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Opilio\AIC tables\"/>
    </mc:Choice>
  </mc:AlternateContent>
  <bookViews>
    <workbookView xWindow="480" yWindow="120" windowWidth="18195" windowHeight="12330" tabRatio="827" activeTab="5"/>
  </bookViews>
  <sheets>
    <sheet name="AIC_Tcrit_0point0" sheetId="8" r:id="rId1"/>
    <sheet name="AIC_tcrit_0point5" sheetId="5" r:id="rId2"/>
    <sheet name="AIC_Tcrit_1point0" sheetId="7" r:id="rId3"/>
    <sheet name="AIC_Tcrit_1point5" sheetId="6" r:id="rId4"/>
    <sheet name="AIC_Tcrit_2.0" sheetId="3" r:id="rId5"/>
    <sheet name="Log10ForPaper" sheetId="9" r:id="rId6"/>
    <sheet name="Graphic_line_calculation" sheetId="10" r:id="rId7"/>
    <sheet name="Formatted_for_paper" sheetId="4" r:id="rId8"/>
  </sheets>
  <calcPr calcId="162913"/>
</workbook>
</file>

<file path=xl/calcChain.xml><?xml version="1.0" encoding="utf-8"?>
<calcChain xmlns="http://schemas.openxmlformats.org/spreadsheetml/2006/main">
  <c r="G23" i="9" l="1"/>
  <c r="G22" i="9"/>
  <c r="I3" i="9" l="1"/>
  <c r="J3" i="9" s="1"/>
  <c r="K3" i="9" s="1"/>
  <c r="I4" i="9"/>
  <c r="J4" i="9" s="1"/>
  <c r="I5" i="9"/>
  <c r="J5" i="9" s="1"/>
  <c r="K5" i="9" s="1"/>
  <c r="H3" i="9"/>
  <c r="H4" i="9"/>
  <c r="H5" i="9"/>
  <c r="G3" i="9"/>
  <c r="G4" i="9"/>
  <c r="G5" i="9"/>
  <c r="F3" i="9"/>
  <c r="F4" i="9"/>
  <c r="F5" i="9"/>
  <c r="K4" i="9" l="1"/>
  <c r="G59" i="9"/>
  <c r="G67" i="9" l="1"/>
  <c r="G66" i="9"/>
  <c r="G65" i="9"/>
  <c r="G64" i="9"/>
  <c r="G62" i="9"/>
  <c r="G61" i="9"/>
  <c r="G60" i="9"/>
  <c r="G35" i="9"/>
  <c r="G34" i="9"/>
  <c r="G33" i="9"/>
  <c r="G32" i="9"/>
  <c r="F20" i="10" l="1"/>
  <c r="F19" i="10"/>
  <c r="F18" i="10"/>
  <c r="F16" i="10"/>
  <c r="G16" i="10" s="1"/>
  <c r="F15" i="10"/>
  <c r="G15" i="10" s="1"/>
  <c r="F14" i="10"/>
  <c r="G14" i="10" s="1"/>
  <c r="F13" i="10"/>
  <c r="G13" i="10" s="1"/>
  <c r="G2" i="9" l="1"/>
  <c r="F2" i="9"/>
  <c r="H2" i="9" l="1"/>
  <c r="G6" i="8"/>
  <c r="F6" i="8"/>
  <c r="H6" i="8" s="1"/>
  <c r="G5" i="8"/>
  <c r="F5" i="8"/>
  <c r="H5" i="8" s="1"/>
  <c r="G4" i="8"/>
  <c r="F4" i="8"/>
  <c r="G3" i="8"/>
  <c r="F3" i="8"/>
  <c r="H3" i="8" s="1"/>
  <c r="G2" i="8"/>
  <c r="F2" i="8"/>
  <c r="H2" i="8" s="1"/>
  <c r="I2" i="9" l="1"/>
  <c r="J2" i="9" s="1"/>
  <c r="H4" i="8"/>
  <c r="I4" i="8" s="1"/>
  <c r="J4" i="8" s="1"/>
  <c r="I5" i="8"/>
  <c r="J5" i="8" s="1"/>
  <c r="I3" i="8"/>
  <c r="J3" i="8" s="1"/>
  <c r="I6" i="8"/>
  <c r="J6" i="8" s="1"/>
  <c r="I2" i="8"/>
  <c r="J2" i="8" s="1"/>
  <c r="K2" i="9" l="1"/>
  <c r="K2" i="8"/>
  <c r="K6" i="8"/>
  <c r="K3" i="8"/>
  <c r="K5" i="8"/>
  <c r="K4" i="8"/>
  <c r="G6" i="6" l="1"/>
  <c r="F6" i="6"/>
  <c r="H6" i="6" s="1"/>
  <c r="G5" i="6"/>
  <c r="F5" i="6"/>
  <c r="H5" i="6" s="1"/>
  <c r="G4" i="6"/>
  <c r="F4" i="6"/>
  <c r="G3" i="6"/>
  <c r="F3" i="6"/>
  <c r="H3" i="6" s="1"/>
  <c r="G2" i="6"/>
  <c r="F2" i="6"/>
  <c r="H2" i="6" s="1"/>
  <c r="K3" i="5"/>
  <c r="K4" i="5"/>
  <c r="K5" i="5"/>
  <c r="K6" i="5"/>
  <c r="K2" i="5"/>
  <c r="I3" i="5"/>
  <c r="I4" i="5"/>
  <c r="I5" i="5"/>
  <c r="I6" i="5"/>
  <c r="I2" i="5"/>
  <c r="G6" i="7"/>
  <c r="F6" i="7"/>
  <c r="H6" i="7" s="1"/>
  <c r="G5" i="7"/>
  <c r="F5" i="7"/>
  <c r="G4" i="7"/>
  <c r="F4" i="7"/>
  <c r="G3" i="7"/>
  <c r="F3" i="7"/>
  <c r="H3" i="7" s="1"/>
  <c r="G2" i="7"/>
  <c r="F2" i="7"/>
  <c r="H2" i="7" s="1"/>
  <c r="F3" i="5"/>
  <c r="H3" i="5" s="1"/>
  <c r="F4" i="5"/>
  <c r="H4" i="5" s="1"/>
  <c r="F5" i="5"/>
  <c r="H5" i="5" s="1"/>
  <c r="F6" i="5"/>
  <c r="H6" i="5" s="1"/>
  <c r="G3" i="5"/>
  <c r="G4" i="5"/>
  <c r="G5" i="5"/>
  <c r="G6" i="5"/>
  <c r="G2" i="5"/>
  <c r="F2" i="5"/>
  <c r="H2" i="5" s="1"/>
  <c r="I5" i="6" l="1"/>
  <c r="J5" i="6" s="1"/>
  <c r="H4" i="6"/>
  <c r="I4" i="6" s="1"/>
  <c r="J4" i="6" s="1"/>
  <c r="I3" i="6"/>
  <c r="J3" i="6" s="1"/>
  <c r="I2" i="6"/>
  <c r="J2" i="6" s="1"/>
  <c r="I6" i="6"/>
  <c r="J6" i="6" s="1"/>
  <c r="J6" i="5"/>
  <c r="H5" i="7"/>
  <c r="H4" i="7"/>
  <c r="J5" i="5"/>
  <c r="J4" i="5"/>
  <c r="J3" i="5"/>
  <c r="J2" i="5"/>
  <c r="K6" i="6" l="1"/>
  <c r="K3" i="6"/>
  <c r="K2" i="6"/>
  <c r="K5" i="6"/>
  <c r="K4" i="6"/>
  <c r="I6" i="7"/>
  <c r="J6" i="7" s="1"/>
  <c r="I2" i="7"/>
  <c r="J2" i="7" s="1"/>
  <c r="I3" i="7"/>
  <c r="J3" i="7" s="1"/>
  <c r="I5" i="7"/>
  <c r="J5" i="7" s="1"/>
  <c r="I4" i="7"/>
  <c r="J4" i="7" s="1"/>
  <c r="K4" i="7" s="1"/>
  <c r="F24" i="3"/>
  <c r="G24" i="3"/>
  <c r="F25" i="3"/>
  <c r="G25" i="3"/>
  <c r="F15" i="3"/>
  <c r="H15" i="3" s="1"/>
  <c r="G15" i="3"/>
  <c r="F29" i="3"/>
  <c r="G29" i="3"/>
  <c r="H29" i="3" s="1"/>
  <c r="F30" i="3"/>
  <c r="G30" i="3"/>
  <c r="F27" i="3"/>
  <c r="G27" i="3"/>
  <c r="F26" i="3"/>
  <c r="H26" i="3" s="1"/>
  <c r="G26" i="3"/>
  <c r="F28" i="3"/>
  <c r="G28" i="3"/>
  <c r="F13" i="3"/>
  <c r="G13" i="3"/>
  <c r="F20" i="3"/>
  <c r="G20" i="3"/>
  <c r="F9" i="3"/>
  <c r="G9" i="3"/>
  <c r="H9" i="3"/>
  <c r="F12" i="3"/>
  <c r="G12" i="3"/>
  <c r="H12" i="3" s="1"/>
  <c r="F19" i="3"/>
  <c r="G19" i="3"/>
  <c r="F8" i="3"/>
  <c r="G8" i="3"/>
  <c r="F17" i="3"/>
  <c r="H17" i="3" s="1"/>
  <c r="G17" i="3"/>
  <c r="F22" i="3"/>
  <c r="G22" i="3"/>
  <c r="F18" i="3"/>
  <c r="G18" i="3"/>
  <c r="F16" i="3"/>
  <c r="G16" i="3"/>
  <c r="F23" i="3"/>
  <c r="G23" i="3"/>
  <c r="H23" i="3"/>
  <c r="F21" i="3"/>
  <c r="G21" i="3"/>
  <c r="H21" i="3" s="1"/>
  <c r="F10" i="3"/>
  <c r="G10" i="3"/>
  <c r="F14" i="3"/>
  <c r="G14" i="3"/>
  <c r="F6" i="3"/>
  <c r="G6" i="3"/>
  <c r="F7" i="3"/>
  <c r="G7" i="3"/>
  <c r="H7" i="3" s="1"/>
  <c r="F5" i="3"/>
  <c r="G5" i="3"/>
  <c r="F4" i="3"/>
  <c r="G4" i="3"/>
  <c r="F2" i="3"/>
  <c r="G2" i="3"/>
  <c r="F3" i="3"/>
  <c r="G3" i="3"/>
  <c r="F11" i="3"/>
  <c r="G11" i="3"/>
  <c r="H13" i="3" l="1"/>
  <c r="H25" i="3"/>
  <c r="H6" i="3"/>
  <c r="H28" i="3"/>
  <c r="K3" i="7"/>
  <c r="K2" i="7"/>
  <c r="K6" i="7"/>
  <c r="K5" i="7"/>
  <c r="H30" i="3"/>
  <c r="H4" i="3"/>
  <c r="H24" i="3"/>
  <c r="H14" i="3"/>
  <c r="H11" i="3"/>
  <c r="H5" i="3"/>
  <c r="H16" i="3"/>
  <c r="H10" i="3"/>
  <c r="H8" i="3"/>
  <c r="H18" i="3"/>
  <c r="H20" i="3"/>
  <c r="H22" i="3"/>
  <c r="H19" i="3"/>
  <c r="H27" i="3"/>
  <c r="H3" i="3"/>
  <c r="H2" i="3"/>
  <c r="G31" i="3" l="1"/>
  <c r="F31" i="3"/>
  <c r="H31" i="3" l="1"/>
  <c r="I28" i="3" l="1"/>
  <c r="J28" i="3" s="1"/>
  <c r="I6" i="3"/>
  <c r="J6" i="3" s="1"/>
  <c r="I9" i="3"/>
  <c r="J9" i="3" s="1"/>
  <c r="I31" i="3"/>
  <c r="J31" i="3" s="1"/>
  <c r="I30" i="3"/>
  <c r="J30" i="3" s="1"/>
  <c r="I24" i="3"/>
  <c r="J24" i="3" s="1"/>
  <c r="I29" i="3"/>
  <c r="J29" i="3" s="1"/>
  <c r="I17" i="3"/>
  <c r="J17" i="3" s="1"/>
  <c r="K17" i="3" s="1"/>
  <c r="I18" i="3"/>
  <c r="J18" i="3" s="1"/>
  <c r="I15" i="3"/>
  <c r="J15" i="3" s="1"/>
  <c r="I12" i="3"/>
  <c r="J12" i="3" s="1"/>
  <c r="I14" i="3"/>
  <c r="J14" i="3" s="1"/>
  <c r="I8" i="3"/>
  <c r="J8" i="3" s="1"/>
  <c r="I13" i="3"/>
  <c r="J13" i="3" s="1"/>
  <c r="I21" i="3"/>
  <c r="J21" i="3" s="1"/>
  <c r="I26" i="3"/>
  <c r="J26" i="3" s="1"/>
  <c r="K26" i="3" s="1"/>
  <c r="I25" i="3"/>
  <c r="J25" i="3" s="1"/>
  <c r="I19" i="3"/>
  <c r="J19" i="3" s="1"/>
  <c r="I11" i="3"/>
  <c r="J11" i="3" s="1"/>
  <c r="I20" i="3"/>
  <c r="J20" i="3" s="1"/>
  <c r="I7" i="3"/>
  <c r="J7" i="3" s="1"/>
  <c r="I4" i="3"/>
  <c r="J4" i="3" s="1"/>
  <c r="I23" i="3"/>
  <c r="J23" i="3" s="1"/>
  <c r="I2" i="3"/>
  <c r="J2" i="3" s="1"/>
  <c r="I22" i="3"/>
  <c r="J22" i="3" s="1"/>
  <c r="I10" i="3"/>
  <c r="J10" i="3" s="1"/>
  <c r="I27" i="3"/>
  <c r="J27" i="3" s="1"/>
  <c r="I3" i="3"/>
  <c r="J3" i="3" s="1"/>
  <c r="I16" i="3"/>
  <c r="J16" i="3" s="1"/>
  <c r="I5" i="3"/>
  <c r="J5" i="3" s="1"/>
  <c r="K23" i="3" l="1"/>
  <c r="K21" i="3"/>
  <c r="K29" i="3"/>
  <c r="K4" i="3"/>
  <c r="K13" i="3"/>
  <c r="K24" i="3"/>
  <c r="K16" i="3"/>
  <c r="K8" i="3"/>
  <c r="K30" i="3"/>
  <c r="K2" i="3"/>
  <c r="K5" i="3"/>
  <c r="K7" i="3"/>
  <c r="K3" i="3"/>
  <c r="K20" i="3"/>
  <c r="K14" i="3"/>
  <c r="K31" i="3"/>
  <c r="K27" i="3"/>
  <c r="K11" i="3"/>
  <c r="K12" i="3"/>
  <c r="K9" i="3"/>
  <c r="K10" i="3"/>
  <c r="K19" i="3"/>
  <c r="K15" i="3"/>
  <c r="K6" i="3"/>
  <c r="K22" i="3"/>
  <c r="K25" i="3"/>
  <c r="K18" i="3"/>
  <c r="K28" i="3"/>
</calcChain>
</file>

<file path=xl/sharedStrings.xml><?xml version="1.0" encoding="utf-8"?>
<sst xmlns="http://schemas.openxmlformats.org/spreadsheetml/2006/main" count="986" uniqueCount="133">
  <si>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</si>
  <si>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</si>
  <si>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</si>
  <si>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</si>
  <si>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</si>
  <si>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</si>
  <si>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</si>
  <si>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</si>
  <si>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</si>
  <si>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</si>
  <si>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</si>
  <si>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</si>
  <si>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</si>
  <si>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</si>
  <si>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</si>
  <si>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</si>
  <si>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</si>
  <si>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</si>
  <si>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</si>
  <si>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</si>
  <si>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Model 6</t>
  </si>
  <si>
    <t>Model 7</t>
  </si>
  <si>
    <t>Model 8</t>
  </si>
  <si>
    <t>Model 9</t>
  </si>
  <si>
    <t>a</t>
  </si>
  <si>
    <t>b</t>
  </si>
  <si>
    <t>sd</t>
  </si>
  <si>
    <t xml:space="preserve"> -2 log L</t>
  </si>
  <si>
    <t>a(SC)</t>
  </si>
  <si>
    <t>b(SC)</t>
  </si>
  <si>
    <t>aOS</t>
  </si>
  <si>
    <t>bOS</t>
  </si>
  <si>
    <t>a(SC)b(SC)</t>
  </si>
  <si>
    <t>Model 5</t>
  </si>
  <si>
    <t>a(T)</t>
  </si>
  <si>
    <t>aT</t>
  </si>
  <si>
    <t>b(T)</t>
  </si>
  <si>
    <t>bT</t>
  </si>
  <si>
    <t>a(T)b(T)</t>
  </si>
  <si>
    <t>aTr</t>
  </si>
  <si>
    <t>bTr</t>
  </si>
  <si>
    <t>a(Tr)b(Tr)</t>
  </si>
  <si>
    <t>a(T,T2)b(T,T2)</t>
  </si>
  <si>
    <t>aT2</t>
  </si>
  <si>
    <t>bT2</t>
  </si>
  <si>
    <t>Model 11</t>
  </si>
  <si>
    <t>a(T,SC)b(T)</t>
  </si>
  <si>
    <t>Model 10</t>
  </si>
  <si>
    <t>Model 12</t>
  </si>
  <si>
    <t>a(T,SC)b(T,SC)</t>
  </si>
  <si>
    <t>a(T)b(T,SC)</t>
  </si>
  <si>
    <t>a(SC,Tr)b(Tr)</t>
  </si>
  <si>
    <t>Model 13</t>
  </si>
  <si>
    <t>a(Tr)b(SC,Tr)</t>
  </si>
  <si>
    <t>Model 14</t>
  </si>
  <si>
    <t>a(SC,Tr)b(SC,Tr)</t>
  </si>
  <si>
    <t>Model 15</t>
  </si>
  <si>
    <t>a(T,SC)b</t>
  </si>
  <si>
    <t>Model 16</t>
  </si>
  <si>
    <t>Model 17</t>
  </si>
  <si>
    <t>a,b(T,SC)</t>
  </si>
  <si>
    <t>a(SC,T(SC))b</t>
  </si>
  <si>
    <t>Model 18</t>
  </si>
  <si>
    <t>a2T</t>
  </si>
  <si>
    <t>a(SC#T))b</t>
  </si>
  <si>
    <t>Model 19</t>
  </si>
  <si>
    <t>#</t>
  </si>
  <si>
    <t>a,b(T(SC),SC)</t>
  </si>
  <si>
    <t>Model 20</t>
  </si>
  <si>
    <t>b2T</t>
  </si>
  <si>
    <t>Model 21</t>
  </si>
  <si>
    <t>a,b(T#SC)</t>
  </si>
  <si>
    <t>a(T#SC),b(T#SC)</t>
  </si>
  <si>
    <t>Model 22</t>
  </si>
  <si>
    <t>a(SC#Tr))b</t>
  </si>
  <si>
    <t>Model 23</t>
  </si>
  <si>
    <t>a2Tr</t>
  </si>
  <si>
    <t>!?</t>
  </si>
  <si>
    <t>Lapack error on 3.5</t>
  </si>
  <si>
    <t>b(mat)</t>
  </si>
  <si>
    <t>a(mat)b(mat)</t>
  </si>
  <si>
    <t>a(SC)b(Mat)</t>
  </si>
  <si>
    <t>a(SC#T)b(Mat#T)</t>
  </si>
  <si>
    <t>a(SC#T)b(Mat#SC)</t>
  </si>
  <si>
    <t>a(SC)b(Mat#SC)</t>
  </si>
  <si>
    <t>a(SC#T)b(Mat)</t>
  </si>
  <si>
    <t>Model 26</t>
  </si>
  <si>
    <t>Model 27</t>
  </si>
  <si>
    <t>Model 28</t>
  </si>
  <si>
    <t>Model 29</t>
  </si>
  <si>
    <t>a(SC),b(mat)</t>
  </si>
  <si>
    <t>a(SC#T),b(mat#T)</t>
  </si>
  <si>
    <t>a(SC#T),b(mat#SC)</t>
  </si>
  <si>
    <t>a(SC),b(mat#SC)</t>
  </si>
  <si>
    <t>bmat</t>
  </si>
  <si>
    <t>-2logL</t>
  </si>
  <si>
    <t>b2OS</t>
  </si>
  <si>
    <t>Model 30</t>
  </si>
  <si>
    <t>-2log L</t>
  </si>
  <si>
    <t>Model 24</t>
  </si>
  <si>
    <t>Model 25</t>
  </si>
  <si>
    <t>a,b(mat)</t>
  </si>
  <si>
    <t>a(mat),b(mat)</t>
  </si>
  <si>
    <t>amat</t>
  </si>
  <si>
    <t>a(T#SC),b(mat)</t>
  </si>
  <si>
    <t>SE</t>
  </si>
  <si>
    <t>-2 log L</t>
  </si>
  <si>
    <t>log</t>
  </si>
  <si>
    <t>L:</t>
  </si>
  <si>
    <t>Tcrit=2.0</t>
  </si>
  <si>
    <t>Tcrit=0.5</t>
  </si>
  <si>
    <t>Tcrit=1.0</t>
  </si>
  <si>
    <t>Tcrit=1.5</t>
  </si>
  <si>
    <t>Tcrit=0.0</t>
  </si>
  <si>
    <t>maxt</t>
  </si>
  <si>
    <t>mint</t>
  </si>
  <si>
    <t>a_cold_NS</t>
  </si>
  <si>
    <t>a_cold_OS</t>
  </si>
  <si>
    <t>a_warm_NS</t>
  </si>
  <si>
    <t>a_warm_OS</t>
  </si>
  <si>
    <t>b_immat</t>
  </si>
  <si>
    <t>b_mat_NS</t>
  </si>
  <si>
    <t>b_mat_OS</t>
  </si>
  <si>
    <t>Male snow crab</t>
  </si>
  <si>
    <t>Notes</t>
  </si>
  <si>
    <t>MinT</t>
  </si>
  <si>
    <t>MaxT</t>
  </si>
  <si>
    <t>a_NS</t>
  </si>
  <si>
    <t>a_OS</t>
  </si>
  <si>
    <t>b_NS</t>
  </si>
  <si>
    <t>b_OS</t>
  </si>
  <si>
    <t>b_immat_NS</t>
  </si>
  <si>
    <t>b_immat_OS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</si>
</sst>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1"/>
      <color rgb="FF000000"/>
      <name val="Cambria"/>
      <family val="1"/>
      <scheme val="maj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I5" sqref="I5"/>
    </sheetView>
  </sheetViews>
  <sheetFormatPr defaultRowHeight="15" x14ac:dyDescent="0.25"/>
  <cols>
    <col min="2" max="2" width="15" bestFit="1" customWidth="1"/>
  </cols>
  <sheetData>
    <row r="1" spans="1:24" x14ac:dyDescent="0.25">
      <c r="A1" s="9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4" x14ac:dyDescent="0.25">
      <c r="A2" s="2">
        <v>8</v>
      </c>
      <c r="B2" s="9" t="s">
        <v>41</v>
      </c>
      <c r="C2" s="2">
        <v>5</v>
      </c>
      <c r="D2" s="16">
        <v>-10674.47</v>
      </c>
      <c r="E2" s="16">
        <v>5033</v>
      </c>
      <c r="F2" s="2">
        <f t="shared" ref="F2:F6" si="0">D2+2*C2</f>
        <v>-10664.47</v>
      </c>
      <c r="G2" s="2">
        <f t="shared" ref="G2:G6" si="1">(2*C2*(C2+1))/(E2-C2-1)</f>
        <v>1.1935548040580864E-2</v>
      </c>
      <c r="H2" s="2">
        <f t="shared" ref="H2:H6" si="2">F2+G2</f>
        <v>-10664.458064451959</v>
      </c>
      <c r="I2" s="2">
        <f>H2-MIN($H$2:$H$6)</f>
        <v>706.9496469908263</v>
      </c>
      <c r="J2" s="2">
        <f t="shared" ref="J2:J6" si="3">EXP(-0.5*I2)</f>
        <v>3.0749259684562551E-154</v>
      </c>
      <c r="K2" s="2">
        <f>J2/SUM($J$2:$J$6)</f>
        <v>3.0749259683959187E-154</v>
      </c>
    </row>
    <row r="3" spans="1:24" x14ac:dyDescent="0.25">
      <c r="A3" s="2">
        <v>13</v>
      </c>
      <c r="B3" s="9" t="s">
        <v>51</v>
      </c>
      <c r="C3" s="2">
        <v>6</v>
      </c>
      <c r="D3">
        <v>-11334.11</v>
      </c>
      <c r="E3" s="16">
        <v>5033</v>
      </c>
      <c r="F3" s="2">
        <f t="shared" si="0"/>
        <v>-11322.11</v>
      </c>
      <c r="G3" s="2">
        <f t="shared" si="1"/>
        <v>1.6713091922005572E-2</v>
      </c>
      <c r="H3" s="2">
        <f t="shared" si="2"/>
        <v>-11322.093286908079</v>
      </c>
      <c r="I3" s="2">
        <f t="shared" ref="I3:I6" si="4">H3-MIN($H$2:$H$6)</f>
        <v>49.314424534706632</v>
      </c>
      <c r="J3" s="2">
        <f t="shared" si="3"/>
        <v>1.9566302933722633E-11</v>
      </c>
      <c r="K3" s="2">
        <f t="shared" ref="K3:K6" si="5">J3/SUM($J$2:$J$6)</f>
        <v>1.9566302933338702E-11</v>
      </c>
    </row>
    <row r="4" spans="1:24" x14ac:dyDescent="0.25">
      <c r="A4" s="2">
        <v>14</v>
      </c>
      <c r="B4" s="2" t="s">
        <v>53</v>
      </c>
      <c r="C4" s="2">
        <v>6</v>
      </c>
      <c r="D4">
        <v>-11310.12</v>
      </c>
      <c r="E4" s="2">
        <v>5033</v>
      </c>
      <c r="F4" s="2">
        <f t="shared" si="0"/>
        <v>-11298.12</v>
      </c>
      <c r="G4" s="2">
        <f t="shared" si="1"/>
        <v>1.6713091922005572E-2</v>
      </c>
      <c r="H4" s="2">
        <f t="shared" si="2"/>
        <v>-11298.103286908079</v>
      </c>
      <c r="I4" s="2">
        <f t="shared" si="4"/>
        <v>73.304424534706413</v>
      </c>
      <c r="J4" s="2">
        <f t="shared" si="3"/>
        <v>1.208221230470351E-16</v>
      </c>
      <c r="K4" s="2">
        <f t="shared" si="5"/>
        <v>1.2082212304466432E-16</v>
      </c>
    </row>
    <row r="5" spans="1:24" x14ac:dyDescent="0.25">
      <c r="A5" s="2">
        <v>15</v>
      </c>
      <c r="B5" s="2" t="s">
        <v>55</v>
      </c>
      <c r="C5" s="2">
        <v>7</v>
      </c>
      <c r="D5" s="2">
        <v>-11385.43</v>
      </c>
      <c r="E5" s="2">
        <v>5033</v>
      </c>
      <c r="F5" s="2">
        <f t="shared" si="0"/>
        <v>-11371.43</v>
      </c>
      <c r="G5" s="2">
        <f t="shared" si="1"/>
        <v>2.228855721393035E-2</v>
      </c>
      <c r="H5" s="2">
        <f t="shared" si="2"/>
        <v>-11371.407711442786</v>
      </c>
      <c r="I5" s="2">
        <f t="shared" si="4"/>
        <v>0</v>
      </c>
      <c r="J5" s="2">
        <f t="shared" si="3"/>
        <v>1</v>
      </c>
      <c r="K5" s="2">
        <f t="shared" si="5"/>
        <v>0.99999999998037792</v>
      </c>
    </row>
    <row r="6" spans="1:24" x14ac:dyDescent="0.25">
      <c r="A6" s="2">
        <v>23</v>
      </c>
      <c r="B6" s="2" t="s">
        <v>74</v>
      </c>
      <c r="C6" s="2">
        <v>6</v>
      </c>
      <c r="D6">
        <v>-11322.39</v>
      </c>
      <c r="E6" s="2">
        <v>5033</v>
      </c>
      <c r="F6" s="2">
        <f t="shared" si="0"/>
        <v>-11310.39</v>
      </c>
      <c r="G6" s="2">
        <f t="shared" si="1"/>
        <v>1.6713091922005572E-2</v>
      </c>
      <c r="H6" s="2">
        <f t="shared" si="2"/>
        <v>-11310.373286908078</v>
      </c>
      <c r="I6" s="2">
        <f t="shared" si="4"/>
        <v>61.034424534707796</v>
      </c>
      <c r="J6" s="2">
        <f t="shared" si="3"/>
        <v>5.5788297633140159E-14</v>
      </c>
      <c r="K6" s="2">
        <f t="shared" si="5"/>
        <v>5.5788297632045479E-14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24" x14ac:dyDescent="0.25">
      <c r="A10" s="9" t="s">
        <v>22</v>
      </c>
      <c r="B10" s="2"/>
      <c r="C10" s="2"/>
      <c r="D10" s="2"/>
      <c r="E10" s="2"/>
      <c r="F10" s="9" t="s">
        <v>52</v>
      </c>
      <c r="G10" s="2"/>
      <c r="H10" s="2"/>
      <c r="I10" s="2"/>
      <c r="J10" s="2"/>
      <c r="K10" s="3" t="s">
        <v>54</v>
      </c>
      <c r="P10" s="3" t="s">
        <v>56</v>
      </c>
      <c r="R10" s="4"/>
      <c r="U10" s="3" t="s">
        <v>75</v>
      </c>
    </row>
    <row r="11" spans="1:24" x14ac:dyDescent="0.25">
      <c r="A11" s="9" t="s">
        <v>41</v>
      </c>
      <c r="B11" s="2"/>
      <c r="C11" s="2"/>
      <c r="D11" s="2"/>
      <c r="E11" s="2"/>
      <c r="F11" s="9" t="s">
        <v>51</v>
      </c>
      <c r="G11" s="2"/>
      <c r="H11" s="2"/>
      <c r="I11" s="2"/>
      <c r="J11" s="2"/>
      <c r="K11" t="s">
        <v>53</v>
      </c>
      <c r="P11" t="s">
        <v>55</v>
      </c>
      <c r="R11" s="4"/>
      <c r="U11" t="s">
        <v>74</v>
      </c>
    </row>
    <row r="12" spans="1:24" x14ac:dyDescent="0.25">
      <c r="A12" s="2" t="s">
        <v>13</v>
      </c>
      <c r="B12" s="2" t="s">
        <v>113</v>
      </c>
      <c r="C12" s="2"/>
      <c r="D12" s="2"/>
      <c r="E12" s="2"/>
      <c r="F12" s="2" t="s">
        <v>13</v>
      </c>
      <c r="G12" s="2" t="s">
        <v>113</v>
      </c>
      <c r="H12" s="2"/>
      <c r="I12" s="2"/>
      <c r="J12" s="2"/>
      <c r="K12" t="s">
        <v>13</v>
      </c>
      <c r="L12" s="2" t="s">
        <v>113</v>
      </c>
      <c r="P12" t="s">
        <v>13</v>
      </c>
      <c r="Q12" s="2" t="s">
        <v>113</v>
      </c>
      <c r="U12" t="s">
        <v>13</v>
      </c>
      <c r="V12" s="2" t="s">
        <v>113</v>
      </c>
    </row>
    <row r="13" spans="1:24" x14ac:dyDescent="0.25">
      <c r="B13" t="s">
        <v>14</v>
      </c>
      <c r="C13" t="s">
        <v>15</v>
      </c>
      <c r="D13" t="s">
        <v>16</v>
      </c>
      <c r="G13" t="s">
        <v>14</v>
      </c>
      <c r="H13" t="s">
        <v>15</v>
      </c>
      <c r="I13" t="s">
        <v>16</v>
      </c>
      <c r="L13" t="s">
        <v>14</v>
      </c>
      <c r="M13" t="s">
        <v>15</v>
      </c>
      <c r="N13" t="s">
        <v>16</v>
      </c>
      <c r="Q13" t="s">
        <v>14</v>
      </c>
      <c r="R13" t="s">
        <v>15</v>
      </c>
      <c r="S13" t="s">
        <v>16</v>
      </c>
      <c r="V13" t="s">
        <v>14</v>
      </c>
      <c r="W13" t="s">
        <v>15</v>
      </c>
      <c r="X13" t="s">
        <v>16</v>
      </c>
    </row>
    <row r="14" spans="1:24" x14ac:dyDescent="0.25">
      <c r="A14" t="s">
        <v>24</v>
      </c>
      <c r="B14">
        <v>-8.4304338399999992</v>
      </c>
      <c r="C14">
        <v>1.8590986800000001E-2</v>
      </c>
      <c r="F14" t="s">
        <v>24</v>
      </c>
      <c r="G14">
        <v>-8.2982489200000007</v>
      </c>
      <c r="H14">
        <v>1.8107998699999999E-2</v>
      </c>
      <c r="K14" t="s">
        <v>24</v>
      </c>
      <c r="L14">
        <v>-8.2900213399999991</v>
      </c>
      <c r="M14">
        <v>1.8273563999999999E-2</v>
      </c>
      <c r="P14" t="s">
        <v>24</v>
      </c>
      <c r="Q14">
        <v>-8.3527582900000006</v>
      </c>
      <c r="R14">
        <v>1.9510916E-2</v>
      </c>
      <c r="U14" t="s">
        <v>24</v>
      </c>
      <c r="V14">
        <v>-8.2696017939999997</v>
      </c>
      <c r="W14">
        <v>1.6468561999999999E-2</v>
      </c>
    </row>
    <row r="15" spans="1:24" x14ac:dyDescent="0.25">
      <c r="A15" t="s">
        <v>39</v>
      </c>
      <c r="B15">
        <v>0.19026802000000001</v>
      </c>
      <c r="C15">
        <v>4.36231355E-2</v>
      </c>
      <c r="F15" t="s">
        <v>30</v>
      </c>
      <c r="G15">
        <v>6.7611740000000004E-2</v>
      </c>
      <c r="H15">
        <v>2.5458904E-3</v>
      </c>
      <c r="K15" t="s">
        <v>39</v>
      </c>
      <c r="L15">
        <v>0.17465565999999999</v>
      </c>
      <c r="M15">
        <v>4.0956332599999999E-2</v>
      </c>
      <c r="P15" t="s">
        <v>30</v>
      </c>
      <c r="Q15">
        <v>0.38691418999999999</v>
      </c>
      <c r="R15">
        <v>4.3878965999999998E-2</v>
      </c>
      <c r="U15" t="s">
        <v>39</v>
      </c>
      <c r="V15">
        <v>1.0156524E-2</v>
      </c>
      <c r="W15">
        <v>5.1080824E-3</v>
      </c>
    </row>
    <row r="16" spans="1:24" x14ac:dyDescent="0.25">
      <c r="A16" t="s">
        <v>25</v>
      </c>
      <c r="B16">
        <v>3.1437124000000001</v>
      </c>
      <c r="C16">
        <v>4.2965891000000004E-3</v>
      </c>
      <c r="F16" t="s">
        <v>39</v>
      </c>
      <c r="G16">
        <v>0.1715776</v>
      </c>
      <c r="H16">
        <v>4.0859733500000002E-2</v>
      </c>
      <c r="K16" t="s">
        <v>25</v>
      </c>
      <c r="L16">
        <v>3.10576645</v>
      </c>
      <c r="M16">
        <v>4.2905423999999998E-3</v>
      </c>
      <c r="P16" t="s">
        <v>39</v>
      </c>
      <c r="Q16">
        <v>0.16176268999999999</v>
      </c>
      <c r="R16">
        <v>4.0681941999999999E-2</v>
      </c>
      <c r="U16" t="s">
        <v>76</v>
      </c>
      <c r="V16">
        <v>9.5374410000000007E-3</v>
      </c>
      <c r="W16">
        <v>5.9066663000000002E-3</v>
      </c>
    </row>
    <row r="17" spans="1:24" x14ac:dyDescent="0.25">
      <c r="A17" t="s">
        <v>40</v>
      </c>
      <c r="B17">
        <v>-4.2050280000000002E-2</v>
      </c>
      <c r="C17">
        <v>1.00126889E-2</v>
      </c>
      <c r="F17" t="s">
        <v>25</v>
      </c>
      <c r="G17">
        <v>3.1076164300000002</v>
      </c>
      <c r="H17">
        <v>4.2471373000000003E-3</v>
      </c>
      <c r="K17" t="s">
        <v>31</v>
      </c>
      <c r="L17">
        <v>1.495692E-2</v>
      </c>
      <c r="M17">
        <v>5.7479139999999998E-4</v>
      </c>
      <c r="P17" t="s">
        <v>25</v>
      </c>
      <c r="Q17">
        <v>3.1204718900000001</v>
      </c>
      <c r="R17">
        <v>4.5798080000000003E-3</v>
      </c>
      <c r="U17" t="s">
        <v>30</v>
      </c>
      <c r="V17">
        <v>6.9892270000000006E-2</v>
      </c>
      <c r="W17">
        <v>2.8476159999999999E-3</v>
      </c>
    </row>
    <row r="18" spans="1:24" x14ac:dyDescent="0.25">
      <c r="A18" t="s">
        <v>26</v>
      </c>
      <c r="B18">
        <v>8.3804550000000005E-2</v>
      </c>
      <c r="C18">
        <v>8.3490690000000004E-4</v>
      </c>
      <c r="F18" t="s">
        <v>40</v>
      </c>
      <c r="G18">
        <v>-3.5493549999999999E-2</v>
      </c>
      <c r="H18">
        <v>9.3802695999999994E-3</v>
      </c>
      <c r="K18" t="s">
        <v>40</v>
      </c>
      <c r="L18">
        <v>-3.6213000000000002E-2</v>
      </c>
      <c r="M18">
        <v>9.4022739000000008E-3</v>
      </c>
      <c r="P18" t="s">
        <v>31</v>
      </c>
      <c r="Q18">
        <v>-7.2036710000000004E-2</v>
      </c>
      <c r="R18">
        <v>9.8829230000000001E-3</v>
      </c>
      <c r="U18" t="s">
        <v>25</v>
      </c>
      <c r="V18">
        <v>3.1007886629999999</v>
      </c>
      <c r="W18">
        <v>3.8733000000000001E-3</v>
      </c>
    </row>
    <row r="19" spans="1:24" x14ac:dyDescent="0.25">
      <c r="F19" t="s">
        <v>26</v>
      </c>
      <c r="G19">
        <v>7.8484120000000004E-2</v>
      </c>
      <c r="H19">
        <v>7.8176169999999998E-4</v>
      </c>
      <c r="K19" t="s">
        <v>26</v>
      </c>
      <c r="L19">
        <v>7.8672569999999997E-2</v>
      </c>
      <c r="M19">
        <v>7.8365939999999995E-4</v>
      </c>
      <c r="P19" t="s">
        <v>40</v>
      </c>
      <c r="Q19">
        <v>-3.3380420000000001E-2</v>
      </c>
      <c r="R19">
        <v>9.3387079999999994E-3</v>
      </c>
      <c r="U19" t="s">
        <v>26</v>
      </c>
      <c r="V19">
        <v>7.857778E-2</v>
      </c>
      <c r="W19">
        <v>7.8272940000000005E-4</v>
      </c>
    </row>
    <row r="20" spans="1:24" x14ac:dyDescent="0.25">
      <c r="A20">
        <v>-2</v>
      </c>
      <c r="B20" t="s">
        <v>107</v>
      </c>
      <c r="C20" t="s">
        <v>108</v>
      </c>
      <c r="D20">
        <v>-10674.47</v>
      </c>
      <c r="P20" t="s">
        <v>26</v>
      </c>
      <c r="Q20">
        <v>7.8082410000000005E-2</v>
      </c>
      <c r="R20">
        <v>7.7771800000000005E-4</v>
      </c>
    </row>
    <row r="21" spans="1:24" x14ac:dyDescent="0.25">
      <c r="F21">
        <v>-2</v>
      </c>
      <c r="G21" t="s">
        <v>107</v>
      </c>
      <c r="H21" t="s">
        <v>108</v>
      </c>
      <c r="I21">
        <v>-11334.11</v>
      </c>
      <c r="K21">
        <v>-2</v>
      </c>
      <c r="L21" t="s">
        <v>107</v>
      </c>
      <c r="M21" t="s">
        <v>108</v>
      </c>
      <c r="N21">
        <v>-11310.12</v>
      </c>
      <c r="U21">
        <v>-2</v>
      </c>
      <c r="V21" t="s">
        <v>107</v>
      </c>
      <c r="W21" t="s">
        <v>108</v>
      </c>
      <c r="X21">
        <v>-11322.39</v>
      </c>
    </row>
    <row r="22" spans="1:24" x14ac:dyDescent="0.25">
      <c r="P22">
        <v>-2</v>
      </c>
      <c r="Q22" t="s">
        <v>107</v>
      </c>
      <c r="R22" t="s">
        <v>108</v>
      </c>
      <c r="S22">
        <v>-11385.43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sqref="A1:X12"/>
    </sheetView>
  </sheetViews>
  <sheetFormatPr defaultRowHeight="15" x14ac:dyDescent="0.25"/>
  <cols>
    <col min="1" max="1" width="9.140625" style="2"/>
    <col min="2" max="2" width="15" style="2" bestFit="1" customWidth="1"/>
    <col min="3" max="10" width="9.140625" style="2"/>
    <col min="11" max="11" width="12" style="2" bestFit="1" customWidth="1"/>
  </cols>
  <sheetData>
    <row r="1" spans="1:24" x14ac:dyDescent="0.25">
      <c r="A1" s="9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4" x14ac:dyDescent="0.25">
      <c r="A2" s="2">
        <v>8</v>
      </c>
      <c r="B2" s="9" t="s">
        <v>41</v>
      </c>
      <c r="C2" s="2">
        <v>5</v>
      </c>
      <c r="D2" s="16">
        <v>-11328.35</v>
      </c>
      <c r="E2" s="16">
        <v>5033</v>
      </c>
      <c r="F2" s="2">
        <f t="shared" ref="F2:F6" si="0">D2+2*C2</f>
        <v>-11318.35</v>
      </c>
      <c r="G2" s="2">
        <f t="shared" ref="G2:G6" si="1">(2*C2*(C2+1))/(E2-C2-1)</f>
        <v>1.1935548040580864E-2</v>
      </c>
      <c r="H2" s="2">
        <f t="shared" ref="H2:H6" si="2">F2+G2</f>
        <v>-11318.33806445196</v>
      </c>
      <c r="I2" s="2">
        <f>H2-MIN($H$2:$H$6)</f>
        <v>53.069646990825277</v>
      </c>
      <c r="J2" s="2">
        <f t="shared" ref="J2:J6" si="3">EXP(-0.5*I2)</f>
        <v>2.9927647344415669E-12</v>
      </c>
      <c r="K2" s="2">
        <f>J2/SUM($J$2:$J$6)</f>
        <v>2.9927647343738855E-12</v>
      </c>
    </row>
    <row r="3" spans="1:24" x14ac:dyDescent="0.25">
      <c r="A3" s="2">
        <v>13</v>
      </c>
      <c r="B3" s="9" t="s">
        <v>51</v>
      </c>
      <c r="C3" s="2">
        <v>6</v>
      </c>
      <c r="D3" s="17">
        <v>-11334.11</v>
      </c>
      <c r="E3" s="16">
        <v>5033</v>
      </c>
      <c r="F3" s="2">
        <f t="shared" si="0"/>
        <v>-11322.11</v>
      </c>
      <c r="G3" s="2">
        <f t="shared" si="1"/>
        <v>1.6713091922005572E-2</v>
      </c>
      <c r="H3" s="2">
        <f t="shared" si="2"/>
        <v>-11322.093286908079</v>
      </c>
      <c r="I3" s="2">
        <f t="shared" ref="I3:I6" si="4">H3-MIN($H$2:$H$6)</f>
        <v>49.314424534706632</v>
      </c>
      <c r="J3" s="2">
        <f t="shared" si="3"/>
        <v>1.9566302933722633E-11</v>
      </c>
      <c r="K3" s="2">
        <f t="shared" ref="K3:K6" si="5">J3/SUM($J$2:$J$6)</f>
        <v>1.956630293328014E-11</v>
      </c>
    </row>
    <row r="4" spans="1:24" x14ac:dyDescent="0.25">
      <c r="A4" s="2">
        <v>14</v>
      </c>
      <c r="B4" s="2" t="s">
        <v>53</v>
      </c>
      <c r="C4" s="2">
        <v>6</v>
      </c>
      <c r="D4" s="2">
        <v>-11310.12</v>
      </c>
      <c r="E4" s="2">
        <v>5033</v>
      </c>
      <c r="F4" s="2">
        <f t="shared" si="0"/>
        <v>-11298.12</v>
      </c>
      <c r="G4" s="2">
        <f t="shared" si="1"/>
        <v>1.6713091922005572E-2</v>
      </c>
      <c r="H4" s="2">
        <f t="shared" si="2"/>
        <v>-11298.103286908079</v>
      </c>
      <c r="I4" s="2">
        <f t="shared" si="4"/>
        <v>73.304424534706413</v>
      </c>
      <c r="J4" s="2">
        <f t="shared" si="3"/>
        <v>1.208221230470351E-16</v>
      </c>
      <c r="K4" s="2">
        <f t="shared" si="5"/>
        <v>1.2082212304430271E-16</v>
      </c>
    </row>
    <row r="5" spans="1:24" x14ac:dyDescent="0.25">
      <c r="A5" s="2">
        <v>15</v>
      </c>
      <c r="B5" s="2" t="s">
        <v>55</v>
      </c>
      <c r="C5" s="2">
        <v>7</v>
      </c>
      <c r="D5" s="2">
        <v>-11385.43</v>
      </c>
      <c r="E5" s="2">
        <v>5033</v>
      </c>
      <c r="F5" s="2">
        <f t="shared" si="0"/>
        <v>-11371.43</v>
      </c>
      <c r="G5" s="2">
        <f t="shared" si="1"/>
        <v>2.228855721393035E-2</v>
      </c>
      <c r="H5" s="2">
        <f t="shared" si="2"/>
        <v>-11371.407711442786</v>
      </c>
      <c r="I5" s="2">
        <f t="shared" si="4"/>
        <v>0</v>
      </c>
      <c r="J5" s="2">
        <f t="shared" si="3"/>
        <v>1</v>
      </c>
      <c r="K5" s="2">
        <f t="shared" si="5"/>
        <v>0.99999999997738498</v>
      </c>
    </row>
    <row r="6" spans="1:24" x14ac:dyDescent="0.25">
      <c r="A6" s="2">
        <v>23</v>
      </c>
      <c r="B6" s="2" t="s">
        <v>74</v>
      </c>
      <c r="C6" s="2">
        <v>6</v>
      </c>
      <c r="D6">
        <v>-11322.39</v>
      </c>
      <c r="E6" s="2">
        <v>5033</v>
      </c>
      <c r="F6" s="2">
        <f t="shared" si="0"/>
        <v>-11310.39</v>
      </c>
      <c r="G6" s="2">
        <f t="shared" si="1"/>
        <v>1.6713091922005572E-2</v>
      </c>
      <c r="H6" s="2">
        <f t="shared" si="2"/>
        <v>-11310.373286908078</v>
      </c>
      <c r="I6" s="2">
        <f t="shared" si="4"/>
        <v>61.034424534707796</v>
      </c>
      <c r="J6" s="2">
        <f t="shared" si="3"/>
        <v>5.5788297633140159E-14</v>
      </c>
      <c r="K6" s="2">
        <f t="shared" si="5"/>
        <v>5.5788297631878505E-14</v>
      </c>
    </row>
    <row r="10" spans="1:24" x14ac:dyDescent="0.25">
      <c r="A10" s="9" t="s">
        <v>22</v>
      </c>
      <c r="F10" s="9" t="s">
        <v>52</v>
      </c>
      <c r="K10" s="3" t="s">
        <v>54</v>
      </c>
      <c r="P10" s="3" t="s">
        <v>56</v>
      </c>
      <c r="R10" s="4"/>
      <c r="U10" s="3" t="s">
        <v>75</v>
      </c>
    </row>
    <row r="11" spans="1:24" x14ac:dyDescent="0.25">
      <c r="A11" s="9" t="s">
        <v>41</v>
      </c>
      <c r="F11" s="9" t="s">
        <v>51</v>
      </c>
      <c r="K11" t="s">
        <v>53</v>
      </c>
      <c r="P11" t="s">
        <v>55</v>
      </c>
      <c r="R11" s="4"/>
      <c r="U11" t="s">
        <v>74</v>
      </c>
    </row>
    <row r="12" spans="1:24" x14ac:dyDescent="0.25">
      <c r="A12" s="2" t="s">
        <v>13</v>
      </c>
      <c r="B12" s="2" t="s">
        <v>110</v>
      </c>
      <c r="F12" s="2" t="s">
        <v>13</v>
      </c>
      <c r="G12" s="2" t="s">
        <v>110</v>
      </c>
      <c r="K12" t="s">
        <v>13</v>
      </c>
      <c r="L12" s="2" t="s">
        <v>110</v>
      </c>
      <c r="P12" t="s">
        <v>13</v>
      </c>
      <c r="Q12" s="2" t="s">
        <v>110</v>
      </c>
      <c r="U12" t="s">
        <v>13</v>
      </c>
      <c r="V12" s="2" t="s">
        <v>110</v>
      </c>
    </row>
    <row r="13" spans="1:24" x14ac:dyDescent="0.25">
      <c r="B13" s="2" t="s">
        <v>14</v>
      </c>
      <c r="C13" s="2" t="s">
        <v>15</v>
      </c>
      <c r="D13" s="2" t="s">
        <v>16</v>
      </c>
      <c r="G13" s="2" t="s">
        <v>14</v>
      </c>
      <c r="H13" s="2" t="s">
        <v>15</v>
      </c>
      <c r="I13" s="2" t="s">
        <v>16</v>
      </c>
      <c r="K13"/>
      <c r="L13" t="s">
        <v>14</v>
      </c>
      <c r="M13" t="s">
        <v>15</v>
      </c>
      <c r="N13" t="s">
        <v>16</v>
      </c>
      <c r="Q13" t="s">
        <v>14</v>
      </c>
      <c r="R13" t="s">
        <v>15</v>
      </c>
      <c r="S13" t="s">
        <v>16</v>
      </c>
      <c r="U13" s="3"/>
      <c r="V13" t="s">
        <v>14</v>
      </c>
      <c r="W13" t="s">
        <v>15</v>
      </c>
      <c r="X13" t="s">
        <v>16</v>
      </c>
    </row>
    <row r="14" spans="1:24" x14ac:dyDescent="0.25">
      <c r="A14" s="2" t="s">
        <v>24</v>
      </c>
      <c r="B14" s="2">
        <v>-8.2645766080000005</v>
      </c>
      <c r="C14" s="2">
        <v>1.6518103900000001E-2</v>
      </c>
      <c r="F14" s="2" t="s">
        <v>24</v>
      </c>
      <c r="G14" s="2">
        <v>-8.2982489200000007</v>
      </c>
      <c r="H14" s="2">
        <v>1.8107998699999999E-2</v>
      </c>
      <c r="K14" t="s">
        <v>24</v>
      </c>
      <c r="L14">
        <v>-8.2900213399999991</v>
      </c>
      <c r="M14">
        <v>1.8273563999999999E-2</v>
      </c>
      <c r="P14" t="s">
        <v>24</v>
      </c>
      <c r="Q14">
        <v>-8.3527582900000006</v>
      </c>
      <c r="R14">
        <v>1.9510916E-2</v>
      </c>
      <c r="U14" s="3" t="s">
        <v>24</v>
      </c>
      <c r="V14">
        <v>-8.2696017939999997</v>
      </c>
      <c r="W14">
        <v>1.6468561999999999E-2</v>
      </c>
    </row>
    <row r="15" spans="1:24" x14ac:dyDescent="0.25">
      <c r="A15" s="2" t="s">
        <v>35</v>
      </c>
      <c r="B15" s="2">
        <v>4.499823E-3</v>
      </c>
      <c r="C15" s="2">
        <v>2.0871890000000001E-3</v>
      </c>
      <c r="F15" s="2" t="s">
        <v>30</v>
      </c>
      <c r="G15" s="2">
        <v>6.7611740000000004E-2</v>
      </c>
      <c r="H15" s="2">
        <v>2.5458904E-3</v>
      </c>
      <c r="K15" t="s">
        <v>39</v>
      </c>
      <c r="L15">
        <v>0.17465565999999999</v>
      </c>
      <c r="M15">
        <v>4.0956332599999999E-2</v>
      </c>
      <c r="P15" t="s">
        <v>30</v>
      </c>
      <c r="Q15">
        <v>0.38691418999999999</v>
      </c>
      <c r="R15">
        <v>4.3878965999999998E-2</v>
      </c>
      <c r="U15" t="s">
        <v>39</v>
      </c>
      <c r="V15">
        <v>1.0156524E-2</v>
      </c>
      <c r="W15">
        <v>5.1080824E-3</v>
      </c>
    </row>
    <row r="16" spans="1:24" x14ac:dyDescent="0.25">
      <c r="A16" s="2" t="s">
        <v>63</v>
      </c>
      <c r="B16" s="2">
        <v>3.7903049999999999E-3</v>
      </c>
      <c r="C16" s="2">
        <v>2.4018242E-3</v>
      </c>
      <c r="F16" s="2" t="s">
        <v>39</v>
      </c>
      <c r="G16" s="2">
        <v>0.1715776</v>
      </c>
      <c r="H16" s="2">
        <v>4.0859733500000002E-2</v>
      </c>
      <c r="K16" t="s">
        <v>25</v>
      </c>
      <c r="L16">
        <v>3.10576645</v>
      </c>
      <c r="M16">
        <v>4.2905423999999998E-3</v>
      </c>
      <c r="P16" t="s">
        <v>39</v>
      </c>
      <c r="Q16">
        <v>0.16176268999999999</v>
      </c>
      <c r="R16">
        <v>4.0681941999999999E-2</v>
      </c>
      <c r="U16" t="s">
        <v>76</v>
      </c>
      <c r="V16">
        <v>9.5374410000000007E-3</v>
      </c>
      <c r="W16">
        <v>5.9066663000000002E-3</v>
      </c>
    </row>
    <row r="17" spans="1:24" x14ac:dyDescent="0.25">
      <c r="A17" s="2" t="s">
        <v>30</v>
      </c>
      <c r="B17" s="2">
        <v>6.8590263999999998E-2</v>
      </c>
      <c r="C17" s="2">
        <v>2.5970870000000001E-3</v>
      </c>
      <c r="F17" s="2" t="s">
        <v>25</v>
      </c>
      <c r="G17" s="2">
        <v>3.1076164300000002</v>
      </c>
      <c r="H17" s="2">
        <v>4.2471373000000003E-3</v>
      </c>
      <c r="K17" t="s">
        <v>31</v>
      </c>
      <c r="L17">
        <v>1.495692E-2</v>
      </c>
      <c r="M17">
        <v>5.7479139999999998E-4</v>
      </c>
      <c r="P17" t="s">
        <v>25</v>
      </c>
      <c r="Q17">
        <v>3.1204718900000001</v>
      </c>
      <c r="R17">
        <v>4.5798080000000003E-3</v>
      </c>
      <c r="U17" t="s">
        <v>30</v>
      </c>
      <c r="V17">
        <v>6.9892270000000006E-2</v>
      </c>
      <c r="W17">
        <v>2.8476159999999999E-3</v>
      </c>
    </row>
    <row r="18" spans="1:24" x14ac:dyDescent="0.25">
      <c r="A18" s="2" t="s">
        <v>25</v>
      </c>
      <c r="B18" s="2">
        <v>3.1002303229999999</v>
      </c>
      <c r="C18" s="2">
        <v>3.8794713999999999E-3</v>
      </c>
      <c r="F18" s="2" t="s">
        <v>40</v>
      </c>
      <c r="G18" s="2">
        <v>-3.5493549999999999E-2</v>
      </c>
      <c r="H18" s="2">
        <v>9.3802695999999994E-3</v>
      </c>
      <c r="K18" t="s">
        <v>40</v>
      </c>
      <c r="L18">
        <v>-3.6213000000000002E-2</v>
      </c>
      <c r="M18">
        <v>9.4022739000000008E-3</v>
      </c>
      <c r="P18" t="s">
        <v>31</v>
      </c>
      <c r="Q18">
        <v>-7.2036710000000004E-2</v>
      </c>
      <c r="R18">
        <v>9.8829230000000001E-3</v>
      </c>
      <c r="U18" t="s">
        <v>25</v>
      </c>
      <c r="V18">
        <v>3.1007886629999999</v>
      </c>
      <c r="W18">
        <v>3.8733000000000001E-3</v>
      </c>
    </row>
    <row r="19" spans="1:24" x14ac:dyDescent="0.25">
      <c r="A19" s="2" t="s">
        <v>26</v>
      </c>
      <c r="B19" s="2">
        <v>7.8533381999999999E-2</v>
      </c>
      <c r="C19" s="2">
        <v>7.8231769999999995E-4</v>
      </c>
      <c r="F19" s="2" t="s">
        <v>26</v>
      </c>
      <c r="G19" s="2">
        <v>7.8484120000000004E-2</v>
      </c>
      <c r="H19" s="2">
        <v>7.8176169999999998E-4</v>
      </c>
      <c r="K19" t="s">
        <v>26</v>
      </c>
      <c r="L19">
        <v>7.8672569999999997E-2</v>
      </c>
      <c r="M19">
        <v>7.8365939999999995E-4</v>
      </c>
      <c r="P19" t="s">
        <v>40</v>
      </c>
      <c r="Q19">
        <v>-3.3380420000000001E-2</v>
      </c>
      <c r="R19">
        <v>9.3387079999999994E-3</v>
      </c>
      <c r="U19" t="s">
        <v>26</v>
      </c>
      <c r="V19">
        <v>7.857778E-2</v>
      </c>
      <c r="W19">
        <v>7.8272940000000005E-4</v>
      </c>
    </row>
    <row r="20" spans="1:24" x14ac:dyDescent="0.25">
      <c r="K20"/>
      <c r="P20" t="s">
        <v>26</v>
      </c>
      <c r="Q20">
        <v>7.8082410000000005E-2</v>
      </c>
      <c r="R20">
        <v>7.7771800000000005E-4</v>
      </c>
    </row>
    <row r="21" spans="1:24" x14ac:dyDescent="0.25">
      <c r="A21" s="2">
        <v>-2</v>
      </c>
      <c r="B21" s="2" t="s">
        <v>107</v>
      </c>
      <c r="C21" s="2" t="s">
        <v>108</v>
      </c>
      <c r="D21" s="2">
        <v>-11328.35</v>
      </c>
      <c r="F21" s="2">
        <v>-2</v>
      </c>
      <c r="G21" s="2" t="s">
        <v>107</v>
      </c>
      <c r="H21" s="2" t="s">
        <v>108</v>
      </c>
      <c r="I21" s="2">
        <v>-11334.11</v>
      </c>
      <c r="K21">
        <v>-2</v>
      </c>
      <c r="L21" t="s">
        <v>107</v>
      </c>
      <c r="M21" t="s">
        <v>108</v>
      </c>
      <c r="N21">
        <v>-11310.12</v>
      </c>
      <c r="U21">
        <v>-2</v>
      </c>
      <c r="V21" t="s">
        <v>107</v>
      </c>
      <c r="W21" t="s">
        <v>108</v>
      </c>
      <c r="X21">
        <v>-11322.39</v>
      </c>
    </row>
    <row r="22" spans="1:24" x14ac:dyDescent="0.25">
      <c r="P22">
        <v>-2</v>
      </c>
      <c r="Q22" t="s">
        <v>107</v>
      </c>
      <c r="R22" t="s">
        <v>108</v>
      </c>
      <c r="S22">
        <v>-11385.43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X14" sqref="A1:X14"/>
    </sheetView>
  </sheetViews>
  <sheetFormatPr defaultRowHeight="15" x14ac:dyDescent="0.25"/>
  <cols>
    <col min="1" max="1" width="12.28515625" bestFit="1" customWidth="1"/>
    <col min="11" max="11" width="12" bestFit="1" customWidth="1"/>
  </cols>
  <sheetData>
    <row r="1" spans="1:24" x14ac:dyDescent="0.25">
      <c r="A1" s="9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4" x14ac:dyDescent="0.25">
      <c r="A2" s="2">
        <v>8</v>
      </c>
      <c r="B2" s="9" t="s">
        <v>41</v>
      </c>
      <c r="C2" s="2">
        <v>5</v>
      </c>
      <c r="D2" s="16">
        <v>-10683.17</v>
      </c>
      <c r="E2" s="16">
        <v>5033</v>
      </c>
      <c r="F2" s="2">
        <f t="shared" ref="F2:F6" si="0">D2+2*C2</f>
        <v>-10673.17</v>
      </c>
      <c r="G2" s="2">
        <f t="shared" ref="G2:G6" si="1">(2*C2*(C2+1))/(E2-C2-1)</f>
        <v>1.1935548040580864E-2</v>
      </c>
      <c r="H2" s="2">
        <f t="shared" ref="H2:H6" si="2">F2+G2</f>
        <v>-10673.15806445196</v>
      </c>
      <c r="I2" s="2">
        <f>H2-MIN($H$2:$H$6)</f>
        <v>704.71964699082491</v>
      </c>
      <c r="J2" s="2">
        <f t="shared" ref="J2:J6" si="3">EXP(-0.5*I2)</f>
        <v>9.3771963867531728E-154</v>
      </c>
      <c r="K2" s="2">
        <f>J2/SUM($J$2:$J$6)</f>
        <v>9.3771963839617989E-154</v>
      </c>
    </row>
    <row r="3" spans="1:24" x14ac:dyDescent="0.25">
      <c r="A3" s="2">
        <v>13</v>
      </c>
      <c r="B3" s="9" t="s">
        <v>51</v>
      </c>
      <c r="C3" s="2">
        <v>6</v>
      </c>
      <c r="D3" s="17">
        <v>-11345.96</v>
      </c>
      <c r="E3" s="16">
        <v>5033</v>
      </c>
      <c r="F3" s="2">
        <f t="shared" si="0"/>
        <v>-11333.96</v>
      </c>
      <c r="G3" s="2">
        <f t="shared" si="1"/>
        <v>1.6713091922005572E-2</v>
      </c>
      <c r="H3" s="2">
        <f t="shared" si="2"/>
        <v>-11333.943286908077</v>
      </c>
      <c r="I3" s="2">
        <f t="shared" ref="I3:I6" si="4">H3-MIN($H$2:$H$6)</f>
        <v>43.934424534707432</v>
      </c>
      <c r="J3" s="2">
        <f t="shared" si="3"/>
        <v>2.882444337806912E-10</v>
      </c>
      <c r="K3" s="2">
        <f t="shared" ref="K3:K6" si="5">J3/SUM($J$2:$J$6)</f>
        <v>2.8824443369488755E-10</v>
      </c>
    </row>
    <row r="4" spans="1:24" x14ac:dyDescent="0.25">
      <c r="A4" s="2">
        <v>14</v>
      </c>
      <c r="B4" s="2" t="s">
        <v>53</v>
      </c>
      <c r="C4" s="2">
        <v>6</v>
      </c>
      <c r="D4" s="2">
        <v>-11323.18</v>
      </c>
      <c r="E4" s="2">
        <v>5033</v>
      </c>
      <c r="F4" s="2">
        <f t="shared" si="0"/>
        <v>-11311.18</v>
      </c>
      <c r="G4" s="2">
        <f t="shared" si="1"/>
        <v>1.6713091922005572E-2</v>
      </c>
      <c r="H4" s="2">
        <f t="shared" si="2"/>
        <v>-11311.163286908079</v>
      </c>
      <c r="I4" s="2">
        <f t="shared" si="4"/>
        <v>66.714424534706268</v>
      </c>
      <c r="J4" s="2">
        <f t="shared" si="3"/>
        <v>3.2594684422444887E-15</v>
      </c>
      <c r="K4" s="2">
        <f t="shared" si="5"/>
        <v>3.2594684412742206E-15</v>
      </c>
    </row>
    <row r="5" spans="1:24" x14ac:dyDescent="0.25">
      <c r="A5" s="2">
        <v>15</v>
      </c>
      <c r="B5" s="2" t="s">
        <v>55</v>
      </c>
      <c r="C5" s="2">
        <v>7</v>
      </c>
      <c r="D5" s="2">
        <v>-11391.9</v>
      </c>
      <c r="E5" s="2">
        <v>5033</v>
      </c>
      <c r="F5" s="2">
        <f t="shared" si="0"/>
        <v>-11377.9</v>
      </c>
      <c r="G5" s="2">
        <f t="shared" si="1"/>
        <v>2.228855721393035E-2</v>
      </c>
      <c r="H5" s="2">
        <f t="shared" si="2"/>
        <v>-11377.877711442785</v>
      </c>
      <c r="I5" s="2">
        <f t="shared" si="4"/>
        <v>0</v>
      </c>
      <c r="J5" s="2">
        <f t="shared" si="3"/>
        <v>1</v>
      </c>
      <c r="K5" s="2">
        <f t="shared" si="5"/>
        <v>0.99999999970232323</v>
      </c>
    </row>
    <row r="6" spans="1:24" x14ac:dyDescent="0.25">
      <c r="A6" s="2">
        <v>23</v>
      </c>
      <c r="B6" s="2" t="s">
        <v>74</v>
      </c>
      <c r="C6" s="2">
        <v>6</v>
      </c>
      <c r="D6">
        <v>-11339.12</v>
      </c>
      <c r="E6" s="2">
        <v>5033</v>
      </c>
      <c r="F6" s="2">
        <f t="shared" si="0"/>
        <v>-11327.12</v>
      </c>
      <c r="G6" s="2">
        <f t="shared" si="1"/>
        <v>1.6713091922005572E-2</v>
      </c>
      <c r="H6" s="2">
        <f t="shared" si="2"/>
        <v>-11327.103286908079</v>
      </c>
      <c r="I6" s="2">
        <f t="shared" si="4"/>
        <v>50.774424534705759</v>
      </c>
      <c r="J6" s="2">
        <f t="shared" si="3"/>
        <v>9.4291772865933556E-12</v>
      </c>
      <c r="K6" s="2">
        <f t="shared" si="5"/>
        <v>9.4291772837865088E-12</v>
      </c>
    </row>
    <row r="12" spans="1:24" x14ac:dyDescent="0.25">
      <c r="A12" s="9" t="s">
        <v>22</v>
      </c>
      <c r="B12" s="2"/>
      <c r="C12" s="2"/>
      <c r="D12" s="2"/>
      <c r="E12" s="2"/>
      <c r="F12" s="9" t="s">
        <v>52</v>
      </c>
      <c r="G12" s="2"/>
      <c r="H12" s="2"/>
      <c r="I12" s="2"/>
      <c r="J12" s="2"/>
      <c r="K12" s="3" t="s">
        <v>54</v>
      </c>
      <c r="P12" s="3" t="s">
        <v>56</v>
      </c>
      <c r="R12" s="4"/>
      <c r="U12" s="3" t="s">
        <v>75</v>
      </c>
    </row>
    <row r="13" spans="1:24" x14ac:dyDescent="0.25">
      <c r="A13" s="9" t="s">
        <v>41</v>
      </c>
      <c r="B13" s="2"/>
      <c r="C13" s="2"/>
      <c r="D13" s="2"/>
      <c r="E13" s="2"/>
      <c r="F13" s="9" t="s">
        <v>51</v>
      </c>
      <c r="G13" s="2"/>
      <c r="H13" s="2"/>
      <c r="I13" s="2"/>
      <c r="J13" s="2"/>
      <c r="K13" t="s">
        <v>53</v>
      </c>
      <c r="P13" t="s">
        <v>55</v>
      </c>
      <c r="R13" s="4"/>
      <c r="U13" t="s">
        <v>74</v>
      </c>
    </row>
    <row r="14" spans="1:24" x14ac:dyDescent="0.25">
      <c r="A14" s="2" t="s">
        <v>13</v>
      </c>
      <c r="B14" s="2" t="s">
        <v>111</v>
      </c>
      <c r="C14" s="2"/>
      <c r="D14" s="2"/>
      <c r="E14" s="2"/>
      <c r="F14" s="2" t="s">
        <v>13</v>
      </c>
      <c r="G14" s="2" t="s">
        <v>111</v>
      </c>
      <c r="H14" s="2"/>
      <c r="I14" s="2"/>
      <c r="J14" s="2"/>
      <c r="K14" t="s">
        <v>13</v>
      </c>
      <c r="L14" s="2" t="s">
        <v>111</v>
      </c>
      <c r="P14" t="s">
        <v>13</v>
      </c>
      <c r="Q14" s="2" t="s">
        <v>111</v>
      </c>
      <c r="U14" t="s">
        <v>13</v>
      </c>
      <c r="V14" s="2" t="s">
        <v>111</v>
      </c>
    </row>
    <row r="15" spans="1:24" x14ac:dyDescent="0.25">
      <c r="B15" t="s">
        <v>14</v>
      </c>
      <c r="C15" t="s">
        <v>15</v>
      </c>
      <c r="D15" t="s">
        <v>16</v>
      </c>
      <c r="F15" s="3"/>
      <c r="G15" t="s">
        <v>14</v>
      </c>
      <c r="H15" t="s">
        <v>15</v>
      </c>
      <c r="I15" t="s">
        <v>16</v>
      </c>
      <c r="L15" t="s">
        <v>14</v>
      </c>
      <c r="M15" t="s">
        <v>15</v>
      </c>
      <c r="N15" t="s">
        <v>16</v>
      </c>
      <c r="Q15" t="s">
        <v>14</v>
      </c>
      <c r="R15" t="s">
        <v>15</v>
      </c>
      <c r="S15" t="s">
        <v>16</v>
      </c>
      <c r="V15" t="s">
        <v>14</v>
      </c>
      <c r="W15" t="s">
        <v>15</v>
      </c>
      <c r="X15" t="s">
        <v>16</v>
      </c>
    </row>
    <row r="16" spans="1:24" x14ac:dyDescent="0.25">
      <c r="A16" t="s">
        <v>24</v>
      </c>
      <c r="B16">
        <v>-8.4151729300000007</v>
      </c>
      <c r="C16">
        <v>1.7554606300000001E-2</v>
      </c>
      <c r="F16" s="3" t="s">
        <v>24</v>
      </c>
      <c r="G16">
        <v>-8.2821807399999994</v>
      </c>
      <c r="H16">
        <v>1.7176535600000001E-2</v>
      </c>
      <c r="K16" t="s">
        <v>24</v>
      </c>
      <c r="L16">
        <v>-8.2732852300000008</v>
      </c>
      <c r="M16">
        <v>1.7347371899999998E-2</v>
      </c>
      <c r="P16" t="s">
        <v>24</v>
      </c>
      <c r="Q16">
        <v>-8.3343440300000005</v>
      </c>
      <c r="R16">
        <v>1.8730722000000002E-2</v>
      </c>
      <c r="U16" t="s">
        <v>24</v>
      </c>
      <c r="V16">
        <v>-8.2673788600000009</v>
      </c>
      <c r="W16">
        <v>1.6477468799999999E-2</v>
      </c>
    </row>
    <row r="17" spans="1:24" x14ac:dyDescent="0.25">
      <c r="A17" t="s">
        <v>39</v>
      </c>
      <c r="B17">
        <v>0.23917737999999999</v>
      </c>
      <c r="C17">
        <v>6.0423825799999997E-2</v>
      </c>
      <c r="F17" t="s">
        <v>30</v>
      </c>
      <c r="G17">
        <v>6.7518430000000004E-2</v>
      </c>
      <c r="H17">
        <v>2.5370642E-3</v>
      </c>
      <c r="K17" t="s">
        <v>39</v>
      </c>
      <c r="L17">
        <v>0.18522305</v>
      </c>
      <c r="M17">
        <v>5.6744878999999998E-2</v>
      </c>
      <c r="P17" t="s">
        <v>30</v>
      </c>
      <c r="Q17">
        <v>0.36565346999999998</v>
      </c>
      <c r="R17">
        <v>4.3977835E-2</v>
      </c>
      <c r="U17" t="s">
        <v>39</v>
      </c>
      <c r="V17">
        <v>1.842997E-2</v>
      </c>
      <c r="W17">
        <v>6.1089637E-3</v>
      </c>
    </row>
    <row r="18" spans="1:24" x14ac:dyDescent="0.25">
      <c r="A18" t="s">
        <v>25</v>
      </c>
      <c r="B18">
        <v>3.1400593099999998</v>
      </c>
      <c r="C18">
        <v>4.0544309000000002E-3</v>
      </c>
      <c r="F18" t="s">
        <v>39</v>
      </c>
      <c r="G18">
        <v>0.18191556</v>
      </c>
      <c r="H18">
        <v>5.6618653300000002E-2</v>
      </c>
      <c r="K18" t="s">
        <v>25</v>
      </c>
      <c r="L18">
        <v>3.1019566099999998</v>
      </c>
      <c r="M18">
        <v>4.0750346999999998E-3</v>
      </c>
      <c r="P18" t="s">
        <v>39</v>
      </c>
      <c r="Q18">
        <v>0.16477644</v>
      </c>
      <c r="R18">
        <v>5.6413831999999997E-2</v>
      </c>
      <c r="U18" t="s">
        <v>76</v>
      </c>
      <c r="V18">
        <v>6.88348E-3</v>
      </c>
      <c r="W18">
        <v>7.0054178000000002E-3</v>
      </c>
    </row>
    <row r="19" spans="1:24" x14ac:dyDescent="0.25">
      <c r="A19" t="s">
        <v>40</v>
      </c>
      <c r="B19">
        <v>-5.165086E-2</v>
      </c>
      <c r="C19">
        <v>1.3843311000000001E-2</v>
      </c>
      <c r="F19" t="s">
        <v>25</v>
      </c>
      <c r="G19">
        <v>3.1039865199999999</v>
      </c>
      <c r="H19">
        <v>4.0301829999999997E-3</v>
      </c>
      <c r="K19" t="s">
        <v>31</v>
      </c>
      <c r="L19">
        <v>1.4966709999999999E-2</v>
      </c>
      <c r="M19">
        <v>5.7291660000000002E-4</v>
      </c>
      <c r="P19" t="s">
        <v>25</v>
      </c>
      <c r="Q19">
        <v>3.1163168799999998</v>
      </c>
      <c r="R19">
        <v>4.4005549999999996E-3</v>
      </c>
      <c r="U19" t="s">
        <v>30</v>
      </c>
      <c r="V19">
        <v>6.8843940000000006E-2</v>
      </c>
      <c r="W19">
        <v>2.7354677999999999E-3</v>
      </c>
    </row>
    <row r="20" spans="1:24" x14ac:dyDescent="0.25">
      <c r="A20" t="s">
        <v>26</v>
      </c>
      <c r="B20">
        <v>8.3726480000000006E-2</v>
      </c>
      <c r="C20">
        <v>8.3404319999999998E-4</v>
      </c>
      <c r="F20" t="s">
        <v>40</v>
      </c>
      <c r="G20">
        <v>-3.631144E-2</v>
      </c>
      <c r="H20">
        <v>1.29750089E-2</v>
      </c>
      <c r="K20" t="s">
        <v>40</v>
      </c>
      <c r="L20">
        <v>-3.702304E-2</v>
      </c>
      <c r="M20">
        <v>1.3003858599999999E-2</v>
      </c>
      <c r="P20" t="s">
        <v>31</v>
      </c>
      <c r="Q20">
        <v>-6.7276840000000004E-2</v>
      </c>
      <c r="R20">
        <v>9.9079990000000007E-3</v>
      </c>
      <c r="U20" t="s">
        <v>25</v>
      </c>
      <c r="V20">
        <v>3.10045218</v>
      </c>
      <c r="W20">
        <v>3.8741401999999999E-3</v>
      </c>
    </row>
    <row r="21" spans="1:24" x14ac:dyDescent="0.25">
      <c r="F21" t="s">
        <v>26</v>
      </c>
      <c r="G21">
        <v>7.8395850000000003E-2</v>
      </c>
      <c r="H21">
        <v>7.8094190000000004E-4</v>
      </c>
      <c r="K21" t="s">
        <v>26</v>
      </c>
      <c r="L21">
        <v>7.8577999999999995E-2</v>
      </c>
      <c r="M21">
        <v>7.828275E-4</v>
      </c>
      <c r="P21" t="s">
        <v>40</v>
      </c>
      <c r="Q21">
        <v>-3.2772379999999997E-2</v>
      </c>
      <c r="R21">
        <v>1.2925753999999999E-2</v>
      </c>
      <c r="U21" t="s">
        <v>26</v>
      </c>
      <c r="V21">
        <v>7.8450420000000007E-2</v>
      </c>
      <c r="W21">
        <v>7.8150620000000002E-4</v>
      </c>
    </row>
    <row r="22" spans="1:24" x14ac:dyDescent="0.25">
      <c r="A22">
        <v>-2</v>
      </c>
      <c r="B22" t="s">
        <v>107</v>
      </c>
      <c r="C22" t="s">
        <v>108</v>
      </c>
      <c r="D22">
        <v>-10683.17</v>
      </c>
      <c r="P22" t="s">
        <v>26</v>
      </c>
      <c r="Q22">
        <v>7.8040540000000005E-2</v>
      </c>
      <c r="R22">
        <v>7.7742299999999996E-4</v>
      </c>
    </row>
    <row r="23" spans="1:24" x14ac:dyDescent="0.25">
      <c r="F23">
        <v>-2</v>
      </c>
      <c r="G23" t="s">
        <v>107</v>
      </c>
      <c r="H23" t="s">
        <v>108</v>
      </c>
      <c r="I23">
        <v>-11345.96</v>
      </c>
      <c r="K23">
        <v>-2</v>
      </c>
      <c r="L23" t="s">
        <v>107</v>
      </c>
      <c r="M23" t="s">
        <v>108</v>
      </c>
      <c r="N23">
        <v>-11323.18</v>
      </c>
      <c r="U23">
        <v>-2</v>
      </c>
      <c r="V23" t="s">
        <v>107</v>
      </c>
      <c r="W23" t="s">
        <v>108</v>
      </c>
      <c r="X23">
        <v>-11339.12</v>
      </c>
    </row>
    <row r="24" spans="1:24" x14ac:dyDescent="0.25">
      <c r="P24">
        <v>-2</v>
      </c>
      <c r="Q24" t="s">
        <v>107</v>
      </c>
      <c r="R24" t="s">
        <v>108</v>
      </c>
      <c r="S24">
        <v>-11391.9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I10" sqref="I10"/>
    </sheetView>
  </sheetViews>
  <sheetFormatPr defaultRowHeight="15" x14ac:dyDescent="0.25"/>
  <cols>
    <col min="8" max="8" width="12.28515625" bestFit="1" customWidth="1"/>
  </cols>
  <sheetData>
    <row r="1" spans="1:24" x14ac:dyDescent="0.25">
      <c r="A1" s="9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4" x14ac:dyDescent="0.25">
      <c r="A2" s="2">
        <v>8</v>
      </c>
      <c r="B2" s="9" t="s">
        <v>41</v>
      </c>
      <c r="C2" s="2">
        <v>5</v>
      </c>
      <c r="D2">
        <v>-10683.17</v>
      </c>
      <c r="E2" s="16">
        <v>5033</v>
      </c>
      <c r="F2" s="2">
        <f t="shared" ref="F2:F6" si="0">D2+2*C2</f>
        <v>-10673.17</v>
      </c>
      <c r="G2" s="2">
        <f t="shared" ref="G2:G6" si="1">(2*C2*(C2+1))/(E2-C2-1)</f>
        <v>1.1935548040580864E-2</v>
      </c>
      <c r="H2" s="2">
        <f t="shared" ref="H2:H6" si="2">F2+G2</f>
        <v>-10673.15806445196</v>
      </c>
      <c r="I2" s="2">
        <f>H2-MIN($H$2:$H$6)</f>
        <v>704.71964699082491</v>
      </c>
      <c r="J2" s="2">
        <f t="shared" ref="J2:J6" si="3">EXP(-0.5*I2)</f>
        <v>9.3771963867531728E-154</v>
      </c>
      <c r="K2" s="2">
        <f>J2/SUM($J$2:$J$6)</f>
        <v>9.3771963839617989E-154</v>
      </c>
    </row>
    <row r="3" spans="1:24" x14ac:dyDescent="0.25">
      <c r="A3" s="2">
        <v>13</v>
      </c>
      <c r="B3" s="9" t="s">
        <v>51</v>
      </c>
      <c r="C3" s="2">
        <v>6</v>
      </c>
      <c r="D3">
        <v>-11345.96</v>
      </c>
      <c r="E3" s="16">
        <v>5033</v>
      </c>
      <c r="F3" s="2">
        <f t="shared" si="0"/>
        <v>-11333.96</v>
      </c>
      <c r="G3" s="2">
        <f t="shared" si="1"/>
        <v>1.6713091922005572E-2</v>
      </c>
      <c r="H3" s="2">
        <f t="shared" si="2"/>
        <v>-11333.943286908077</v>
      </c>
      <c r="I3" s="2">
        <f t="shared" ref="I3:I6" si="4">H3-MIN($H$2:$H$6)</f>
        <v>43.934424534707432</v>
      </c>
      <c r="J3" s="2">
        <f t="shared" si="3"/>
        <v>2.882444337806912E-10</v>
      </c>
      <c r="K3" s="2">
        <f t="shared" ref="K3:K6" si="5">J3/SUM($J$2:$J$6)</f>
        <v>2.8824443369488755E-10</v>
      </c>
    </row>
    <row r="4" spans="1:24" x14ac:dyDescent="0.25">
      <c r="A4" s="2">
        <v>14</v>
      </c>
      <c r="B4" s="2" t="s">
        <v>53</v>
      </c>
      <c r="C4" s="2">
        <v>6</v>
      </c>
      <c r="D4">
        <v>-11323.18</v>
      </c>
      <c r="E4" s="2">
        <v>5033</v>
      </c>
      <c r="F4" s="2">
        <f t="shared" si="0"/>
        <v>-11311.18</v>
      </c>
      <c r="G4" s="2">
        <f t="shared" si="1"/>
        <v>1.6713091922005572E-2</v>
      </c>
      <c r="H4" s="2">
        <f t="shared" si="2"/>
        <v>-11311.163286908079</v>
      </c>
      <c r="I4" s="2">
        <f t="shared" si="4"/>
        <v>66.714424534706268</v>
      </c>
      <c r="J4" s="2">
        <f t="shared" si="3"/>
        <v>3.2594684422444887E-15</v>
      </c>
      <c r="K4" s="2">
        <f t="shared" si="5"/>
        <v>3.2594684412742206E-15</v>
      </c>
    </row>
    <row r="5" spans="1:24" x14ac:dyDescent="0.25">
      <c r="A5" s="2">
        <v>15</v>
      </c>
      <c r="B5" s="2" t="s">
        <v>55</v>
      </c>
      <c r="C5" s="2">
        <v>7</v>
      </c>
      <c r="D5" s="2">
        <v>-11391.9</v>
      </c>
      <c r="E5" s="2">
        <v>5033</v>
      </c>
      <c r="F5" s="2">
        <f t="shared" si="0"/>
        <v>-11377.9</v>
      </c>
      <c r="G5" s="2">
        <f t="shared" si="1"/>
        <v>2.228855721393035E-2</v>
      </c>
      <c r="H5" s="2">
        <f t="shared" si="2"/>
        <v>-11377.877711442785</v>
      </c>
      <c r="I5" s="2">
        <f t="shared" si="4"/>
        <v>0</v>
      </c>
      <c r="J5" s="2">
        <f t="shared" si="3"/>
        <v>1</v>
      </c>
      <c r="K5" s="2">
        <f t="shared" si="5"/>
        <v>0.99999999970232323</v>
      </c>
    </row>
    <row r="6" spans="1:24" x14ac:dyDescent="0.25">
      <c r="A6" s="2">
        <v>23</v>
      </c>
      <c r="B6" s="2" t="s">
        <v>74</v>
      </c>
      <c r="C6" s="2">
        <v>6</v>
      </c>
      <c r="D6">
        <v>-11339.12</v>
      </c>
      <c r="E6" s="2">
        <v>5033</v>
      </c>
      <c r="F6" s="2">
        <f t="shared" si="0"/>
        <v>-11327.12</v>
      </c>
      <c r="G6" s="2">
        <f t="shared" si="1"/>
        <v>1.6713091922005572E-2</v>
      </c>
      <c r="H6" s="2">
        <f t="shared" si="2"/>
        <v>-11327.103286908079</v>
      </c>
      <c r="I6" s="2">
        <f t="shared" si="4"/>
        <v>50.774424534705759</v>
      </c>
      <c r="J6" s="2">
        <f t="shared" si="3"/>
        <v>9.4291772865933556E-12</v>
      </c>
      <c r="K6" s="2">
        <f t="shared" si="5"/>
        <v>9.4291772837865088E-12</v>
      </c>
    </row>
    <row r="12" spans="1:24" x14ac:dyDescent="0.25">
      <c r="A12" s="9" t="s">
        <v>22</v>
      </c>
      <c r="B12" s="2"/>
      <c r="C12" s="2"/>
      <c r="D12" s="2"/>
      <c r="E12" s="2"/>
      <c r="F12" s="9" t="s">
        <v>52</v>
      </c>
      <c r="G12" s="2"/>
      <c r="H12" s="2"/>
      <c r="I12" s="2"/>
      <c r="J12" s="2"/>
      <c r="K12" s="3" t="s">
        <v>54</v>
      </c>
      <c r="P12" s="3" t="s">
        <v>56</v>
      </c>
      <c r="R12" s="4"/>
      <c r="U12" s="3" t="s">
        <v>75</v>
      </c>
    </row>
    <row r="13" spans="1:24" x14ac:dyDescent="0.25">
      <c r="A13" s="9" t="s">
        <v>41</v>
      </c>
      <c r="B13" s="2"/>
      <c r="C13" s="2"/>
      <c r="D13" s="2"/>
      <c r="E13" s="2"/>
      <c r="F13" s="9" t="s">
        <v>51</v>
      </c>
      <c r="G13" s="2"/>
      <c r="H13" s="2"/>
      <c r="I13" s="2"/>
      <c r="J13" s="2"/>
      <c r="K13" t="s">
        <v>53</v>
      </c>
      <c r="P13" t="s">
        <v>55</v>
      </c>
      <c r="R13" s="4"/>
      <c r="U13" t="s">
        <v>74</v>
      </c>
    </row>
    <row r="14" spans="1:24" x14ac:dyDescent="0.25">
      <c r="A14" s="2" t="s">
        <v>13</v>
      </c>
      <c r="B14" s="2" t="s">
        <v>112</v>
      </c>
      <c r="C14" s="2"/>
      <c r="D14" s="2"/>
      <c r="E14" s="2"/>
      <c r="F14" s="2" t="s">
        <v>13</v>
      </c>
      <c r="G14" s="2" t="s">
        <v>112</v>
      </c>
      <c r="H14" s="2"/>
      <c r="I14" s="2"/>
      <c r="J14" s="2"/>
      <c r="K14" t="s">
        <v>13</v>
      </c>
      <c r="L14" s="2" t="s">
        <v>112</v>
      </c>
      <c r="P14" t="s">
        <v>13</v>
      </c>
      <c r="Q14" s="2" t="s">
        <v>112</v>
      </c>
      <c r="U14" t="s">
        <v>13</v>
      </c>
      <c r="V14" s="2" t="s">
        <v>112</v>
      </c>
    </row>
    <row r="15" spans="1:24" x14ac:dyDescent="0.25">
      <c r="B15" t="s">
        <v>14</v>
      </c>
      <c r="C15" t="s">
        <v>15</v>
      </c>
      <c r="D15" t="s">
        <v>16</v>
      </c>
      <c r="G15" t="s">
        <v>14</v>
      </c>
      <c r="H15" t="s">
        <v>15</v>
      </c>
      <c r="I15" t="s">
        <v>16</v>
      </c>
      <c r="L15" t="s">
        <v>14</v>
      </c>
      <c r="M15" t="s">
        <v>15</v>
      </c>
      <c r="N15" t="s">
        <v>16</v>
      </c>
      <c r="Q15" t="s">
        <v>14</v>
      </c>
      <c r="R15" t="s">
        <v>15</v>
      </c>
      <c r="S15" t="s">
        <v>16</v>
      </c>
      <c r="V15" t="s">
        <v>14</v>
      </c>
      <c r="W15" t="s">
        <v>15</v>
      </c>
      <c r="X15" t="s">
        <v>16</v>
      </c>
    </row>
    <row r="16" spans="1:24" x14ac:dyDescent="0.25">
      <c r="A16" t="s">
        <v>24</v>
      </c>
      <c r="B16">
        <v>-8.4151729300000007</v>
      </c>
      <c r="C16">
        <v>1.7554606300000001E-2</v>
      </c>
      <c r="F16" t="s">
        <v>24</v>
      </c>
      <c r="G16">
        <v>-8.2821807399999994</v>
      </c>
      <c r="H16">
        <v>1.7176535600000001E-2</v>
      </c>
      <c r="K16" t="s">
        <v>24</v>
      </c>
      <c r="L16">
        <v>-8.2732852300000008</v>
      </c>
      <c r="M16">
        <v>1.7347371899999998E-2</v>
      </c>
      <c r="P16" t="s">
        <v>24</v>
      </c>
      <c r="Q16">
        <v>-8.3343440300000005</v>
      </c>
      <c r="R16">
        <v>1.8730722000000002E-2</v>
      </c>
      <c r="U16" t="s">
        <v>24</v>
      </c>
      <c r="V16">
        <v>-8.2673788600000009</v>
      </c>
      <c r="W16">
        <v>1.6477468799999999E-2</v>
      </c>
    </row>
    <row r="17" spans="1:24" x14ac:dyDescent="0.25">
      <c r="A17" t="s">
        <v>39</v>
      </c>
      <c r="B17">
        <v>0.23917737999999999</v>
      </c>
      <c r="C17">
        <v>6.0423825799999997E-2</v>
      </c>
      <c r="F17" t="s">
        <v>30</v>
      </c>
      <c r="G17">
        <v>6.7518430000000004E-2</v>
      </c>
      <c r="H17">
        <v>2.5370642E-3</v>
      </c>
      <c r="K17" t="s">
        <v>39</v>
      </c>
      <c r="L17">
        <v>0.18522305</v>
      </c>
      <c r="M17">
        <v>5.6744878999999998E-2</v>
      </c>
      <c r="P17" t="s">
        <v>30</v>
      </c>
      <c r="Q17">
        <v>0.36565346999999998</v>
      </c>
      <c r="R17">
        <v>4.3977835E-2</v>
      </c>
      <c r="U17" t="s">
        <v>39</v>
      </c>
      <c r="V17">
        <v>1.842997E-2</v>
      </c>
      <c r="W17">
        <v>6.1089637E-3</v>
      </c>
    </row>
    <row r="18" spans="1:24" x14ac:dyDescent="0.25">
      <c r="A18" t="s">
        <v>25</v>
      </c>
      <c r="B18">
        <v>3.1400593099999998</v>
      </c>
      <c r="C18">
        <v>4.0544309000000002E-3</v>
      </c>
      <c r="F18" t="s">
        <v>39</v>
      </c>
      <c r="G18">
        <v>0.18191556</v>
      </c>
      <c r="H18">
        <v>5.6618653300000002E-2</v>
      </c>
      <c r="K18" t="s">
        <v>25</v>
      </c>
      <c r="L18">
        <v>3.1019566099999998</v>
      </c>
      <c r="M18">
        <v>4.0750346999999998E-3</v>
      </c>
      <c r="P18" t="s">
        <v>39</v>
      </c>
      <c r="Q18">
        <v>0.16477644</v>
      </c>
      <c r="R18">
        <v>5.6413831999999997E-2</v>
      </c>
      <c r="U18" t="s">
        <v>76</v>
      </c>
      <c r="V18">
        <v>6.88348E-3</v>
      </c>
      <c r="W18">
        <v>7.0054178000000002E-3</v>
      </c>
    </row>
    <row r="19" spans="1:24" x14ac:dyDescent="0.25">
      <c r="A19" t="s">
        <v>40</v>
      </c>
      <c r="B19">
        <v>-5.165086E-2</v>
      </c>
      <c r="C19">
        <v>1.3843311000000001E-2</v>
      </c>
      <c r="F19" t="s">
        <v>25</v>
      </c>
      <c r="G19">
        <v>3.1039865199999999</v>
      </c>
      <c r="H19">
        <v>4.0301829999999997E-3</v>
      </c>
      <c r="K19" t="s">
        <v>31</v>
      </c>
      <c r="L19">
        <v>1.4966709999999999E-2</v>
      </c>
      <c r="M19">
        <v>5.7291660000000002E-4</v>
      </c>
      <c r="P19" t="s">
        <v>25</v>
      </c>
      <c r="Q19">
        <v>3.1163168799999998</v>
      </c>
      <c r="R19">
        <v>4.4005549999999996E-3</v>
      </c>
      <c r="U19" t="s">
        <v>30</v>
      </c>
      <c r="V19">
        <v>6.8843940000000006E-2</v>
      </c>
      <c r="W19">
        <v>2.7354677999999999E-3</v>
      </c>
    </row>
    <row r="20" spans="1:24" x14ac:dyDescent="0.25">
      <c r="A20" t="s">
        <v>26</v>
      </c>
      <c r="B20">
        <v>8.3726480000000006E-2</v>
      </c>
      <c r="C20">
        <v>8.3404319999999998E-4</v>
      </c>
      <c r="F20" t="s">
        <v>40</v>
      </c>
      <c r="G20">
        <v>-3.631144E-2</v>
      </c>
      <c r="H20">
        <v>1.29750089E-2</v>
      </c>
      <c r="K20" t="s">
        <v>40</v>
      </c>
      <c r="L20">
        <v>-3.702304E-2</v>
      </c>
      <c r="M20">
        <v>1.3003858599999999E-2</v>
      </c>
      <c r="P20" t="s">
        <v>31</v>
      </c>
      <c r="Q20">
        <v>-6.7276840000000004E-2</v>
      </c>
      <c r="R20">
        <v>9.9079990000000007E-3</v>
      </c>
      <c r="U20" t="s">
        <v>25</v>
      </c>
      <c r="V20">
        <v>3.10045218</v>
      </c>
      <c r="W20">
        <v>3.8741401999999999E-3</v>
      </c>
    </row>
    <row r="21" spans="1:24" x14ac:dyDescent="0.25">
      <c r="F21" t="s">
        <v>26</v>
      </c>
      <c r="G21">
        <v>7.8395850000000003E-2</v>
      </c>
      <c r="H21">
        <v>7.8094190000000004E-4</v>
      </c>
      <c r="K21" t="s">
        <v>26</v>
      </c>
      <c r="L21">
        <v>7.8577999999999995E-2</v>
      </c>
      <c r="M21">
        <v>7.828275E-4</v>
      </c>
      <c r="P21" t="s">
        <v>40</v>
      </c>
      <c r="Q21">
        <v>-3.2772379999999997E-2</v>
      </c>
      <c r="R21">
        <v>1.2925753999999999E-2</v>
      </c>
      <c r="U21" t="s">
        <v>26</v>
      </c>
      <c r="V21">
        <v>7.8450420000000007E-2</v>
      </c>
      <c r="W21">
        <v>7.8150620000000002E-4</v>
      </c>
    </row>
    <row r="22" spans="1:24" x14ac:dyDescent="0.25">
      <c r="A22">
        <v>-2</v>
      </c>
      <c r="B22" t="s">
        <v>107</v>
      </c>
      <c r="C22" t="s">
        <v>108</v>
      </c>
      <c r="D22">
        <v>-10683.17</v>
      </c>
      <c r="P22" t="s">
        <v>26</v>
      </c>
      <c r="Q22">
        <v>7.8040540000000005E-2</v>
      </c>
      <c r="R22">
        <v>7.7742299999999996E-4</v>
      </c>
    </row>
    <row r="23" spans="1:24" x14ac:dyDescent="0.25">
      <c r="F23">
        <v>-2</v>
      </c>
      <c r="G23" t="s">
        <v>107</v>
      </c>
      <c r="H23" t="s">
        <v>108</v>
      </c>
      <c r="I23">
        <v>-11345.96</v>
      </c>
      <c r="K23">
        <v>-2</v>
      </c>
      <c r="L23" t="s">
        <v>107</v>
      </c>
      <c r="M23" t="s">
        <v>108</v>
      </c>
      <c r="N23">
        <v>-11323.18</v>
      </c>
      <c r="U23">
        <v>-2</v>
      </c>
      <c r="V23" t="s">
        <v>107</v>
      </c>
      <c r="W23" t="s">
        <v>108</v>
      </c>
      <c r="X23">
        <v>-11339.12</v>
      </c>
    </row>
    <row r="24" spans="1:24" x14ac:dyDescent="0.25">
      <c r="P24">
        <v>-2</v>
      </c>
      <c r="Q24" t="s">
        <v>107</v>
      </c>
      <c r="R24" t="s">
        <v>108</v>
      </c>
      <c r="S24">
        <v>-11391.9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3"/>
  <sheetViews>
    <sheetView zoomScale="107" workbookViewId="0">
      <selection activeCell="U60" sqref="U60:V61"/>
    </sheetView>
  </sheetViews>
  <sheetFormatPr defaultRowHeight="15" x14ac:dyDescent="0.25"/>
  <cols>
    <col min="2" max="2" width="18.7109375" customWidth="1"/>
    <col min="3" max="3" width="12.85546875" customWidth="1"/>
    <col min="10" max="10" width="12" bestFit="1" customWidth="1"/>
    <col min="12" max="12" width="17.7109375" bestFit="1" customWidth="1"/>
  </cols>
  <sheetData>
    <row r="1" spans="1:12" x14ac:dyDescent="0.25">
      <c r="A1" s="9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124</v>
      </c>
    </row>
    <row r="2" spans="1:12" x14ac:dyDescent="0.25">
      <c r="A2" s="5">
        <v>28</v>
      </c>
      <c r="B2" s="3" t="s">
        <v>83</v>
      </c>
      <c r="C2" s="2">
        <v>9</v>
      </c>
      <c r="D2" s="11">
        <v>-12998.13</v>
      </c>
      <c r="E2" s="11">
        <v>5033</v>
      </c>
      <c r="F2" s="2">
        <f t="shared" ref="F2:F31" si="0">D2+2*C2</f>
        <v>-12980.13</v>
      </c>
      <c r="G2" s="2">
        <f t="shared" ref="G2:G31" si="1">(2*C2*(C2+1))/(E2-C2-1)</f>
        <v>3.5835158271949032E-2</v>
      </c>
      <c r="H2" s="2">
        <f t="shared" ref="H2:H31" si="2">F2+G2</f>
        <v>-12980.094164841727</v>
      </c>
      <c r="I2" s="2">
        <f t="shared" ref="I2:I31" si="3">H2-MIN($H$2:$H$31)</f>
        <v>0</v>
      </c>
      <c r="J2" s="2">
        <f t="shared" ref="J2:J31" si="4">EXP(-0.5*I2)</f>
        <v>1</v>
      </c>
      <c r="K2" s="2">
        <f t="shared" ref="K2:K31" si="5">J2/SUM($J$2:$J$31)</f>
        <v>0.99941431153672844</v>
      </c>
    </row>
    <row r="3" spans="1:12" x14ac:dyDescent="0.25">
      <c r="A3" s="5">
        <v>29</v>
      </c>
      <c r="B3" s="3" t="s">
        <v>84</v>
      </c>
      <c r="C3" s="2">
        <v>7</v>
      </c>
      <c r="D3" s="11">
        <v>-12978.83</v>
      </c>
      <c r="E3" s="11">
        <v>5033</v>
      </c>
      <c r="F3" s="2">
        <f t="shared" si="0"/>
        <v>-12964.83</v>
      </c>
      <c r="G3" s="2">
        <f t="shared" si="1"/>
        <v>2.228855721393035E-2</v>
      </c>
      <c r="H3" s="2">
        <f t="shared" si="2"/>
        <v>-12964.807711442785</v>
      </c>
      <c r="I3" s="2">
        <f t="shared" si="3"/>
        <v>15.286453398941376</v>
      </c>
      <c r="J3" s="2">
        <f t="shared" si="4"/>
        <v>4.7927946355078336E-4</v>
      </c>
      <c r="K3" s="2">
        <f t="shared" si="5"/>
        <v>4.7899875509829868E-4</v>
      </c>
    </row>
    <row r="4" spans="1:12" x14ac:dyDescent="0.25">
      <c r="A4" s="5">
        <v>27</v>
      </c>
      <c r="B4" s="3" t="s">
        <v>82</v>
      </c>
      <c r="C4" s="2">
        <v>9</v>
      </c>
      <c r="D4" s="11">
        <v>-12979.84</v>
      </c>
      <c r="E4" s="11">
        <v>5033</v>
      </c>
      <c r="F4" s="2">
        <f t="shared" si="0"/>
        <v>-12961.84</v>
      </c>
      <c r="G4" s="2">
        <f t="shared" si="1"/>
        <v>3.5835158271949032E-2</v>
      </c>
      <c r="H4" s="2">
        <f t="shared" si="2"/>
        <v>-12961.804164841727</v>
      </c>
      <c r="I4" s="2">
        <f t="shared" si="3"/>
        <v>18.289999999999054</v>
      </c>
      <c r="J4" s="2">
        <f t="shared" si="4"/>
        <v>1.0675223172345737E-4</v>
      </c>
      <c r="K4" s="2">
        <f t="shared" si="5"/>
        <v>1.0668970817290845E-4</v>
      </c>
    </row>
    <row r="5" spans="1:12" x14ac:dyDescent="0.25">
      <c r="A5" s="5">
        <v>26</v>
      </c>
      <c r="B5" s="3" t="s">
        <v>81</v>
      </c>
      <c r="C5" s="2">
        <v>5</v>
      </c>
      <c r="D5" s="11">
        <v>-12917.34</v>
      </c>
      <c r="E5" s="11">
        <v>5033</v>
      </c>
      <c r="F5" s="2">
        <f t="shared" si="0"/>
        <v>-12907.34</v>
      </c>
      <c r="G5" s="2">
        <f t="shared" si="1"/>
        <v>1.1935548040580864E-2</v>
      </c>
      <c r="H5" s="2">
        <f t="shared" si="2"/>
        <v>-12907.32806445196</v>
      </c>
      <c r="I5" s="2">
        <f t="shared" si="3"/>
        <v>72.766100389766507</v>
      </c>
      <c r="J5" s="2">
        <f t="shared" si="4"/>
        <v>1.581401205607298E-16</v>
      </c>
      <c r="K5" s="2">
        <f t="shared" si="5"/>
        <v>1.5804749971653699E-16</v>
      </c>
    </row>
    <row r="6" spans="1:12" x14ac:dyDescent="0.25">
      <c r="A6" s="5">
        <v>24</v>
      </c>
      <c r="B6" s="3" t="s">
        <v>79</v>
      </c>
      <c r="C6" s="2">
        <v>4</v>
      </c>
      <c r="D6" s="11">
        <v>-12676.86</v>
      </c>
      <c r="E6" s="11">
        <v>5033</v>
      </c>
      <c r="F6" s="2">
        <f t="shared" si="0"/>
        <v>-12668.86</v>
      </c>
      <c r="G6" s="2">
        <f t="shared" si="1"/>
        <v>7.955449482895784E-3</v>
      </c>
      <c r="H6" s="2">
        <f t="shared" si="2"/>
        <v>-12668.852044550518</v>
      </c>
      <c r="I6" s="2">
        <f t="shared" si="3"/>
        <v>311.24212029120827</v>
      </c>
      <c r="J6" s="2">
        <f t="shared" si="4"/>
        <v>2.5979591071330183E-68</v>
      </c>
      <c r="K6" s="2">
        <f t="shared" si="5"/>
        <v>2.5964375124559191E-68</v>
      </c>
    </row>
    <row r="7" spans="1:12" x14ac:dyDescent="0.25">
      <c r="A7" s="5">
        <v>25</v>
      </c>
      <c r="B7" s="3" t="s">
        <v>80</v>
      </c>
      <c r="C7" s="2">
        <v>5</v>
      </c>
      <c r="D7" s="11">
        <v>-12678.01</v>
      </c>
      <c r="E7" s="11">
        <v>5033</v>
      </c>
      <c r="F7" s="2">
        <f t="shared" si="0"/>
        <v>-12668.01</v>
      </c>
      <c r="G7" s="2">
        <f t="shared" si="1"/>
        <v>1.1935548040580864E-2</v>
      </c>
      <c r="H7" s="2">
        <f t="shared" si="2"/>
        <v>-12667.99806445196</v>
      </c>
      <c r="I7" s="2">
        <f t="shared" si="3"/>
        <v>312.09610038976643</v>
      </c>
      <c r="J7" s="2">
        <f t="shared" si="4"/>
        <v>1.6950904948713547E-68</v>
      </c>
      <c r="K7" s="2">
        <f t="shared" si="5"/>
        <v>1.6940976999243073E-68</v>
      </c>
    </row>
    <row r="8" spans="1:12" x14ac:dyDescent="0.25">
      <c r="A8" s="2">
        <v>15</v>
      </c>
      <c r="B8" t="s">
        <v>55</v>
      </c>
      <c r="C8" s="2">
        <v>7</v>
      </c>
      <c r="D8" s="11">
        <v>-11391.9</v>
      </c>
      <c r="E8" s="11">
        <v>5033</v>
      </c>
      <c r="F8" s="2">
        <f t="shared" si="0"/>
        <v>-11377.9</v>
      </c>
      <c r="G8" s="2">
        <f t="shared" si="1"/>
        <v>2.228855721393035E-2</v>
      </c>
      <c r="H8" s="2">
        <f t="shared" si="2"/>
        <v>-11377.877711442785</v>
      </c>
      <c r="I8" s="2">
        <f t="shared" si="3"/>
        <v>1602.2164533989417</v>
      </c>
      <c r="J8" s="2">
        <f t="shared" si="4"/>
        <v>0</v>
      </c>
      <c r="K8" s="2">
        <f t="shared" si="5"/>
        <v>0</v>
      </c>
      <c r="L8" t="s">
        <v>78</v>
      </c>
    </row>
    <row r="9" spans="1:12" x14ac:dyDescent="0.25">
      <c r="A9" s="2">
        <v>12</v>
      </c>
      <c r="B9" s="3" t="s">
        <v>49</v>
      </c>
      <c r="C9" s="2">
        <v>7</v>
      </c>
      <c r="D9" s="11">
        <v>-11386.83</v>
      </c>
      <c r="E9" s="11">
        <v>5033</v>
      </c>
      <c r="F9" s="2">
        <f t="shared" si="0"/>
        <v>-11372.83</v>
      </c>
      <c r="G9" s="2">
        <f t="shared" si="1"/>
        <v>2.228855721393035E-2</v>
      </c>
      <c r="H9" s="2">
        <f t="shared" si="2"/>
        <v>-11372.807711442785</v>
      </c>
      <c r="I9" s="2">
        <f t="shared" si="3"/>
        <v>1607.2864533989414</v>
      </c>
      <c r="J9" s="2">
        <f t="shared" si="4"/>
        <v>0</v>
      </c>
      <c r="K9" s="2">
        <f t="shared" si="5"/>
        <v>0</v>
      </c>
    </row>
    <row r="10" spans="1:12" x14ac:dyDescent="0.25">
      <c r="A10" s="5">
        <v>22</v>
      </c>
      <c r="B10" s="3" t="s">
        <v>72</v>
      </c>
      <c r="C10" s="2">
        <v>9</v>
      </c>
      <c r="D10" s="11">
        <v>-11388.03</v>
      </c>
      <c r="E10" s="11">
        <v>5033</v>
      </c>
      <c r="F10" s="2">
        <f t="shared" si="0"/>
        <v>-11370.03</v>
      </c>
      <c r="G10" s="2">
        <f t="shared" si="1"/>
        <v>3.5835158271949032E-2</v>
      </c>
      <c r="H10" s="2">
        <f t="shared" si="2"/>
        <v>-11369.994164841728</v>
      </c>
      <c r="I10" s="2">
        <f t="shared" si="3"/>
        <v>1610.0999999999985</v>
      </c>
      <c r="J10" s="2">
        <f t="shared" si="4"/>
        <v>0</v>
      </c>
      <c r="K10" s="2">
        <f t="shared" si="5"/>
        <v>0</v>
      </c>
    </row>
    <row r="11" spans="1:12" x14ac:dyDescent="0.25">
      <c r="A11" s="5">
        <v>30</v>
      </c>
      <c r="B11" s="3" t="s">
        <v>85</v>
      </c>
      <c r="C11" s="2">
        <v>9</v>
      </c>
      <c r="D11" s="11">
        <v>-11388.03</v>
      </c>
      <c r="E11" s="11">
        <v>5033</v>
      </c>
      <c r="F11" s="2">
        <f t="shared" si="0"/>
        <v>-11370.03</v>
      </c>
      <c r="G11" s="2">
        <f t="shared" si="1"/>
        <v>3.5835158271949032E-2</v>
      </c>
      <c r="H11" s="2">
        <f t="shared" si="2"/>
        <v>-11369.994164841728</v>
      </c>
      <c r="I11" s="2">
        <f t="shared" si="3"/>
        <v>1610.0999999999985</v>
      </c>
      <c r="J11" s="2">
        <f t="shared" si="4"/>
        <v>0</v>
      </c>
      <c r="K11" s="2">
        <f t="shared" si="5"/>
        <v>0</v>
      </c>
    </row>
    <row r="12" spans="1:12" x14ac:dyDescent="0.25">
      <c r="A12" s="2">
        <v>13</v>
      </c>
      <c r="B12" s="3" t="s">
        <v>51</v>
      </c>
      <c r="C12" s="2">
        <v>6</v>
      </c>
      <c r="D12" s="11">
        <v>-11345.96</v>
      </c>
      <c r="E12" s="11">
        <v>5033</v>
      </c>
      <c r="F12" s="2">
        <f t="shared" si="0"/>
        <v>-11333.96</v>
      </c>
      <c r="G12" s="2">
        <f t="shared" si="1"/>
        <v>1.6713091922005572E-2</v>
      </c>
      <c r="H12" s="2">
        <f t="shared" si="2"/>
        <v>-11333.943286908077</v>
      </c>
      <c r="I12" s="2">
        <f t="shared" si="3"/>
        <v>1646.1508779336491</v>
      </c>
      <c r="J12" s="2">
        <f t="shared" si="4"/>
        <v>0</v>
      </c>
      <c r="K12" s="2">
        <f t="shared" si="5"/>
        <v>0</v>
      </c>
      <c r="L12" t="s">
        <v>78</v>
      </c>
    </row>
    <row r="13" spans="1:12" x14ac:dyDescent="0.25">
      <c r="A13" s="2">
        <v>10</v>
      </c>
      <c r="B13" s="3" t="s">
        <v>46</v>
      </c>
      <c r="C13" s="2">
        <v>6</v>
      </c>
      <c r="D13" s="11">
        <v>-11339.28</v>
      </c>
      <c r="E13" s="11">
        <v>5033</v>
      </c>
      <c r="F13" s="2">
        <f t="shared" si="0"/>
        <v>-11327.28</v>
      </c>
      <c r="G13" s="2">
        <f t="shared" si="1"/>
        <v>1.6713091922005572E-2</v>
      </c>
      <c r="H13" s="2">
        <f t="shared" si="2"/>
        <v>-11327.263286908079</v>
      </c>
      <c r="I13" s="2">
        <f t="shared" si="3"/>
        <v>1652.8308779336476</v>
      </c>
      <c r="J13" s="2">
        <f t="shared" si="4"/>
        <v>0</v>
      </c>
      <c r="K13" s="2">
        <f t="shared" si="5"/>
        <v>0</v>
      </c>
    </row>
    <row r="14" spans="1:12" x14ac:dyDescent="0.25">
      <c r="A14" s="5">
        <v>23</v>
      </c>
      <c r="B14" s="3" t="s">
        <v>74</v>
      </c>
      <c r="C14" s="2">
        <v>6</v>
      </c>
      <c r="D14" s="11">
        <v>-11339.12</v>
      </c>
      <c r="E14" s="11">
        <v>5033</v>
      </c>
      <c r="F14" s="2">
        <f t="shared" si="0"/>
        <v>-11327.12</v>
      </c>
      <c r="G14" s="2">
        <f t="shared" si="1"/>
        <v>1.6713091922005572E-2</v>
      </c>
      <c r="H14" s="2">
        <f t="shared" si="2"/>
        <v>-11327.103286908079</v>
      </c>
      <c r="I14" s="2">
        <f t="shared" si="3"/>
        <v>1652.9908779336474</v>
      </c>
      <c r="J14" s="2">
        <f t="shared" si="4"/>
        <v>0</v>
      </c>
      <c r="K14" s="2">
        <f t="shared" si="5"/>
        <v>0</v>
      </c>
      <c r="L14" t="s">
        <v>78</v>
      </c>
    </row>
    <row r="15" spans="1:12" x14ac:dyDescent="0.25">
      <c r="A15" s="2">
        <v>4</v>
      </c>
      <c r="B15" s="3" t="s">
        <v>32</v>
      </c>
      <c r="C15" s="2">
        <v>5</v>
      </c>
      <c r="D15" s="8">
        <v>-11330.98</v>
      </c>
      <c r="E15" s="11">
        <v>5033</v>
      </c>
      <c r="F15" s="2">
        <f t="shared" si="0"/>
        <v>-11320.98</v>
      </c>
      <c r="G15" s="2">
        <f t="shared" si="1"/>
        <v>1.1935548040580864E-2</v>
      </c>
      <c r="H15" s="2">
        <f t="shared" si="2"/>
        <v>-11320.968064451959</v>
      </c>
      <c r="I15" s="2">
        <f t="shared" si="3"/>
        <v>1659.1261003897671</v>
      </c>
      <c r="J15" s="2">
        <f t="shared" si="4"/>
        <v>0</v>
      </c>
      <c r="K15" s="2">
        <f t="shared" si="5"/>
        <v>0</v>
      </c>
    </row>
    <row r="16" spans="1:12" x14ac:dyDescent="0.25">
      <c r="A16" s="2">
        <v>19</v>
      </c>
      <c r="B16" s="3" t="s">
        <v>64</v>
      </c>
      <c r="C16" s="2">
        <v>6</v>
      </c>
      <c r="D16" s="11">
        <v>-11328.35</v>
      </c>
      <c r="E16" s="11">
        <v>5033</v>
      </c>
      <c r="F16" s="2">
        <f t="shared" si="0"/>
        <v>-11316.35</v>
      </c>
      <c r="G16" s="2">
        <f t="shared" si="1"/>
        <v>1.6713091922005572E-2</v>
      </c>
      <c r="H16" s="2">
        <f t="shared" si="2"/>
        <v>-11316.333286908079</v>
      </c>
      <c r="I16" s="2">
        <f t="shared" si="3"/>
        <v>1663.7608779336479</v>
      </c>
      <c r="J16" s="2">
        <f t="shared" si="4"/>
        <v>0</v>
      </c>
      <c r="K16" s="2">
        <f t="shared" si="5"/>
        <v>0</v>
      </c>
    </row>
    <row r="17" spans="1:12" x14ac:dyDescent="0.25">
      <c r="A17" s="2">
        <v>16</v>
      </c>
      <c r="B17" s="3" t="s">
        <v>57</v>
      </c>
      <c r="C17" s="2">
        <v>5</v>
      </c>
      <c r="D17" s="11">
        <v>-11325.85</v>
      </c>
      <c r="E17" s="11">
        <v>5033</v>
      </c>
      <c r="F17" s="2">
        <f t="shared" si="0"/>
        <v>-11315.85</v>
      </c>
      <c r="G17" s="2">
        <f t="shared" si="1"/>
        <v>1.1935548040580864E-2</v>
      </c>
      <c r="H17" s="2">
        <f t="shared" si="2"/>
        <v>-11315.83806445196</v>
      </c>
      <c r="I17" s="2">
        <f t="shared" si="3"/>
        <v>1664.2561003897663</v>
      </c>
      <c r="J17" s="2">
        <f t="shared" si="4"/>
        <v>0</v>
      </c>
      <c r="K17" s="2">
        <f t="shared" si="5"/>
        <v>0</v>
      </c>
    </row>
    <row r="18" spans="1:12" x14ac:dyDescent="0.25">
      <c r="A18" s="2">
        <v>18</v>
      </c>
      <c r="B18" s="3" t="s">
        <v>61</v>
      </c>
      <c r="C18" s="2">
        <v>5</v>
      </c>
      <c r="D18" s="11">
        <v>-11323.72</v>
      </c>
      <c r="E18" s="11">
        <v>5033</v>
      </c>
      <c r="F18" s="2">
        <f t="shared" si="0"/>
        <v>-11313.72</v>
      </c>
      <c r="G18" s="2">
        <f t="shared" si="1"/>
        <v>1.1935548040580864E-2</v>
      </c>
      <c r="H18" s="2">
        <f t="shared" si="2"/>
        <v>-11313.708064451959</v>
      </c>
      <c r="I18" s="2">
        <f t="shared" si="3"/>
        <v>1666.3861003897673</v>
      </c>
      <c r="J18" s="2">
        <f t="shared" si="4"/>
        <v>0</v>
      </c>
      <c r="K18" s="2">
        <f t="shared" si="5"/>
        <v>0</v>
      </c>
    </row>
    <row r="19" spans="1:12" x14ac:dyDescent="0.25">
      <c r="A19" s="2">
        <v>14</v>
      </c>
      <c r="B19" t="s">
        <v>53</v>
      </c>
      <c r="C19" s="2">
        <v>6</v>
      </c>
      <c r="D19" s="11">
        <v>-11323.18</v>
      </c>
      <c r="E19" s="11">
        <v>5033</v>
      </c>
      <c r="F19" s="2">
        <f t="shared" si="0"/>
        <v>-11311.18</v>
      </c>
      <c r="G19" s="2">
        <f t="shared" si="1"/>
        <v>1.6713091922005572E-2</v>
      </c>
      <c r="H19" s="2">
        <f t="shared" si="2"/>
        <v>-11311.163286908079</v>
      </c>
      <c r="I19" s="2">
        <f t="shared" si="3"/>
        <v>1668.9308779336479</v>
      </c>
      <c r="J19" s="2">
        <f t="shared" si="4"/>
        <v>0</v>
      </c>
      <c r="K19" s="2">
        <f t="shared" si="5"/>
        <v>0</v>
      </c>
      <c r="L19" t="s">
        <v>78</v>
      </c>
    </row>
    <row r="20" spans="1:12" x14ac:dyDescent="0.25">
      <c r="A20" s="2">
        <v>11</v>
      </c>
      <c r="B20" s="3" t="s">
        <v>50</v>
      </c>
      <c r="C20" s="2">
        <v>6</v>
      </c>
      <c r="D20" s="11">
        <v>-11316.23</v>
      </c>
      <c r="E20" s="11">
        <v>5033</v>
      </c>
      <c r="F20" s="2">
        <f t="shared" si="0"/>
        <v>-11304.23</v>
      </c>
      <c r="G20" s="2">
        <f t="shared" si="1"/>
        <v>1.6713091922005572E-2</v>
      </c>
      <c r="H20" s="2">
        <f t="shared" si="2"/>
        <v>-11304.213286908078</v>
      </c>
      <c r="I20" s="2">
        <f t="shared" si="3"/>
        <v>1675.8808779336487</v>
      </c>
      <c r="J20" s="2">
        <f t="shared" si="4"/>
        <v>0</v>
      </c>
      <c r="K20" s="2">
        <f t="shared" si="5"/>
        <v>0</v>
      </c>
    </row>
    <row r="21" spans="1:12" x14ac:dyDescent="0.25">
      <c r="A21" s="2">
        <v>21</v>
      </c>
      <c r="B21" s="3" t="s">
        <v>71</v>
      </c>
      <c r="C21" s="2">
        <v>6</v>
      </c>
      <c r="D21" s="11">
        <v>-11301.66</v>
      </c>
      <c r="E21" s="11">
        <v>5033</v>
      </c>
      <c r="F21" s="2">
        <f t="shared" si="0"/>
        <v>-11289.66</v>
      </c>
      <c r="G21" s="2">
        <f t="shared" si="1"/>
        <v>1.6713091922005572E-2</v>
      </c>
      <c r="H21" s="2">
        <f t="shared" si="2"/>
        <v>-11289.643286908078</v>
      </c>
      <c r="I21" s="2">
        <f t="shared" si="3"/>
        <v>1690.4508779336484</v>
      </c>
      <c r="J21" s="2">
        <f t="shared" si="4"/>
        <v>0</v>
      </c>
      <c r="K21" s="2">
        <f t="shared" si="5"/>
        <v>0</v>
      </c>
    </row>
    <row r="22" spans="1:12" x14ac:dyDescent="0.25">
      <c r="A22" s="2">
        <v>17</v>
      </c>
      <c r="B22" s="3" t="s">
        <v>60</v>
      </c>
      <c r="C22" s="2">
        <v>5</v>
      </c>
      <c r="D22" s="11">
        <v>-11299.16</v>
      </c>
      <c r="E22" s="11">
        <v>5033</v>
      </c>
      <c r="F22" s="2">
        <f t="shared" si="0"/>
        <v>-11289.16</v>
      </c>
      <c r="G22" s="2">
        <f t="shared" si="1"/>
        <v>1.1935548040580864E-2</v>
      </c>
      <c r="H22" s="2">
        <f t="shared" si="2"/>
        <v>-11289.14806445196</v>
      </c>
      <c r="I22" s="2">
        <f t="shared" si="3"/>
        <v>1690.9461003897668</v>
      </c>
      <c r="J22" s="2">
        <f t="shared" si="4"/>
        <v>0</v>
      </c>
      <c r="K22" s="2">
        <f t="shared" si="5"/>
        <v>0</v>
      </c>
    </row>
    <row r="23" spans="1:12" x14ac:dyDescent="0.25">
      <c r="A23" s="2">
        <v>20</v>
      </c>
      <c r="B23" s="3" t="s">
        <v>67</v>
      </c>
      <c r="C23" s="2">
        <v>5</v>
      </c>
      <c r="D23" s="11">
        <v>-11297.08</v>
      </c>
      <c r="E23" s="11">
        <v>5033</v>
      </c>
      <c r="F23" s="2">
        <f t="shared" si="0"/>
        <v>-11287.08</v>
      </c>
      <c r="G23" s="2">
        <f t="shared" si="1"/>
        <v>1.1935548040580864E-2</v>
      </c>
      <c r="H23" s="2">
        <f t="shared" si="2"/>
        <v>-11287.06806445196</v>
      </c>
      <c r="I23" s="2">
        <f t="shared" si="3"/>
        <v>1693.0261003897667</v>
      </c>
      <c r="J23" s="2">
        <f t="shared" si="4"/>
        <v>0</v>
      </c>
      <c r="K23" s="2">
        <f t="shared" si="5"/>
        <v>0</v>
      </c>
    </row>
    <row r="24" spans="1:12" x14ac:dyDescent="0.25">
      <c r="A24" s="2">
        <v>2</v>
      </c>
      <c r="B24" s="3" t="s">
        <v>28</v>
      </c>
      <c r="C24" s="2">
        <v>4</v>
      </c>
      <c r="D24" s="8">
        <v>-11274.94</v>
      </c>
      <c r="E24" s="11">
        <v>5033</v>
      </c>
      <c r="F24" s="2">
        <f t="shared" si="0"/>
        <v>-11266.94</v>
      </c>
      <c r="G24" s="2">
        <f t="shared" si="1"/>
        <v>7.955449482895784E-3</v>
      </c>
      <c r="H24" s="2">
        <f t="shared" si="2"/>
        <v>-11266.932044550518</v>
      </c>
      <c r="I24" s="2">
        <f t="shared" si="3"/>
        <v>1713.1621202912083</v>
      </c>
      <c r="J24" s="2">
        <f t="shared" si="4"/>
        <v>0</v>
      </c>
      <c r="K24" s="2">
        <f t="shared" si="5"/>
        <v>0</v>
      </c>
    </row>
    <row r="25" spans="1:12" x14ac:dyDescent="0.25">
      <c r="A25" s="2">
        <v>3</v>
      </c>
      <c r="B25" s="3" t="s">
        <v>29</v>
      </c>
      <c r="C25" s="2">
        <v>4</v>
      </c>
      <c r="D25" s="8">
        <v>-11251.01</v>
      </c>
      <c r="E25" s="11">
        <v>5033</v>
      </c>
      <c r="F25" s="2">
        <f t="shared" si="0"/>
        <v>-11243.01</v>
      </c>
      <c r="G25" s="2">
        <f t="shared" si="1"/>
        <v>7.955449482895784E-3</v>
      </c>
      <c r="H25" s="2">
        <f t="shared" si="2"/>
        <v>-11243.002044550518</v>
      </c>
      <c r="I25" s="2">
        <f t="shared" si="3"/>
        <v>1737.0921202912086</v>
      </c>
      <c r="J25" s="2">
        <f t="shared" si="4"/>
        <v>0</v>
      </c>
      <c r="K25" s="2">
        <f t="shared" si="5"/>
        <v>0</v>
      </c>
    </row>
    <row r="26" spans="1:12" x14ac:dyDescent="0.25">
      <c r="A26" s="2">
        <v>8</v>
      </c>
      <c r="B26" s="3" t="s">
        <v>41</v>
      </c>
      <c r="C26" s="2">
        <v>5</v>
      </c>
      <c r="D26" s="11">
        <v>-10683.17</v>
      </c>
      <c r="E26" s="11">
        <v>5033</v>
      </c>
      <c r="F26" s="2">
        <f t="shared" si="0"/>
        <v>-10673.17</v>
      </c>
      <c r="G26" s="2">
        <f t="shared" si="1"/>
        <v>1.1935548040580864E-2</v>
      </c>
      <c r="H26" s="2">
        <f t="shared" si="2"/>
        <v>-10673.15806445196</v>
      </c>
      <c r="I26" s="2">
        <f t="shared" si="3"/>
        <v>2306.9361003897666</v>
      </c>
      <c r="J26" s="2">
        <f t="shared" si="4"/>
        <v>0</v>
      </c>
      <c r="K26" s="2">
        <f t="shared" si="5"/>
        <v>0</v>
      </c>
      <c r="L26" t="s">
        <v>78</v>
      </c>
    </row>
    <row r="27" spans="1:12" x14ac:dyDescent="0.25">
      <c r="A27" s="2">
        <v>7</v>
      </c>
      <c r="B27" s="3" t="s">
        <v>38</v>
      </c>
      <c r="C27" s="2">
        <v>5</v>
      </c>
      <c r="D27" s="11">
        <v>-10681.94</v>
      </c>
      <c r="E27" s="11">
        <v>5033</v>
      </c>
      <c r="F27" s="2">
        <f t="shared" si="0"/>
        <v>-10671.94</v>
      </c>
      <c r="G27" s="2">
        <f t="shared" si="1"/>
        <v>1.1935548040580864E-2</v>
      </c>
      <c r="H27" s="2">
        <f t="shared" si="2"/>
        <v>-10671.92806445196</v>
      </c>
      <c r="I27" s="2">
        <f t="shared" si="3"/>
        <v>2308.1661003897661</v>
      </c>
      <c r="J27" s="2">
        <f t="shared" si="4"/>
        <v>0</v>
      </c>
      <c r="K27" s="2">
        <f t="shared" si="5"/>
        <v>0</v>
      </c>
      <c r="L27" t="s">
        <v>77</v>
      </c>
    </row>
    <row r="28" spans="1:12" x14ac:dyDescent="0.25">
      <c r="A28" s="2">
        <v>9</v>
      </c>
      <c r="B28" s="3" t="s">
        <v>42</v>
      </c>
      <c r="C28" s="2">
        <v>7</v>
      </c>
      <c r="D28" s="11">
        <v>-10681.94</v>
      </c>
      <c r="E28" s="11">
        <v>5033</v>
      </c>
      <c r="F28" s="2">
        <f t="shared" si="0"/>
        <v>-10667.94</v>
      </c>
      <c r="G28" s="2">
        <f t="shared" si="1"/>
        <v>2.228855721393035E-2</v>
      </c>
      <c r="H28" s="2">
        <f t="shared" si="2"/>
        <v>-10667.917711442786</v>
      </c>
      <c r="I28" s="2">
        <f t="shared" si="3"/>
        <v>2312.1764533989408</v>
      </c>
      <c r="J28" s="2">
        <f t="shared" si="4"/>
        <v>0</v>
      </c>
      <c r="K28" s="2">
        <f t="shared" si="5"/>
        <v>0</v>
      </c>
      <c r="L28" t="s">
        <v>77</v>
      </c>
    </row>
    <row r="29" spans="1:12" x14ac:dyDescent="0.25">
      <c r="A29" s="2">
        <v>5</v>
      </c>
      <c r="B29" s="10" t="s">
        <v>34</v>
      </c>
      <c r="C29" s="2">
        <v>4</v>
      </c>
      <c r="D29" s="8">
        <v>-10661.83</v>
      </c>
      <c r="E29" s="11">
        <v>5033</v>
      </c>
      <c r="F29" s="2">
        <f t="shared" si="0"/>
        <v>-10653.83</v>
      </c>
      <c r="G29" s="2">
        <f t="shared" si="1"/>
        <v>7.955449482895784E-3</v>
      </c>
      <c r="H29" s="2">
        <f t="shared" si="2"/>
        <v>-10653.822044550518</v>
      </c>
      <c r="I29" s="2">
        <f t="shared" si="3"/>
        <v>2326.2721202912089</v>
      </c>
      <c r="J29" s="2">
        <f t="shared" si="4"/>
        <v>0</v>
      </c>
      <c r="K29" s="2">
        <f t="shared" si="5"/>
        <v>0</v>
      </c>
    </row>
    <row r="30" spans="1:12" x14ac:dyDescent="0.25">
      <c r="A30" s="2">
        <v>6</v>
      </c>
      <c r="B30" s="3" t="s">
        <v>36</v>
      </c>
      <c r="C30" s="2">
        <v>4</v>
      </c>
      <c r="D30" s="11">
        <v>-10660.11</v>
      </c>
      <c r="E30" s="11">
        <v>5033</v>
      </c>
      <c r="F30" s="2">
        <f t="shared" si="0"/>
        <v>-10652.11</v>
      </c>
      <c r="G30" s="2">
        <f t="shared" si="1"/>
        <v>7.955449482895784E-3</v>
      </c>
      <c r="H30" s="2">
        <f t="shared" si="2"/>
        <v>-10652.102044550518</v>
      </c>
      <c r="I30" s="2">
        <f t="shared" si="3"/>
        <v>2327.9921202912083</v>
      </c>
      <c r="J30" s="2">
        <f t="shared" si="4"/>
        <v>0</v>
      </c>
      <c r="K30" s="2">
        <f t="shared" si="5"/>
        <v>0</v>
      </c>
    </row>
    <row r="31" spans="1:12" x14ac:dyDescent="0.25">
      <c r="A31" s="2">
        <v>1</v>
      </c>
      <c r="B31" s="2" t="s">
        <v>11</v>
      </c>
      <c r="C31" s="2">
        <v>3</v>
      </c>
      <c r="D31" s="8">
        <v>-10649.41</v>
      </c>
      <c r="E31" s="11">
        <v>5033</v>
      </c>
      <c r="F31" s="2">
        <f t="shared" si="0"/>
        <v>-10643.41</v>
      </c>
      <c r="G31" s="2">
        <f t="shared" si="1"/>
        <v>4.7723205408629951E-3</v>
      </c>
      <c r="H31" s="2">
        <f t="shared" si="2"/>
        <v>-10643.405227679459</v>
      </c>
      <c r="I31" s="2">
        <f t="shared" si="3"/>
        <v>2336.6889371622674</v>
      </c>
      <c r="J31" s="2">
        <f t="shared" si="4"/>
        <v>0</v>
      </c>
      <c r="K31" s="2">
        <f t="shared" si="5"/>
        <v>0</v>
      </c>
    </row>
    <row r="32" spans="1:12" x14ac:dyDescent="0.25">
      <c r="A32" s="5"/>
      <c r="B32" s="3"/>
      <c r="C32" s="2"/>
      <c r="E32" s="11"/>
      <c r="F32" s="2"/>
      <c r="G32" s="2"/>
      <c r="H32" s="2"/>
      <c r="I32" s="2"/>
      <c r="J32" s="2"/>
      <c r="K32" s="2"/>
    </row>
    <row r="33" spans="1:25" x14ac:dyDescent="0.25">
      <c r="A33" s="5"/>
      <c r="B33" s="3"/>
      <c r="C33" s="2"/>
    </row>
    <row r="34" spans="1:25" x14ac:dyDescent="0.25">
      <c r="A34" s="5"/>
      <c r="B34" s="3"/>
      <c r="C34" s="2"/>
    </row>
    <row r="35" spans="1:25" x14ac:dyDescent="0.25">
      <c r="A35" s="3" t="s">
        <v>12</v>
      </c>
      <c r="B35" s="3"/>
      <c r="C35" s="3"/>
      <c r="D35" s="3"/>
      <c r="E35" s="3"/>
      <c r="F35" s="3" t="s">
        <v>17</v>
      </c>
      <c r="G35" s="3"/>
      <c r="H35" s="3"/>
      <c r="I35" s="3"/>
      <c r="J35" s="3"/>
      <c r="K35" s="3" t="s">
        <v>18</v>
      </c>
      <c r="L35" s="3"/>
      <c r="M35" s="3"/>
      <c r="N35" s="3"/>
      <c r="O35" s="3"/>
      <c r="P35" s="3" t="s">
        <v>19</v>
      </c>
      <c r="Q35" s="3"/>
      <c r="R35" s="3"/>
      <c r="S35" s="3"/>
      <c r="T35" s="3"/>
      <c r="U35" s="3" t="s">
        <v>33</v>
      </c>
      <c r="Y35" s="3"/>
    </row>
    <row r="36" spans="1:25" x14ac:dyDescent="0.25">
      <c r="A36" s="3" t="s">
        <v>10</v>
      </c>
      <c r="B36" s="3"/>
      <c r="C36" s="3"/>
      <c r="D36" s="3"/>
      <c r="E36" s="3"/>
      <c r="F36" s="3" t="s">
        <v>28</v>
      </c>
      <c r="G36" s="3"/>
      <c r="H36" s="3"/>
      <c r="I36" s="3"/>
      <c r="J36" s="3"/>
      <c r="K36" s="3" t="s">
        <v>29</v>
      </c>
      <c r="L36" s="3"/>
      <c r="P36" s="3" t="s">
        <v>32</v>
      </c>
      <c r="U36" s="3" t="s">
        <v>34</v>
      </c>
      <c r="Y36" s="3"/>
    </row>
    <row r="37" spans="1:25" x14ac:dyDescent="0.25">
      <c r="A37" t="s">
        <v>13</v>
      </c>
      <c r="F37" s="6" t="s">
        <v>13</v>
      </c>
      <c r="K37" s="6" t="s">
        <v>13</v>
      </c>
      <c r="P37" t="s">
        <v>13</v>
      </c>
      <c r="U37" t="s">
        <v>13</v>
      </c>
    </row>
    <row r="38" spans="1:25" x14ac:dyDescent="0.25">
      <c r="A38" s="3"/>
      <c r="B38" s="3" t="s">
        <v>14</v>
      </c>
      <c r="C38" t="s">
        <v>15</v>
      </c>
      <c r="D38" t="s">
        <v>16</v>
      </c>
      <c r="G38" t="s">
        <v>14</v>
      </c>
      <c r="H38" t="s">
        <v>15</v>
      </c>
      <c r="I38" t="s">
        <v>16</v>
      </c>
      <c r="L38" t="s">
        <v>14</v>
      </c>
      <c r="M38" t="s">
        <v>15</v>
      </c>
      <c r="N38" t="s">
        <v>16</v>
      </c>
      <c r="Q38" t="s">
        <v>14</v>
      </c>
      <c r="R38" t="s">
        <v>15</v>
      </c>
      <c r="S38" t="s">
        <v>16</v>
      </c>
      <c r="V38" t="s">
        <v>14</v>
      </c>
      <c r="W38" t="s">
        <v>15</v>
      </c>
      <c r="X38" t="s">
        <v>16</v>
      </c>
    </row>
    <row r="39" spans="1:25" x14ac:dyDescent="0.25">
      <c r="A39" t="s">
        <v>24</v>
      </c>
      <c r="B39" s="8">
        <v>-8.3977786999999999</v>
      </c>
      <c r="C39" s="8">
        <v>1.6841778700000001E-2</v>
      </c>
      <c r="F39" t="s">
        <v>24</v>
      </c>
      <c r="G39" s="8">
        <v>-8.2760241899999993</v>
      </c>
      <c r="H39" s="8">
        <v>1.6516023899999999E-2</v>
      </c>
      <c r="K39" t="s">
        <v>24</v>
      </c>
      <c r="L39" s="8">
        <v>-8.2671094899999993</v>
      </c>
      <c r="M39" s="8">
        <v>1.6684751300000002E-2</v>
      </c>
      <c r="P39" t="s">
        <v>24</v>
      </c>
      <c r="Q39" s="8">
        <v>-8.3343615900000003</v>
      </c>
      <c r="R39" s="8">
        <v>1.8169976099999999E-2</v>
      </c>
      <c r="U39" t="s">
        <v>24</v>
      </c>
      <c r="V39" s="8">
        <v>-8.3950649849999994</v>
      </c>
      <c r="W39" s="8">
        <v>1.68396083E-2</v>
      </c>
    </row>
    <row r="40" spans="1:25" x14ac:dyDescent="0.25">
      <c r="A40" t="s">
        <v>25</v>
      </c>
      <c r="B40" s="8">
        <v>3.13658379</v>
      </c>
      <c r="C40" s="8">
        <v>3.8839108999999998E-3</v>
      </c>
      <c r="F40" t="s">
        <v>30</v>
      </c>
      <c r="G40" s="8">
        <v>6.5378710000000007E-2</v>
      </c>
      <c r="H40" s="8">
        <v>2.5335898E-3</v>
      </c>
      <c r="K40" t="s">
        <v>31</v>
      </c>
      <c r="L40" s="8">
        <v>1.445449E-2</v>
      </c>
      <c r="M40" s="8">
        <v>5.7183220000000005E-4</v>
      </c>
      <c r="P40" t="s">
        <v>30</v>
      </c>
      <c r="Q40" s="8">
        <v>0.39565299999999998</v>
      </c>
      <c r="R40" s="8">
        <v>4.4072487899999999E-2</v>
      </c>
      <c r="U40" t="s">
        <v>35</v>
      </c>
      <c r="V40" s="8">
        <v>3.8497679999999999E-3</v>
      </c>
      <c r="W40" s="8">
        <v>1.0901241000000001E-3</v>
      </c>
    </row>
    <row r="41" spans="1:25" x14ac:dyDescent="0.25">
      <c r="A41" t="s">
        <v>26</v>
      </c>
      <c r="B41" s="8">
        <v>8.4011989999999995E-2</v>
      </c>
      <c r="C41" s="8">
        <v>8.3695449999999995E-4</v>
      </c>
      <c r="F41" t="s">
        <v>25</v>
      </c>
      <c r="G41" s="8">
        <v>3.1036423100000001</v>
      </c>
      <c r="H41" s="8">
        <v>3.8668474999999998E-3</v>
      </c>
      <c r="K41" t="s">
        <v>25</v>
      </c>
      <c r="L41" s="8">
        <v>3.1016328899999999</v>
      </c>
      <c r="M41" s="8">
        <v>3.9109158000000003E-3</v>
      </c>
      <c r="P41" t="s">
        <v>25</v>
      </c>
      <c r="Q41" s="8">
        <v>3.1173478000000001</v>
      </c>
      <c r="R41" s="8">
        <v>4.2566864000000001E-3</v>
      </c>
      <c r="U41" t="s">
        <v>25</v>
      </c>
      <c r="V41" s="8">
        <v>3.1356933379999998</v>
      </c>
      <c r="W41" s="8">
        <v>3.8876051000000002E-3</v>
      </c>
    </row>
    <row r="42" spans="1:25" x14ac:dyDescent="0.25">
      <c r="A42" t="s">
        <v>27</v>
      </c>
      <c r="B42" s="8">
        <v>-10649.41</v>
      </c>
      <c r="F42" t="s">
        <v>26</v>
      </c>
      <c r="G42" s="8">
        <v>7.8952549999999996E-2</v>
      </c>
      <c r="H42" s="8">
        <v>7.865201E-4</v>
      </c>
      <c r="J42" s="7"/>
      <c r="K42" s="7" t="s">
        <v>26</v>
      </c>
      <c r="L42" s="8">
        <v>7.9132579999999994E-2</v>
      </c>
      <c r="M42" s="8">
        <v>7.8819820000000001E-4</v>
      </c>
      <c r="N42" s="7"/>
      <c r="O42" s="7"/>
      <c r="P42" t="s">
        <v>31</v>
      </c>
      <c r="Q42" s="8">
        <v>-7.4494500000000005E-2</v>
      </c>
      <c r="R42" s="8">
        <v>9.9245484999999998E-3</v>
      </c>
      <c r="U42" t="s">
        <v>26</v>
      </c>
      <c r="V42" s="8">
        <v>8.3912549000000003E-2</v>
      </c>
      <c r="W42" s="8">
        <v>8.3602510000000004E-4</v>
      </c>
    </row>
    <row r="43" spans="1:25" x14ac:dyDescent="0.25">
      <c r="F43" t="s">
        <v>27</v>
      </c>
      <c r="G43" s="8">
        <v>-11274.94</v>
      </c>
      <c r="J43" s="7"/>
      <c r="K43" t="s">
        <v>27</v>
      </c>
      <c r="L43" s="8">
        <v>-11251.01</v>
      </c>
      <c r="M43" s="7"/>
      <c r="N43" s="7"/>
      <c r="O43" s="7"/>
      <c r="P43" t="s">
        <v>26</v>
      </c>
      <c r="Q43" s="8">
        <v>7.8512120000000005E-2</v>
      </c>
      <c r="R43" s="8">
        <v>7.8209480000000005E-4</v>
      </c>
      <c r="U43" t="s">
        <v>27</v>
      </c>
      <c r="V43" s="8">
        <v>-10661.83</v>
      </c>
    </row>
    <row r="44" spans="1:25" x14ac:dyDescent="0.25">
      <c r="I44" s="8"/>
      <c r="J44" s="7"/>
      <c r="K44" s="7"/>
      <c r="L44" s="7"/>
      <c r="M44" s="7"/>
      <c r="N44" s="8"/>
      <c r="O44" s="7"/>
      <c r="P44" t="s">
        <v>27</v>
      </c>
      <c r="Q44" s="8">
        <v>-11330.98</v>
      </c>
      <c r="X44" s="8"/>
    </row>
    <row r="45" spans="1:25" x14ac:dyDescent="0.25">
      <c r="J45" s="7"/>
      <c r="K45" s="7"/>
      <c r="L45" s="7"/>
      <c r="M45" s="7"/>
      <c r="N45" s="7"/>
      <c r="O45" s="7"/>
      <c r="S45" s="8"/>
    </row>
    <row r="46" spans="1:25" x14ac:dyDescent="0.25">
      <c r="J46" s="7"/>
      <c r="K46" s="7"/>
      <c r="L46" s="7"/>
      <c r="M46" s="7"/>
      <c r="N46" s="7"/>
      <c r="O46" s="7"/>
    </row>
    <row r="47" spans="1:25" x14ac:dyDescent="0.25">
      <c r="A47" s="3" t="s">
        <v>20</v>
      </c>
      <c r="F47" s="3" t="s">
        <v>21</v>
      </c>
      <c r="G47" s="7"/>
      <c r="H47" s="7"/>
      <c r="I47" s="7"/>
      <c r="J47" s="7"/>
      <c r="K47" s="3" t="s">
        <v>22</v>
      </c>
      <c r="P47" s="3" t="s">
        <v>23</v>
      </c>
      <c r="Q47" s="3"/>
      <c r="R47" s="3"/>
      <c r="S47" s="3"/>
      <c r="T47" s="3"/>
      <c r="U47" s="3" t="s">
        <v>47</v>
      </c>
      <c r="V47" s="3"/>
      <c r="W47" s="3"/>
      <c r="X47" s="3"/>
    </row>
    <row r="48" spans="1:25" x14ac:dyDescent="0.25">
      <c r="A48" s="3" t="s">
        <v>36</v>
      </c>
      <c r="F48" s="3" t="s">
        <v>38</v>
      </c>
      <c r="G48" s="7"/>
      <c r="H48" s="7"/>
      <c r="I48" s="7"/>
      <c r="J48" s="7"/>
      <c r="K48" s="3" t="s">
        <v>41</v>
      </c>
      <c r="P48" s="3" t="s">
        <v>42</v>
      </c>
      <c r="Q48" s="3"/>
      <c r="R48" s="3"/>
      <c r="S48" s="3"/>
      <c r="T48" s="3"/>
      <c r="U48" s="3" t="s">
        <v>46</v>
      </c>
      <c r="V48" s="3"/>
      <c r="W48" s="3"/>
      <c r="X48" s="3"/>
    </row>
    <row r="49" spans="1:24" x14ac:dyDescent="0.25">
      <c r="A49" t="s">
        <v>13</v>
      </c>
      <c r="F49" s="7" t="s">
        <v>13</v>
      </c>
      <c r="G49" s="7"/>
      <c r="H49" s="7"/>
      <c r="I49" s="7"/>
      <c r="J49" s="7"/>
      <c r="K49" t="s">
        <v>13</v>
      </c>
      <c r="L49" t="s">
        <v>109</v>
      </c>
      <c r="P49" s="3" t="s">
        <v>13</v>
      </c>
      <c r="U49" t="s">
        <v>13</v>
      </c>
    </row>
    <row r="50" spans="1:24" x14ac:dyDescent="0.25">
      <c r="B50" t="s">
        <v>14</v>
      </c>
      <c r="C50" t="s">
        <v>15</v>
      </c>
      <c r="D50" t="s">
        <v>16</v>
      </c>
      <c r="F50" s="7"/>
      <c r="G50" s="7" t="s">
        <v>14</v>
      </c>
      <c r="H50" s="7" t="s">
        <v>15</v>
      </c>
      <c r="I50" s="7" t="s">
        <v>16</v>
      </c>
      <c r="J50" s="7"/>
      <c r="L50" t="s">
        <v>14</v>
      </c>
      <c r="M50" t="s">
        <v>15</v>
      </c>
      <c r="N50" t="s">
        <v>16</v>
      </c>
      <c r="Q50" t="s">
        <v>14</v>
      </c>
      <c r="R50" t="s">
        <v>15</v>
      </c>
      <c r="S50" t="s">
        <v>16</v>
      </c>
      <c r="V50" t="s">
        <v>14</v>
      </c>
      <c r="W50" t="s">
        <v>15</v>
      </c>
      <c r="X50" t="s">
        <v>16</v>
      </c>
    </row>
    <row r="51" spans="1:24" x14ac:dyDescent="0.25">
      <c r="A51" t="s">
        <v>24</v>
      </c>
      <c r="B51" s="8">
        <v>-8.3950335059000007</v>
      </c>
      <c r="C51" s="8">
        <v>1.6845341E-2</v>
      </c>
      <c r="F51" s="7" t="s">
        <v>24</v>
      </c>
      <c r="G51" s="8">
        <v>-8.4008916199999994</v>
      </c>
      <c r="H51" s="8">
        <v>1.6855409700000001E-2</v>
      </c>
      <c r="I51" s="7"/>
      <c r="J51" s="7"/>
      <c r="K51" t="s">
        <v>24</v>
      </c>
      <c r="L51" s="8">
        <v>-8.4151729300000007</v>
      </c>
      <c r="M51" s="8">
        <v>1.7554606300000001E-2</v>
      </c>
      <c r="P51" t="s">
        <v>24</v>
      </c>
      <c r="Q51" s="11">
        <v>-8.4008864400000007</v>
      </c>
      <c r="R51" s="11">
        <v>1.6855187300000001E-2</v>
      </c>
      <c r="U51" t="s">
        <v>24</v>
      </c>
      <c r="V51" s="11">
        <v>-8.2710759300000003</v>
      </c>
      <c r="W51" s="11">
        <v>1.6525559499999998E-2</v>
      </c>
    </row>
    <row r="52" spans="1:24" x14ac:dyDescent="0.25">
      <c r="A52" t="s">
        <v>37</v>
      </c>
      <c r="B52" s="8">
        <v>8.1834289999999999E-4</v>
      </c>
      <c r="C52" s="8">
        <v>2.5007410000000001E-4</v>
      </c>
      <c r="F52" s="7" t="s">
        <v>35</v>
      </c>
      <c r="G52" s="8">
        <v>9.1895749999999998E-2</v>
      </c>
      <c r="H52" s="8">
        <v>1.9651361499999999E-2</v>
      </c>
      <c r="I52" s="7"/>
      <c r="J52" s="7"/>
      <c r="K52" t="s">
        <v>39</v>
      </c>
      <c r="L52" s="8">
        <v>0.23917737999999999</v>
      </c>
      <c r="M52" s="8">
        <v>6.0423825799999997E-2</v>
      </c>
      <c r="P52" t="s">
        <v>35</v>
      </c>
      <c r="Q52" s="11">
        <v>9.190835E-2</v>
      </c>
      <c r="R52" s="11">
        <v>1.9651102199999999E-2</v>
      </c>
      <c r="U52" t="s">
        <v>35</v>
      </c>
      <c r="V52" s="11">
        <v>7.4617210000000003E-2</v>
      </c>
      <c r="W52" s="11">
        <v>1.8419978399999998E-2</v>
      </c>
    </row>
    <row r="53" spans="1:24" x14ac:dyDescent="0.25">
      <c r="A53" t="s">
        <v>25</v>
      </c>
      <c r="B53" s="8">
        <v>3.1357002966</v>
      </c>
      <c r="C53" s="8">
        <v>3.8892925000000001E-3</v>
      </c>
      <c r="F53" s="7" t="s">
        <v>25</v>
      </c>
      <c r="G53" s="8">
        <v>3.1371011900000001</v>
      </c>
      <c r="H53" s="8">
        <v>3.8923897999999998E-3</v>
      </c>
      <c r="I53" s="7"/>
      <c r="J53" s="7"/>
      <c r="K53" t="s">
        <v>25</v>
      </c>
      <c r="L53" s="8">
        <v>3.1400593099999998</v>
      </c>
      <c r="M53" s="8">
        <v>4.0544309000000002E-3</v>
      </c>
      <c r="P53" t="s">
        <v>43</v>
      </c>
      <c r="Q53" s="11">
        <v>0</v>
      </c>
      <c r="R53" s="11">
        <v>0.54306490669999996</v>
      </c>
      <c r="U53" t="s">
        <v>30</v>
      </c>
      <c r="V53" s="11">
        <v>6.7326629999999998E-2</v>
      </c>
      <c r="W53" s="11">
        <v>2.5405834E-3</v>
      </c>
    </row>
    <row r="54" spans="1:24" x14ac:dyDescent="0.25">
      <c r="A54" t="s">
        <v>26</v>
      </c>
      <c r="B54" s="8">
        <v>8.3924175099999998E-2</v>
      </c>
      <c r="C54" s="8">
        <v>8.3610019999999995E-4</v>
      </c>
      <c r="F54" s="7" t="s">
        <v>37</v>
      </c>
      <c r="G54" s="8">
        <v>-2.022711E-2</v>
      </c>
      <c r="H54" s="8">
        <v>4.5073904000000001E-3</v>
      </c>
      <c r="I54" s="7"/>
      <c r="J54" s="7"/>
      <c r="K54" t="s">
        <v>40</v>
      </c>
      <c r="L54" s="8">
        <v>-5.165086E-2</v>
      </c>
      <c r="M54" s="8">
        <v>1.3843311000000001E-2</v>
      </c>
      <c r="P54" t="s">
        <v>25</v>
      </c>
      <c r="Q54" s="11">
        <v>3.13709858</v>
      </c>
      <c r="R54" s="11">
        <v>3.8923384000000001E-3</v>
      </c>
      <c r="U54" t="s">
        <v>25</v>
      </c>
      <c r="V54" s="11">
        <v>3.1018998199999999</v>
      </c>
      <c r="W54" s="11">
        <v>3.8789686999999998E-3</v>
      </c>
    </row>
    <row r="55" spans="1:24" x14ac:dyDescent="0.25">
      <c r="A55" t="s">
        <v>27</v>
      </c>
      <c r="B55" s="8">
        <v>-10660.11</v>
      </c>
      <c r="F55" s="7" t="s">
        <v>26</v>
      </c>
      <c r="G55" s="8">
        <v>8.3742079999999997E-2</v>
      </c>
      <c r="H55" s="8">
        <v>8.3427890000000002E-4</v>
      </c>
      <c r="I55" s="7"/>
      <c r="J55" s="7"/>
      <c r="K55" t="s">
        <v>26</v>
      </c>
      <c r="L55" s="8">
        <v>8.3726480000000006E-2</v>
      </c>
      <c r="M55" s="8">
        <v>8.3404319999999998E-4</v>
      </c>
      <c r="P55" t="s">
        <v>37</v>
      </c>
      <c r="Q55" s="11">
        <v>-2.022999E-2</v>
      </c>
      <c r="R55" s="11">
        <v>4.5073309999999998E-3</v>
      </c>
      <c r="U55" t="s">
        <v>37</v>
      </c>
      <c r="V55" s="11">
        <v>-1.5453410000000001E-2</v>
      </c>
      <c r="W55" s="11">
        <v>4.2261301000000003E-3</v>
      </c>
    </row>
    <row r="56" spans="1:24" x14ac:dyDescent="0.25">
      <c r="D56" s="8"/>
      <c r="F56" t="s">
        <v>27</v>
      </c>
      <c r="G56" s="8">
        <v>-10681.94</v>
      </c>
      <c r="H56" s="7"/>
      <c r="I56" s="7"/>
      <c r="J56" s="7"/>
      <c r="K56" t="s">
        <v>27</v>
      </c>
      <c r="L56" s="8">
        <v>-10683.17</v>
      </c>
      <c r="P56" t="s">
        <v>44</v>
      </c>
      <c r="Q56" s="11">
        <v>0</v>
      </c>
      <c r="R56" s="11">
        <v>0.121269418</v>
      </c>
      <c r="U56" t="s">
        <v>26</v>
      </c>
      <c r="V56" s="11">
        <v>7.844653E-2</v>
      </c>
      <c r="W56" s="11">
        <v>7.8142770000000003E-4</v>
      </c>
    </row>
    <row r="57" spans="1:24" x14ac:dyDescent="0.25">
      <c r="F57" s="7"/>
      <c r="G57" s="7"/>
      <c r="H57" s="7"/>
      <c r="I57" s="8"/>
      <c r="J57" s="7"/>
      <c r="N57" s="8"/>
      <c r="P57" t="s">
        <v>26</v>
      </c>
      <c r="Q57" s="11">
        <v>8.3740980000000007E-2</v>
      </c>
      <c r="R57" s="11">
        <v>8.3425139999999997E-4</v>
      </c>
      <c r="U57" t="s">
        <v>27</v>
      </c>
      <c r="V57" s="11">
        <v>-11339.28</v>
      </c>
    </row>
    <row r="58" spans="1:24" x14ac:dyDescent="0.25">
      <c r="J58" s="7"/>
      <c r="K58" s="7"/>
      <c r="L58" s="7"/>
      <c r="M58" s="7"/>
      <c r="N58" s="7"/>
      <c r="O58" s="7"/>
      <c r="P58" t="s">
        <v>27</v>
      </c>
      <c r="Q58" s="11">
        <v>-10681.94</v>
      </c>
      <c r="X58" s="8"/>
    </row>
    <row r="59" spans="1:24" x14ac:dyDescent="0.25">
      <c r="J59" s="3"/>
      <c r="S59" s="8"/>
    </row>
    <row r="60" spans="1:24" x14ac:dyDescent="0.25">
      <c r="A60" s="3" t="s">
        <v>45</v>
      </c>
      <c r="B60" s="3"/>
      <c r="C60" s="3"/>
      <c r="D60" s="3"/>
      <c r="E60" s="3"/>
      <c r="F60" s="3" t="s">
        <v>48</v>
      </c>
      <c r="J60" s="3"/>
      <c r="K60" s="3" t="s">
        <v>52</v>
      </c>
      <c r="P60" s="3" t="s">
        <v>54</v>
      </c>
      <c r="U60" s="3" t="s">
        <v>56</v>
      </c>
      <c r="W60" s="4"/>
    </row>
    <row r="61" spans="1:24" x14ac:dyDescent="0.25">
      <c r="A61" s="3" t="s">
        <v>50</v>
      </c>
      <c r="B61" s="3"/>
      <c r="C61" s="3"/>
      <c r="D61" s="3"/>
      <c r="E61" s="3"/>
      <c r="F61" s="3" t="s">
        <v>49</v>
      </c>
      <c r="K61" t="s">
        <v>51</v>
      </c>
      <c r="P61" t="s">
        <v>53</v>
      </c>
      <c r="U61" t="s">
        <v>55</v>
      </c>
      <c r="W61" s="4"/>
    </row>
    <row r="62" spans="1:24" x14ac:dyDescent="0.25">
      <c r="A62" t="s">
        <v>13</v>
      </c>
      <c r="F62" t="s">
        <v>13</v>
      </c>
      <c r="K62" t="s">
        <v>13</v>
      </c>
      <c r="L62" t="s">
        <v>109</v>
      </c>
      <c r="P62" t="s">
        <v>13</v>
      </c>
      <c r="Q62" t="s">
        <v>109</v>
      </c>
      <c r="U62" t="s">
        <v>13</v>
      </c>
      <c r="V62" t="s">
        <v>109</v>
      </c>
    </row>
    <row r="63" spans="1:24" x14ac:dyDescent="0.25">
      <c r="B63" t="s">
        <v>14</v>
      </c>
      <c r="C63" t="s">
        <v>15</v>
      </c>
      <c r="D63" t="s">
        <v>16</v>
      </c>
      <c r="G63" t="s">
        <v>14</v>
      </c>
      <c r="H63" t="s">
        <v>15</v>
      </c>
      <c r="I63" t="s">
        <v>16</v>
      </c>
      <c r="L63" t="s">
        <v>14</v>
      </c>
      <c r="M63" t="s">
        <v>15</v>
      </c>
      <c r="N63" t="s">
        <v>16</v>
      </c>
      <c r="Q63" t="s">
        <v>14</v>
      </c>
      <c r="R63" t="s">
        <v>15</v>
      </c>
      <c r="S63" t="s">
        <v>16</v>
      </c>
      <c r="V63" t="s">
        <v>14</v>
      </c>
      <c r="W63" t="s">
        <v>15</v>
      </c>
      <c r="X63" t="s">
        <v>16</v>
      </c>
    </row>
    <row r="64" spans="1:24" x14ac:dyDescent="0.25">
      <c r="A64" t="s">
        <v>24</v>
      </c>
      <c r="B64" s="11">
        <v>-8.2622850400000001</v>
      </c>
      <c r="C64" s="11">
        <v>1.6698481300000002E-2</v>
      </c>
      <c r="F64" t="s">
        <v>24</v>
      </c>
      <c r="G64" s="11">
        <v>-8.3255352400000007</v>
      </c>
      <c r="H64" s="11">
        <v>1.8201680899999999E-2</v>
      </c>
      <c r="K64" t="s">
        <v>24</v>
      </c>
      <c r="L64" s="11">
        <v>-8.2821807399999994</v>
      </c>
      <c r="M64" s="11">
        <v>1.7176535600000001E-2</v>
      </c>
      <c r="P64" t="s">
        <v>24</v>
      </c>
      <c r="Q64" s="11">
        <v>-8.2732852300000008</v>
      </c>
      <c r="R64" s="11">
        <v>1.7347371899999998E-2</v>
      </c>
      <c r="U64" t="s">
        <v>24</v>
      </c>
      <c r="V64" s="11">
        <v>-8.3343440300000005</v>
      </c>
      <c r="W64" s="11">
        <v>1.8730722000000002E-2</v>
      </c>
    </row>
    <row r="65" spans="1:24" x14ac:dyDescent="0.25">
      <c r="A65" t="s">
        <v>35</v>
      </c>
      <c r="B65" s="11">
        <v>7.6318150000000001E-2</v>
      </c>
      <c r="C65" s="11">
        <v>1.845929E-2</v>
      </c>
      <c r="F65" t="s">
        <v>35</v>
      </c>
      <c r="G65" s="11">
        <v>6.9282369999999996E-2</v>
      </c>
      <c r="H65" s="11">
        <v>1.8351316100000001E-2</v>
      </c>
      <c r="K65" t="s">
        <v>30</v>
      </c>
      <c r="L65" s="11">
        <v>6.7518430000000004E-2</v>
      </c>
      <c r="M65" s="11">
        <v>2.5370642E-3</v>
      </c>
      <c r="P65" t="s">
        <v>39</v>
      </c>
      <c r="Q65" s="11">
        <v>0.18522305</v>
      </c>
      <c r="R65" s="11">
        <v>5.6744878999999998E-2</v>
      </c>
      <c r="U65" t="s">
        <v>30</v>
      </c>
      <c r="V65" s="11">
        <v>0.36565346999999998</v>
      </c>
      <c r="W65" s="11">
        <v>4.3977835E-2</v>
      </c>
    </row>
    <row r="66" spans="1:24" x14ac:dyDescent="0.25">
      <c r="A66" t="s">
        <v>25</v>
      </c>
      <c r="B66" s="11">
        <v>3.0999088499999998</v>
      </c>
      <c r="C66" s="11">
        <v>3.9243519000000003E-3</v>
      </c>
      <c r="F66" t="s">
        <v>30</v>
      </c>
      <c r="G66" s="11">
        <v>0.37060578999999999</v>
      </c>
      <c r="H66" s="11">
        <v>4.3958726900000002E-2</v>
      </c>
      <c r="K66" t="s">
        <v>39</v>
      </c>
      <c r="L66" s="11">
        <v>0.18191556</v>
      </c>
      <c r="M66" s="11">
        <v>5.6618653300000002E-2</v>
      </c>
      <c r="P66" t="s">
        <v>25</v>
      </c>
      <c r="Q66" s="11">
        <v>3.1019566099999998</v>
      </c>
      <c r="R66" s="11">
        <v>4.0750346999999998E-3</v>
      </c>
      <c r="U66" t="s">
        <v>39</v>
      </c>
      <c r="V66" s="11">
        <v>0.16477644</v>
      </c>
      <c r="W66" s="11">
        <v>5.6413831999999997E-2</v>
      </c>
    </row>
    <row r="67" spans="1:24" x14ac:dyDescent="0.25">
      <c r="A67" t="s">
        <v>37</v>
      </c>
      <c r="B67" s="11">
        <v>-1.5835200000000001E-2</v>
      </c>
      <c r="C67" s="11">
        <v>4.2351072000000002E-3</v>
      </c>
      <c r="F67" t="s">
        <v>25</v>
      </c>
      <c r="G67" s="11">
        <v>3.1147293399999998</v>
      </c>
      <c r="H67" s="11">
        <v>4.2754827000000004E-3</v>
      </c>
      <c r="K67" t="s">
        <v>25</v>
      </c>
      <c r="L67" s="11">
        <v>3.1039865199999999</v>
      </c>
      <c r="M67" s="11">
        <v>4.0301829999999997E-3</v>
      </c>
      <c r="P67" t="s">
        <v>31</v>
      </c>
      <c r="Q67" s="11">
        <v>1.4966709999999999E-2</v>
      </c>
      <c r="R67" s="11">
        <v>5.7291660000000002E-4</v>
      </c>
      <c r="U67" t="s">
        <v>25</v>
      </c>
      <c r="V67" s="11">
        <v>3.1163168799999998</v>
      </c>
      <c r="W67" s="11">
        <v>4.4005549999999996E-3</v>
      </c>
    </row>
    <row r="68" spans="1:24" x14ac:dyDescent="0.25">
      <c r="A68" t="s">
        <v>31</v>
      </c>
      <c r="B68" s="11">
        <v>1.491347E-2</v>
      </c>
      <c r="C68" s="11">
        <v>5.7361330000000005E-4</v>
      </c>
      <c r="F68" t="s">
        <v>37</v>
      </c>
      <c r="G68" s="11">
        <v>-1.434556E-2</v>
      </c>
      <c r="H68" s="11">
        <v>4.2096879E-3</v>
      </c>
      <c r="K68" t="s">
        <v>40</v>
      </c>
      <c r="L68" s="11">
        <v>-3.631144E-2</v>
      </c>
      <c r="M68" s="11">
        <v>1.29750089E-2</v>
      </c>
      <c r="P68" t="s">
        <v>40</v>
      </c>
      <c r="Q68" s="11">
        <v>-3.702304E-2</v>
      </c>
      <c r="R68" s="11">
        <v>1.3003858599999999E-2</v>
      </c>
      <c r="U68" t="s">
        <v>31</v>
      </c>
      <c r="V68" s="11">
        <v>-6.7276840000000004E-2</v>
      </c>
      <c r="W68" s="11">
        <v>9.9079990000000007E-3</v>
      </c>
    </row>
    <row r="69" spans="1:24" x14ac:dyDescent="0.25">
      <c r="A69" t="s">
        <v>26</v>
      </c>
      <c r="B69" s="11">
        <v>7.8620759999999998E-2</v>
      </c>
      <c r="C69" s="11">
        <v>7.8308149999999999E-4</v>
      </c>
      <c r="F69" t="s">
        <v>31</v>
      </c>
      <c r="G69" s="11">
        <v>-6.8438379999999993E-2</v>
      </c>
      <c r="H69" s="11">
        <v>9.9030144999999997E-3</v>
      </c>
      <c r="K69" t="s">
        <v>26</v>
      </c>
      <c r="L69" s="11">
        <v>7.8395850000000003E-2</v>
      </c>
      <c r="M69" s="11">
        <v>7.8094190000000004E-4</v>
      </c>
      <c r="P69" t="s">
        <v>26</v>
      </c>
      <c r="Q69" s="11">
        <v>7.8577999999999995E-2</v>
      </c>
      <c r="R69" s="11">
        <v>7.828275E-4</v>
      </c>
      <c r="U69" t="s">
        <v>40</v>
      </c>
      <c r="V69" s="11">
        <v>-3.2772379999999997E-2</v>
      </c>
      <c r="W69" s="11">
        <v>1.2925753999999999E-2</v>
      </c>
    </row>
    <row r="70" spans="1:24" x14ac:dyDescent="0.25">
      <c r="A70" t="s">
        <v>27</v>
      </c>
      <c r="B70" s="11">
        <v>-11316.23</v>
      </c>
      <c r="F70" t="s">
        <v>26</v>
      </c>
      <c r="G70" s="11">
        <v>7.808002E-2</v>
      </c>
      <c r="H70" s="11">
        <v>7.7781859999999999E-4</v>
      </c>
      <c r="K70" t="s">
        <v>27</v>
      </c>
      <c r="L70" s="11">
        <v>-11345.96</v>
      </c>
      <c r="P70" t="s">
        <v>27</v>
      </c>
      <c r="Q70" s="11">
        <v>-11323.18</v>
      </c>
      <c r="U70" t="s">
        <v>26</v>
      </c>
      <c r="V70" s="11">
        <v>7.8040540000000005E-2</v>
      </c>
      <c r="W70" s="11">
        <v>7.7742299999999996E-4</v>
      </c>
    </row>
    <row r="71" spans="1:24" x14ac:dyDescent="0.25">
      <c r="C71" s="4"/>
      <c r="D71" s="8"/>
      <c r="F71" t="s">
        <v>27</v>
      </c>
      <c r="G71" s="11">
        <v>-11386.83</v>
      </c>
      <c r="N71" s="8"/>
      <c r="S71" s="8"/>
      <c r="U71" t="s">
        <v>27</v>
      </c>
      <c r="V71" s="11">
        <v>-11391.9</v>
      </c>
    </row>
    <row r="72" spans="1:24" x14ac:dyDescent="0.25">
      <c r="C72" s="4"/>
      <c r="I72" s="8"/>
      <c r="X72" s="8"/>
    </row>
    <row r="74" spans="1:24" x14ac:dyDescent="0.25">
      <c r="A74" s="3" t="s">
        <v>58</v>
      </c>
      <c r="F74" s="3" t="s">
        <v>59</v>
      </c>
      <c r="K74" s="3" t="s">
        <v>62</v>
      </c>
      <c r="P74" s="3" t="s">
        <v>65</v>
      </c>
      <c r="U74" s="3" t="s">
        <v>68</v>
      </c>
    </row>
    <row r="75" spans="1:24" x14ac:dyDescent="0.25">
      <c r="A75" s="3" t="s">
        <v>57</v>
      </c>
      <c r="F75" s="3" t="s">
        <v>60</v>
      </c>
      <c r="K75" s="3" t="s">
        <v>61</v>
      </c>
      <c r="P75" s="3" t="s">
        <v>64</v>
      </c>
      <c r="U75" s="3" t="s">
        <v>67</v>
      </c>
    </row>
    <row r="76" spans="1:24" x14ac:dyDescent="0.25">
      <c r="A76" t="s">
        <v>13</v>
      </c>
      <c r="F76" t="s">
        <v>13</v>
      </c>
      <c r="K76" t="s">
        <v>13</v>
      </c>
      <c r="P76" t="s">
        <v>13</v>
      </c>
      <c r="U76" t="s">
        <v>13</v>
      </c>
    </row>
    <row r="77" spans="1:24" x14ac:dyDescent="0.25">
      <c r="B77" t="s">
        <v>14</v>
      </c>
      <c r="C77" t="s">
        <v>15</v>
      </c>
      <c r="D77" t="s">
        <v>16</v>
      </c>
      <c r="G77" t="s">
        <v>14</v>
      </c>
      <c r="H77" t="s">
        <v>15</v>
      </c>
      <c r="I77" t="s">
        <v>16</v>
      </c>
      <c r="L77" t="s">
        <v>14</v>
      </c>
      <c r="M77" t="s">
        <v>15</v>
      </c>
      <c r="N77" t="s">
        <v>16</v>
      </c>
      <c r="Q77" t="s">
        <v>14</v>
      </c>
      <c r="R77" t="s">
        <v>15</v>
      </c>
      <c r="S77" t="s">
        <v>16</v>
      </c>
      <c r="V77" t="s">
        <v>14</v>
      </c>
      <c r="W77" t="s">
        <v>15</v>
      </c>
      <c r="X77" t="s">
        <v>16</v>
      </c>
    </row>
    <row r="78" spans="1:24" x14ac:dyDescent="0.25">
      <c r="A78" t="s">
        <v>24</v>
      </c>
      <c r="B78" s="11">
        <v>-8.2664584730000001</v>
      </c>
      <c r="C78" s="11">
        <v>1.6485851900000001E-2</v>
      </c>
      <c r="F78" t="s">
        <v>24</v>
      </c>
      <c r="G78" s="11">
        <v>-8.2567099109999997</v>
      </c>
      <c r="H78" s="11">
        <v>1.6673881599999999E-2</v>
      </c>
      <c r="K78" t="s">
        <v>24</v>
      </c>
      <c r="L78" s="11">
        <v>-8.2641428230000002</v>
      </c>
      <c r="M78" s="11">
        <v>1.65224447E-2</v>
      </c>
      <c r="P78" t="s">
        <v>24</v>
      </c>
      <c r="Q78" s="11">
        <v>-8.2645766080000005</v>
      </c>
      <c r="R78" s="11">
        <v>1.6518103900000001E-2</v>
      </c>
      <c r="U78" t="s">
        <v>24</v>
      </c>
      <c r="V78" s="11">
        <v>-8.2542938800000005</v>
      </c>
      <c r="W78" s="11">
        <v>1.6714941300000001E-2</v>
      </c>
    </row>
    <row r="79" spans="1:24" x14ac:dyDescent="0.25">
      <c r="A79" t="s">
        <v>35</v>
      </c>
      <c r="B79" s="11">
        <v>7.3598220000000002E-3</v>
      </c>
      <c r="C79" s="11">
        <v>1.0289398E-3</v>
      </c>
      <c r="F79" t="s">
        <v>25</v>
      </c>
      <c r="G79" s="11">
        <v>3.098554354</v>
      </c>
      <c r="H79" s="11">
        <v>3.9177044999999999E-3</v>
      </c>
      <c r="K79" t="s">
        <v>63</v>
      </c>
      <c r="L79" s="11">
        <v>8.2910529999999996E-3</v>
      </c>
      <c r="M79" s="11">
        <v>1.1843015E-3</v>
      </c>
      <c r="P79" t="s">
        <v>35</v>
      </c>
      <c r="Q79" s="11">
        <v>4.499823E-3</v>
      </c>
      <c r="R79" s="11">
        <v>2.0871890000000001E-3</v>
      </c>
      <c r="U79" t="s">
        <v>25</v>
      </c>
      <c r="V79" s="11">
        <v>3.0979040019999999</v>
      </c>
      <c r="W79" s="11">
        <v>3.9314405999999998E-3</v>
      </c>
    </row>
    <row r="80" spans="1:24" x14ac:dyDescent="0.25">
      <c r="A80" t="s">
        <v>30</v>
      </c>
      <c r="B80" s="11">
        <v>6.7710548999999995E-2</v>
      </c>
      <c r="C80" s="11">
        <v>2.5416225000000001E-3</v>
      </c>
      <c r="F80" t="s">
        <v>37</v>
      </c>
      <c r="G80" s="11">
        <v>1.647204E-3</v>
      </c>
      <c r="H80" s="11">
        <v>2.3683140000000001E-4</v>
      </c>
      <c r="K80" t="s">
        <v>30</v>
      </c>
      <c r="L80" s="11">
        <v>6.9215527999999998E-2</v>
      </c>
      <c r="M80" s="11">
        <v>2.5800609000000002E-3</v>
      </c>
      <c r="P80" t="s">
        <v>63</v>
      </c>
      <c r="Q80" s="11">
        <v>3.7903049999999999E-3</v>
      </c>
      <c r="R80" s="11">
        <v>2.4018242E-3</v>
      </c>
      <c r="U80" t="s">
        <v>69</v>
      </c>
      <c r="V80" s="11">
        <v>1.868073E-3</v>
      </c>
      <c r="W80" s="11">
        <v>2.7449549999999999E-4</v>
      </c>
    </row>
    <row r="81" spans="1:24" x14ac:dyDescent="0.25">
      <c r="A81" t="s">
        <v>25</v>
      </c>
      <c r="B81" s="11">
        <v>3.1007543580000001</v>
      </c>
      <c r="C81" s="11">
        <v>3.8682013E-3</v>
      </c>
      <c r="F81" t="s">
        <v>31</v>
      </c>
      <c r="G81" s="11">
        <v>1.4990147000000001E-2</v>
      </c>
      <c r="H81" s="11">
        <v>5.7434249999999999E-4</v>
      </c>
      <c r="K81" t="s">
        <v>25</v>
      </c>
      <c r="L81" s="11">
        <v>3.100128964</v>
      </c>
      <c r="M81" s="11">
        <v>3.8804868000000001E-3</v>
      </c>
      <c r="P81" t="s">
        <v>30</v>
      </c>
      <c r="Q81" s="11">
        <v>6.8590263999999998E-2</v>
      </c>
      <c r="R81" s="11">
        <v>2.5970870000000001E-3</v>
      </c>
      <c r="U81" t="s">
        <v>31</v>
      </c>
      <c r="V81" s="11">
        <v>1.5326286E-2</v>
      </c>
      <c r="W81" s="11">
        <v>5.8345059999999999E-4</v>
      </c>
    </row>
    <row r="82" spans="1:24" x14ac:dyDescent="0.25">
      <c r="A82" t="s">
        <v>26</v>
      </c>
      <c r="B82" s="11">
        <v>7.8548705999999996E-2</v>
      </c>
      <c r="C82" s="11">
        <v>7.8240839999999998E-4</v>
      </c>
      <c r="F82" t="s">
        <v>26</v>
      </c>
      <c r="G82" s="11">
        <v>7.8762198000000005E-2</v>
      </c>
      <c r="H82" s="11">
        <v>7.8461250000000002E-4</v>
      </c>
      <c r="K82" t="s">
        <v>26</v>
      </c>
      <c r="L82" s="11">
        <v>7.8565509000000006E-2</v>
      </c>
      <c r="M82" s="11">
        <v>7.8257879999999998E-4</v>
      </c>
      <c r="P82" t="s">
        <v>25</v>
      </c>
      <c r="Q82" s="11">
        <v>3.1002303229999999</v>
      </c>
      <c r="R82" s="11">
        <v>3.8794713999999999E-3</v>
      </c>
      <c r="U82" t="s">
        <v>26</v>
      </c>
      <c r="V82" s="11">
        <v>7.8770536000000002E-2</v>
      </c>
      <c r="W82" s="11">
        <v>7.845765E-4</v>
      </c>
    </row>
    <row r="83" spans="1:24" x14ac:dyDescent="0.25">
      <c r="A83" t="s">
        <v>27</v>
      </c>
      <c r="B83" s="11">
        <v>-11325.85</v>
      </c>
      <c r="F83" t="s">
        <v>27</v>
      </c>
      <c r="G83" s="11">
        <v>-11299.16</v>
      </c>
      <c r="K83" t="s">
        <v>27</v>
      </c>
      <c r="L83" s="11">
        <v>-11323.72</v>
      </c>
      <c r="P83" t="s">
        <v>26</v>
      </c>
      <c r="Q83" s="11">
        <v>7.8533381999999999E-2</v>
      </c>
      <c r="R83" s="11">
        <v>7.8231769999999995E-4</v>
      </c>
      <c r="U83" t="s">
        <v>27</v>
      </c>
      <c r="V83" s="11">
        <v>-11297.08</v>
      </c>
    </row>
    <row r="84" spans="1:24" x14ac:dyDescent="0.25">
      <c r="D84" s="8"/>
      <c r="I84" s="8"/>
      <c r="N84" s="8"/>
      <c r="P84" t="s">
        <v>27</v>
      </c>
      <c r="Q84" s="11">
        <v>-11328.35</v>
      </c>
      <c r="X84" s="8"/>
    </row>
    <row r="85" spans="1:24" x14ac:dyDescent="0.25">
      <c r="S85" s="8"/>
    </row>
    <row r="87" spans="1:24" x14ac:dyDescent="0.25">
      <c r="A87" s="3" t="s">
        <v>70</v>
      </c>
      <c r="F87" s="3" t="s">
        <v>73</v>
      </c>
      <c r="K87" s="3" t="s">
        <v>75</v>
      </c>
      <c r="P87" s="3" t="s">
        <v>99</v>
      </c>
      <c r="U87" s="3" t="s">
        <v>100</v>
      </c>
    </row>
    <row r="88" spans="1:24" x14ac:dyDescent="0.25">
      <c r="A88" s="3" t="s">
        <v>71</v>
      </c>
      <c r="F88" s="3" t="s">
        <v>72</v>
      </c>
      <c r="K88" t="s">
        <v>74</v>
      </c>
      <c r="P88" s="3" t="s">
        <v>101</v>
      </c>
      <c r="U88" s="3" t="s">
        <v>102</v>
      </c>
    </row>
    <row r="89" spans="1:24" x14ac:dyDescent="0.25">
      <c r="A89" t="s">
        <v>13</v>
      </c>
      <c r="F89" t="s">
        <v>13</v>
      </c>
      <c r="K89" t="s">
        <v>13</v>
      </c>
      <c r="L89" s="2" t="s">
        <v>109</v>
      </c>
      <c r="P89" t="s">
        <v>13</v>
      </c>
      <c r="U89" t="s">
        <v>13</v>
      </c>
    </row>
    <row r="90" spans="1:24" x14ac:dyDescent="0.25">
      <c r="B90" t="s">
        <v>14</v>
      </c>
      <c r="C90" t="s">
        <v>15</v>
      </c>
      <c r="D90" t="s">
        <v>16</v>
      </c>
      <c r="G90" t="s">
        <v>14</v>
      </c>
      <c r="H90" t="s">
        <v>15</v>
      </c>
      <c r="I90" t="s">
        <v>16</v>
      </c>
      <c r="L90" t="s">
        <v>14</v>
      </c>
      <c r="M90" t="s">
        <v>15</v>
      </c>
      <c r="N90" t="s">
        <v>16</v>
      </c>
      <c r="Q90" t="s">
        <v>14</v>
      </c>
      <c r="R90" t="s">
        <v>15</v>
      </c>
      <c r="S90" t="s">
        <v>16</v>
      </c>
      <c r="V90" t="s">
        <v>14</v>
      </c>
      <c r="W90" t="s">
        <v>15</v>
      </c>
      <c r="X90" t="s">
        <v>16</v>
      </c>
    </row>
    <row r="91" spans="1:24" x14ac:dyDescent="0.25">
      <c r="A91" t="s">
        <v>24</v>
      </c>
      <c r="B91" s="11">
        <v>-8.2549331478999992</v>
      </c>
      <c r="C91" s="11">
        <v>1.6708682999999998E-2</v>
      </c>
      <c r="F91" t="s">
        <v>24</v>
      </c>
      <c r="G91" s="11">
        <v>-8.3248844129999995</v>
      </c>
      <c r="H91" s="11">
        <v>1.8264525399999999E-2</v>
      </c>
      <c r="K91" t="s">
        <v>24</v>
      </c>
      <c r="L91" s="11">
        <v>-8.2673788600000009</v>
      </c>
      <c r="M91" s="11">
        <v>1.6477468799999999E-2</v>
      </c>
      <c r="P91" t="s">
        <v>24</v>
      </c>
      <c r="Q91" s="11">
        <v>-7.9026665300000003</v>
      </c>
      <c r="R91" s="11">
        <v>1.6966215100000001E-2</v>
      </c>
      <c r="U91" t="s">
        <v>24</v>
      </c>
      <c r="V91" s="11">
        <v>-7.88570042</v>
      </c>
      <c r="W91" s="11">
        <v>2.3206422800000001E-2</v>
      </c>
      <c r="X91" s="6"/>
    </row>
    <row r="92" spans="1:24" x14ac:dyDescent="0.25">
      <c r="A92" t="s">
        <v>25</v>
      </c>
      <c r="B92" s="11">
        <v>3.0980538421000001</v>
      </c>
      <c r="C92" s="11">
        <v>3.9299651999999997E-3</v>
      </c>
      <c r="F92" t="s">
        <v>35</v>
      </c>
      <c r="G92" s="11">
        <v>3.9657229000000002E-2</v>
      </c>
      <c r="H92" s="11">
        <v>4.0691924499999997E-2</v>
      </c>
      <c r="K92" t="s">
        <v>39</v>
      </c>
      <c r="L92" s="11">
        <v>1.842997E-2</v>
      </c>
      <c r="M92" s="11">
        <v>6.1089637E-3</v>
      </c>
      <c r="P92" t="s">
        <v>94</v>
      </c>
      <c r="Q92" s="11">
        <v>2.9336439999999998E-2</v>
      </c>
      <c r="R92" s="11">
        <v>5.8721710000000005E-4</v>
      </c>
      <c r="U92" t="s">
        <v>103</v>
      </c>
      <c r="V92" s="11">
        <v>-3.6422509999999998E-2</v>
      </c>
      <c r="W92" s="11">
        <v>3.40092091E-2</v>
      </c>
      <c r="X92" s="6"/>
    </row>
    <row r="93" spans="1:24" x14ac:dyDescent="0.25">
      <c r="A93" t="s">
        <v>37</v>
      </c>
      <c r="B93" s="11">
        <v>1.0060253999999999E-3</v>
      </c>
      <c r="C93" s="11">
        <v>4.698196E-4</v>
      </c>
      <c r="F93" t="s">
        <v>63</v>
      </c>
      <c r="G93" s="11">
        <v>3.3386534000000002E-2</v>
      </c>
      <c r="H93" s="11">
        <v>4.58868859E-2</v>
      </c>
      <c r="K93" t="s">
        <v>76</v>
      </c>
      <c r="L93" s="11">
        <v>6.88348E-3</v>
      </c>
      <c r="M93" s="11">
        <v>7.0054178000000002E-3</v>
      </c>
      <c r="P93" t="s">
        <v>25</v>
      </c>
      <c r="Q93" s="11">
        <v>3.0028938900000002</v>
      </c>
      <c r="R93" s="11">
        <v>4.1528503999999997E-3</v>
      </c>
      <c r="U93" t="s">
        <v>25</v>
      </c>
      <c r="V93" s="11">
        <v>2.9987601000000002</v>
      </c>
      <c r="W93" s="11">
        <v>5.6685138000000003E-3</v>
      </c>
      <c r="X93" s="6"/>
    </row>
    <row r="94" spans="1:24" x14ac:dyDescent="0.25">
      <c r="A94" t="s">
        <v>69</v>
      </c>
      <c r="B94" s="11">
        <v>8.6028210000000001E-4</v>
      </c>
      <c r="C94" s="11">
        <v>5.4447899999999995E-4</v>
      </c>
      <c r="F94" t="s">
        <v>30</v>
      </c>
      <c r="G94" s="11">
        <v>0.376285496</v>
      </c>
      <c r="H94" s="11">
        <v>4.4529940099999998E-2</v>
      </c>
      <c r="K94" t="s">
        <v>30</v>
      </c>
      <c r="L94" s="11">
        <v>6.8843940000000006E-2</v>
      </c>
      <c r="M94" s="11">
        <v>2.7354677999999999E-3</v>
      </c>
      <c r="P94" t="s">
        <v>26</v>
      </c>
      <c r="Q94" s="11">
        <v>6.8690749999999995E-2</v>
      </c>
      <c r="R94" s="11">
        <v>6.8417529999999997E-4</v>
      </c>
      <c r="U94" t="s">
        <v>94</v>
      </c>
      <c r="V94" s="11">
        <v>3.7818070000000002E-2</v>
      </c>
      <c r="W94" s="11">
        <v>7.9417042999999996E-3</v>
      </c>
      <c r="X94" s="6"/>
    </row>
    <row r="95" spans="1:24" x14ac:dyDescent="0.25">
      <c r="A95" t="s">
        <v>31</v>
      </c>
      <c r="B95" s="11">
        <v>1.5183208199999999E-2</v>
      </c>
      <c r="C95" s="11">
        <v>5.8696189999999997E-4</v>
      </c>
      <c r="F95" t="s">
        <v>25</v>
      </c>
      <c r="G95" s="11">
        <v>3.114539202</v>
      </c>
      <c r="H95" s="11">
        <v>4.2953542000000004E-3</v>
      </c>
      <c r="K95" t="s">
        <v>25</v>
      </c>
      <c r="L95" s="11">
        <v>3.10045218</v>
      </c>
      <c r="M95" s="11">
        <v>3.8741401999999999E-3</v>
      </c>
      <c r="P95" s="14" t="s">
        <v>95</v>
      </c>
      <c r="Q95" s="11">
        <v>-12676.86</v>
      </c>
      <c r="R95" s="8"/>
      <c r="U95" t="s">
        <v>26</v>
      </c>
      <c r="V95" s="11">
        <v>6.8683149999999998E-2</v>
      </c>
      <c r="W95" s="11">
        <v>6.841029E-4</v>
      </c>
      <c r="X95" s="6"/>
    </row>
    <row r="96" spans="1:24" x14ac:dyDescent="0.25">
      <c r="A96" t="s">
        <v>26</v>
      </c>
      <c r="B96" s="11">
        <v>7.8731445499999997E-2</v>
      </c>
      <c r="C96" s="11">
        <v>7.8413810000000001E-4</v>
      </c>
      <c r="F96" t="s">
        <v>37</v>
      </c>
      <c r="G96" s="11">
        <v>-8.0241889999999993E-3</v>
      </c>
      <c r="H96" s="11">
        <v>9.1360864999999996E-3</v>
      </c>
      <c r="K96" t="s">
        <v>26</v>
      </c>
      <c r="L96" s="11">
        <v>7.8450420000000007E-2</v>
      </c>
      <c r="M96" s="11">
        <v>7.8150620000000002E-4</v>
      </c>
      <c r="Q96" s="8"/>
      <c r="R96" s="8"/>
      <c r="U96" s="14" t="s">
        <v>95</v>
      </c>
      <c r="V96" s="11">
        <v>-12678.01</v>
      </c>
      <c r="W96" s="12"/>
      <c r="X96" s="6"/>
    </row>
    <row r="97" spans="1:23" x14ac:dyDescent="0.25">
      <c r="F97" t="s">
        <v>69</v>
      </c>
      <c r="G97" s="11">
        <v>-7.0802139999999996E-3</v>
      </c>
      <c r="H97" s="11">
        <v>1.03670594E-2</v>
      </c>
      <c r="Q97" s="8"/>
      <c r="R97" s="8"/>
      <c r="V97" s="8"/>
      <c r="W97" s="8"/>
    </row>
    <row r="98" spans="1:23" x14ac:dyDescent="0.25">
      <c r="A98" t="s">
        <v>27</v>
      </c>
      <c r="B98" s="11">
        <v>-11301.66</v>
      </c>
      <c r="D98" s="8"/>
      <c r="F98" t="s">
        <v>31</v>
      </c>
      <c r="G98" s="11">
        <v>-6.9609689000000002E-2</v>
      </c>
      <c r="H98" s="11">
        <v>1.0030066299999999E-2</v>
      </c>
      <c r="K98" t="s">
        <v>27</v>
      </c>
      <c r="L98" s="11">
        <v>-11339.12</v>
      </c>
      <c r="N98" s="8"/>
      <c r="Q98" s="8"/>
      <c r="R98" s="8"/>
      <c r="V98" s="8"/>
      <c r="W98" s="8"/>
    </row>
    <row r="99" spans="1:23" x14ac:dyDescent="0.25">
      <c r="F99" t="s">
        <v>26</v>
      </c>
      <c r="G99" s="11">
        <v>7.8070539999999994E-2</v>
      </c>
      <c r="H99" s="11">
        <v>7.7772110000000002E-4</v>
      </c>
    </row>
    <row r="100" spans="1:23" x14ac:dyDescent="0.25">
      <c r="F100" t="s">
        <v>27</v>
      </c>
      <c r="G100" s="11">
        <v>-11388.03</v>
      </c>
    </row>
    <row r="104" spans="1:23" x14ac:dyDescent="0.25">
      <c r="A104" s="3" t="s">
        <v>86</v>
      </c>
      <c r="F104" s="3" t="s">
        <v>87</v>
      </c>
      <c r="K104" s="3" t="s">
        <v>88</v>
      </c>
      <c r="P104" s="3" t="s">
        <v>89</v>
      </c>
    </row>
    <row r="105" spans="1:23" x14ac:dyDescent="0.25">
      <c r="A105" s="3" t="s">
        <v>90</v>
      </c>
      <c r="F105" s="3" t="s">
        <v>91</v>
      </c>
      <c r="K105" s="3" t="s">
        <v>92</v>
      </c>
      <c r="P105" s="3" t="s">
        <v>93</v>
      </c>
    </row>
    <row r="106" spans="1:23" x14ac:dyDescent="0.25">
      <c r="A106" t="s">
        <v>13</v>
      </c>
      <c r="F106" t="s">
        <v>13</v>
      </c>
      <c r="K106" t="s">
        <v>13</v>
      </c>
      <c r="P106" t="s">
        <v>13</v>
      </c>
    </row>
    <row r="107" spans="1:23" x14ac:dyDescent="0.25">
      <c r="B107" t="s">
        <v>14</v>
      </c>
      <c r="C107" t="s">
        <v>15</v>
      </c>
      <c r="D107" t="s">
        <v>16</v>
      </c>
      <c r="G107" t="s">
        <v>14</v>
      </c>
      <c r="H107" t="s">
        <v>15</v>
      </c>
      <c r="I107" t="s">
        <v>16</v>
      </c>
      <c r="L107" t="s">
        <v>14</v>
      </c>
      <c r="M107" t="s">
        <v>15</v>
      </c>
      <c r="N107" t="s">
        <v>16</v>
      </c>
      <c r="Q107" t="s">
        <v>14</v>
      </c>
      <c r="R107" t="s">
        <v>15</v>
      </c>
      <c r="S107" t="s">
        <v>16</v>
      </c>
    </row>
    <row r="108" spans="1:23" x14ac:dyDescent="0.25">
      <c r="A108" t="s">
        <v>24</v>
      </c>
      <c r="B108" s="11">
        <v>-7.8846525500000002</v>
      </c>
      <c r="C108" s="11">
        <v>1.6605107099999999E-2</v>
      </c>
      <c r="D108" s="6"/>
      <c r="F108" t="s">
        <v>24</v>
      </c>
      <c r="G108" s="11">
        <v>-7.8985280695000002</v>
      </c>
      <c r="H108" s="11">
        <v>1.6765374400000001E-2</v>
      </c>
      <c r="I108" s="6"/>
      <c r="K108" t="s">
        <v>24</v>
      </c>
      <c r="L108" s="11">
        <v>-7.8576563540000004</v>
      </c>
      <c r="M108" s="11">
        <v>1.89085841E-2</v>
      </c>
      <c r="N108" s="6"/>
      <c r="P108" t="s">
        <v>24</v>
      </c>
      <c r="Q108" s="11">
        <v>-7.86083862</v>
      </c>
      <c r="R108" s="11">
        <v>1.8927057099999998E-2</v>
      </c>
      <c r="S108" s="6"/>
    </row>
    <row r="109" spans="1:23" x14ac:dyDescent="0.25">
      <c r="A109" t="s">
        <v>30</v>
      </c>
      <c r="B109" s="11">
        <v>3.541789E-2</v>
      </c>
      <c r="C109" s="11">
        <v>2.2570791E-3</v>
      </c>
      <c r="D109" s="6"/>
      <c r="F109" t="s">
        <v>35</v>
      </c>
      <c r="G109" s="11">
        <v>0.1153337661</v>
      </c>
      <c r="H109" s="11">
        <v>1.76000168E-2</v>
      </c>
      <c r="I109" s="6"/>
      <c r="K109" t="s">
        <v>35</v>
      </c>
      <c r="L109" s="11">
        <v>3.8194100000000001E-3</v>
      </c>
      <c r="M109" s="11">
        <v>1.009041E-3</v>
      </c>
      <c r="N109" s="6"/>
      <c r="P109" t="s">
        <v>30</v>
      </c>
      <c r="Q109" s="11">
        <v>-1.095642E-2</v>
      </c>
      <c r="R109" s="11">
        <v>3.9672112699999998E-2</v>
      </c>
      <c r="S109" s="6"/>
    </row>
    <row r="110" spans="1:23" x14ac:dyDescent="0.25">
      <c r="A110" t="s">
        <v>25</v>
      </c>
      <c r="B110" s="11">
        <v>2.9979958099999999</v>
      </c>
      <c r="C110" s="11">
        <v>4.0667328000000003E-3</v>
      </c>
      <c r="D110" s="6"/>
      <c r="F110" t="s">
        <v>63</v>
      </c>
      <c r="G110" s="11">
        <v>7.0190010000000002E-4</v>
      </c>
      <c r="H110" s="11">
        <v>2.1443762E-3</v>
      </c>
      <c r="I110" s="6"/>
      <c r="K110" t="s">
        <v>63</v>
      </c>
      <c r="L110" s="11">
        <v>1.3731299999999999E-4</v>
      </c>
      <c r="M110" s="11">
        <v>2.0368004000000002E-3</v>
      </c>
      <c r="N110" s="6"/>
      <c r="P110" t="s">
        <v>25</v>
      </c>
      <c r="Q110" s="11">
        <v>2.9914608999999999</v>
      </c>
      <c r="R110" s="11">
        <v>4.6432162000000004E-3</v>
      </c>
      <c r="S110" s="6"/>
    </row>
    <row r="111" spans="1:23" x14ac:dyDescent="0.25">
      <c r="A111" t="s">
        <v>94</v>
      </c>
      <c r="B111" s="11">
        <v>2.649408E-2</v>
      </c>
      <c r="C111" s="11">
        <v>6.012805E-4</v>
      </c>
      <c r="D111" s="6"/>
      <c r="F111" t="s">
        <v>30</v>
      </c>
      <c r="G111" s="11">
        <v>3.6868100399999999E-2</v>
      </c>
      <c r="H111" s="11">
        <v>2.3469136000000002E-3</v>
      </c>
      <c r="I111" s="6"/>
      <c r="K111" t="s">
        <v>30</v>
      </c>
      <c r="L111" s="11">
        <v>-1.7643730999999999E-2</v>
      </c>
      <c r="M111" s="11">
        <v>3.96347752E-2</v>
      </c>
      <c r="N111" s="6"/>
      <c r="P111" t="s">
        <v>94</v>
      </c>
      <c r="Q111" s="11">
        <v>2.8312159999999999E-2</v>
      </c>
      <c r="R111" s="11">
        <v>6.5559220000000005E-4</v>
      </c>
      <c r="S111" s="6"/>
    </row>
    <row r="112" spans="1:23" x14ac:dyDescent="0.25">
      <c r="A112" t="s">
        <v>26</v>
      </c>
      <c r="B112" s="11">
        <v>6.7068260000000005E-2</v>
      </c>
      <c r="C112" s="11">
        <v>6.679705E-4</v>
      </c>
      <c r="D112" s="6"/>
      <c r="F112" t="s">
        <v>25</v>
      </c>
      <c r="G112" s="11">
        <v>3.0014137841999999</v>
      </c>
      <c r="H112" s="11">
        <v>4.1185010000000001E-3</v>
      </c>
      <c r="I112" s="6"/>
      <c r="K112" t="s">
        <v>25</v>
      </c>
      <c r="L112" s="11">
        <v>2.99050102</v>
      </c>
      <c r="M112" s="11">
        <v>4.6410872000000004E-3</v>
      </c>
      <c r="N112" s="6"/>
      <c r="P112" t="s">
        <v>31</v>
      </c>
      <c r="Q112" s="11">
        <v>2.2593240000000001E-2</v>
      </c>
      <c r="R112" s="11">
        <v>9.4545340000000005E-3</v>
      </c>
      <c r="S112" s="6"/>
    </row>
    <row r="113" spans="1:19" x14ac:dyDescent="0.25">
      <c r="A113" s="14" t="s">
        <v>95</v>
      </c>
      <c r="B113" s="11">
        <v>-12917.34</v>
      </c>
      <c r="C113" s="13"/>
      <c r="D113" s="6"/>
      <c r="F113" t="s">
        <v>94</v>
      </c>
      <c r="G113" s="11">
        <v>2.5651933599999999E-2</v>
      </c>
      <c r="H113" s="11">
        <v>6.3129940000000002E-4</v>
      </c>
      <c r="I113" s="6"/>
      <c r="K113" t="s">
        <v>94</v>
      </c>
      <c r="L113" s="11">
        <v>2.8081536000000001E-2</v>
      </c>
      <c r="M113" s="11">
        <v>6.5705440000000004E-4</v>
      </c>
      <c r="N113" s="6"/>
      <c r="P113" t="s">
        <v>96</v>
      </c>
      <c r="Q113" s="11">
        <v>-1.356065E-2</v>
      </c>
      <c r="R113" s="11">
        <v>1.7388637E-3</v>
      </c>
      <c r="S113" s="6"/>
    </row>
    <row r="114" spans="1:19" x14ac:dyDescent="0.25">
      <c r="F114" t="s">
        <v>37</v>
      </c>
      <c r="G114" s="11">
        <v>-2.68969025E-2</v>
      </c>
      <c r="H114" s="11">
        <v>4.2137944999999996E-3</v>
      </c>
      <c r="K114" t="s">
        <v>31</v>
      </c>
      <c r="L114" s="11">
        <v>2.4215311999999999E-2</v>
      </c>
      <c r="M114" s="11">
        <v>9.4441226999999999E-3</v>
      </c>
      <c r="P114" t="s">
        <v>26</v>
      </c>
      <c r="Q114" s="11">
        <v>6.6661709999999999E-2</v>
      </c>
      <c r="R114" s="11">
        <v>6.6394209999999997E-4</v>
      </c>
    </row>
    <row r="115" spans="1:19" x14ac:dyDescent="0.25">
      <c r="F115" t="s">
        <v>69</v>
      </c>
      <c r="G115" s="11">
        <v>1.8386914000000001E-3</v>
      </c>
      <c r="H115" s="11">
        <v>5.1348810000000002E-4</v>
      </c>
      <c r="K115" t="s">
        <v>96</v>
      </c>
      <c r="L115" s="11">
        <v>-1.3332584999999999E-2</v>
      </c>
      <c r="M115" s="11">
        <v>1.7364564000000001E-3</v>
      </c>
      <c r="P115" s="14" t="s">
        <v>95</v>
      </c>
      <c r="Q115" s="11">
        <v>-12978.83</v>
      </c>
      <c r="R115" s="6"/>
    </row>
    <row r="116" spans="1:19" x14ac:dyDescent="0.25">
      <c r="F116" t="s">
        <v>26</v>
      </c>
      <c r="G116" s="11">
        <v>6.6655094900000003E-2</v>
      </c>
      <c r="H116" s="11">
        <v>6.6387640000000001E-4</v>
      </c>
      <c r="K116" t="s">
        <v>26</v>
      </c>
      <c r="L116" s="11">
        <v>6.6529408999999998E-2</v>
      </c>
      <c r="M116" s="11">
        <v>6.6255269999999998E-4</v>
      </c>
      <c r="Q116" s="6"/>
      <c r="R116" s="6"/>
    </row>
    <row r="117" spans="1:19" x14ac:dyDescent="0.25">
      <c r="F117" s="14" t="s">
        <v>95</v>
      </c>
      <c r="G117" s="11">
        <v>-12979.84</v>
      </c>
      <c r="H117" s="6"/>
      <c r="K117" s="14" t="s">
        <v>95</v>
      </c>
      <c r="L117" s="11">
        <v>-12998.13</v>
      </c>
      <c r="M117" s="6"/>
    </row>
    <row r="120" spans="1:19" x14ac:dyDescent="0.25">
      <c r="A120" s="3" t="s">
        <v>97</v>
      </c>
    </row>
    <row r="121" spans="1:19" x14ac:dyDescent="0.25">
      <c r="A121" s="3" t="s">
        <v>104</v>
      </c>
    </row>
    <row r="122" spans="1:19" x14ac:dyDescent="0.25">
      <c r="A122" t="s">
        <v>13</v>
      </c>
    </row>
    <row r="123" spans="1:19" x14ac:dyDescent="0.25">
      <c r="B123" t="s">
        <v>14</v>
      </c>
      <c r="C123" t="s">
        <v>15</v>
      </c>
      <c r="D123" t="s">
        <v>16</v>
      </c>
    </row>
    <row r="124" spans="1:19" x14ac:dyDescent="0.25">
      <c r="A124" t="s">
        <v>24</v>
      </c>
      <c r="B124" s="11">
        <v>-7.8828849226999997</v>
      </c>
      <c r="C124" s="11">
        <v>1.65808203E-2</v>
      </c>
    </row>
    <row r="125" spans="1:19" x14ac:dyDescent="0.25">
      <c r="A125" t="s">
        <v>35</v>
      </c>
      <c r="B125" s="11">
        <v>4.1186536999999997E-3</v>
      </c>
      <c r="C125" s="11">
        <v>1.01318E-3</v>
      </c>
    </row>
    <row r="126" spans="1:19" x14ac:dyDescent="0.25">
      <c r="A126" t="s">
        <v>63</v>
      </c>
      <c r="B126" s="11">
        <v>-1.2619970000000001E-4</v>
      </c>
      <c r="C126" s="11">
        <v>2.0481894999999999E-3</v>
      </c>
    </row>
    <row r="127" spans="1:19" x14ac:dyDescent="0.25">
      <c r="A127" t="s">
        <v>30</v>
      </c>
      <c r="B127" s="11">
        <v>3.7004741600000002E-2</v>
      </c>
      <c r="C127" s="11">
        <v>2.3282621999999998E-3</v>
      </c>
    </row>
    <row r="128" spans="1:19" x14ac:dyDescent="0.25">
      <c r="A128" t="s">
        <v>25</v>
      </c>
      <c r="B128" s="11">
        <v>2.9973463143000001</v>
      </c>
      <c r="C128" s="11">
        <v>4.0630624000000002E-3</v>
      </c>
    </row>
    <row r="129" spans="1:3" x14ac:dyDescent="0.25">
      <c r="A129" t="s">
        <v>94</v>
      </c>
      <c r="B129" s="11">
        <v>2.6253327100000001E-2</v>
      </c>
      <c r="C129" s="11">
        <v>6.0259349999999996E-4</v>
      </c>
    </row>
    <row r="130" spans="1:3" x14ac:dyDescent="0.25">
      <c r="A130" t="s">
        <v>26</v>
      </c>
      <c r="B130" s="11">
        <v>6.6913772199999999E-2</v>
      </c>
      <c r="C130" s="11">
        <v>6.6626830000000002E-4</v>
      </c>
    </row>
    <row r="131" spans="1:3" x14ac:dyDescent="0.25">
      <c r="A131" s="14" t="s">
        <v>98</v>
      </c>
      <c r="B131" s="11">
        <v>-12938.94</v>
      </c>
      <c r="C131" s="12"/>
    </row>
    <row r="132" spans="1:3" x14ac:dyDescent="0.25">
      <c r="B132" s="12"/>
      <c r="C132" s="12"/>
    </row>
    <row r="133" spans="1:3" x14ac:dyDescent="0.25">
      <c r="B133" s="12"/>
      <c r="C133" s="6"/>
    </row>
  </sheetData>
  <sortState ref="A2:L31">
    <sortCondition ref="I2:I3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topLeftCell="A7" zoomScale="103" workbookViewId="0">
      <selection activeCell="D13" sqref="D13"/>
    </sheetView>
  </sheetViews>
  <sheetFormatPr defaultRowHeight="15" x14ac:dyDescent="0.25"/>
  <cols>
    <col min="1" max="1" width="17.5703125" bestFit="1" customWidth="1"/>
    <col min="2" max="2" width="17" bestFit="1" customWidth="1"/>
    <col min="6" max="6" width="12.28515625" bestFit="1" customWidth="1"/>
    <col min="7" max="7" width="10.85546875" customWidth="1"/>
    <col min="10" max="10" width="14" bestFit="1" customWidth="1"/>
    <col min="11" max="11" width="17.5703125" bestFit="1" customWidth="1"/>
    <col min="12" max="12" width="12.28515625" bestFit="1" customWidth="1"/>
    <col min="13" max="13" width="11.85546875" customWidth="1"/>
    <col min="14" max="15" width="9.42578125" bestFit="1" customWidth="1"/>
    <col min="16" max="17" width="12.42578125" bestFit="1" customWidth="1"/>
    <col min="18" max="21" width="9.28515625" bestFit="1" customWidth="1"/>
    <col min="22" max="22" width="12.28515625" bestFit="1" customWidth="1"/>
  </cols>
  <sheetData>
    <row r="1" spans="1:11" x14ac:dyDescent="0.25">
      <c r="A1" s="9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1</v>
      </c>
      <c r="B2" s="9" t="s">
        <v>11</v>
      </c>
      <c r="C2" s="2">
        <v>3</v>
      </c>
      <c r="D2" s="8">
        <v>-19044.78</v>
      </c>
      <c r="E2" s="11">
        <v>5033</v>
      </c>
      <c r="F2" s="2">
        <f t="shared" ref="F2:F5" si="0">D2+2*C2</f>
        <v>-19038.78</v>
      </c>
      <c r="G2" s="2">
        <f>(2*C2*(C2+1))/(E2-C2-1)</f>
        <v>4.7723205408629951E-3</v>
      </c>
      <c r="H2" s="2">
        <f>F2+G2</f>
        <v>-19038.775227679456</v>
      </c>
      <c r="I2" s="2">
        <f>H2-MIN($H$2:$H$5)</f>
        <v>2336.6789371622726</v>
      </c>
      <c r="J2" s="2">
        <f>EXP(-0.5*I2)</f>
        <v>0</v>
      </c>
      <c r="K2" s="2">
        <f>J2/SUM($J$2:$J$5)</f>
        <v>0</v>
      </c>
    </row>
    <row r="3" spans="1:11" x14ac:dyDescent="0.25">
      <c r="A3" s="2">
        <v>4</v>
      </c>
      <c r="B3" s="9" t="s">
        <v>32</v>
      </c>
      <c r="C3" s="2">
        <v>5</v>
      </c>
      <c r="D3">
        <v>-19726.349999999999</v>
      </c>
      <c r="E3" s="11">
        <v>5033</v>
      </c>
      <c r="F3" s="2">
        <f t="shared" si="0"/>
        <v>-19716.349999999999</v>
      </c>
      <c r="G3" s="2">
        <f t="shared" ref="G3:G5" si="1">(2*C3*(C3+1))/(E3-C3-1)</f>
        <v>1.1935548040580864E-2</v>
      </c>
      <c r="H3" s="2">
        <f t="shared" ref="H3:H5" si="2">F3+G3</f>
        <v>-19716.338064451957</v>
      </c>
      <c r="I3" s="2">
        <f t="shared" ref="I3:I5" si="3">H3-MIN($H$2:$H$5)</f>
        <v>1659.1161003897723</v>
      </c>
      <c r="J3" s="2">
        <f t="shared" ref="J3:J5" si="4">EXP(-0.5*I3)</f>
        <v>0</v>
      </c>
      <c r="K3" s="2">
        <f t="shared" ref="K3:K5" si="5">J3/SUM($J$2:$J$5)</f>
        <v>0</v>
      </c>
    </row>
    <row r="4" spans="1:11" x14ac:dyDescent="0.25">
      <c r="A4" s="2">
        <v>15</v>
      </c>
      <c r="B4" s="3" t="s">
        <v>55</v>
      </c>
      <c r="C4" s="2">
        <v>7</v>
      </c>
      <c r="D4">
        <v>-19787.27</v>
      </c>
      <c r="E4" s="11">
        <v>5033</v>
      </c>
      <c r="F4" s="2">
        <f t="shared" si="0"/>
        <v>-19773.27</v>
      </c>
      <c r="G4" s="2">
        <f t="shared" si="1"/>
        <v>2.228855721393035E-2</v>
      </c>
      <c r="H4" s="2">
        <f t="shared" si="2"/>
        <v>-19773.247711442786</v>
      </c>
      <c r="I4" s="2">
        <f t="shared" si="3"/>
        <v>1602.2064533989433</v>
      </c>
      <c r="J4" s="2">
        <f t="shared" si="4"/>
        <v>0</v>
      </c>
      <c r="K4" s="2">
        <f t="shared" si="5"/>
        <v>0</v>
      </c>
    </row>
    <row r="5" spans="1:11" x14ac:dyDescent="0.25">
      <c r="A5" s="5">
        <v>28</v>
      </c>
      <c r="B5" s="3" t="s">
        <v>83</v>
      </c>
      <c r="C5" s="2">
        <v>9</v>
      </c>
      <c r="D5">
        <v>-21393.49</v>
      </c>
      <c r="E5" s="11">
        <v>5033</v>
      </c>
      <c r="F5" s="2">
        <f t="shared" si="0"/>
        <v>-21375.49</v>
      </c>
      <c r="G5" s="2">
        <f t="shared" si="1"/>
        <v>3.5835158271949032E-2</v>
      </c>
      <c r="H5" s="2">
        <f t="shared" si="2"/>
        <v>-21375.454164841729</v>
      </c>
      <c r="I5" s="2">
        <f t="shared" si="3"/>
        <v>0</v>
      </c>
      <c r="J5" s="2">
        <f t="shared" si="4"/>
        <v>1</v>
      </c>
      <c r="K5" s="2">
        <f t="shared" si="5"/>
        <v>1</v>
      </c>
    </row>
    <row r="16" spans="1:11" x14ac:dyDescent="0.25">
      <c r="D16" t="s">
        <v>125</v>
      </c>
      <c r="E16">
        <v>-0.73282460000000005</v>
      </c>
    </row>
    <row r="17" spans="1:23" x14ac:dyDescent="0.25">
      <c r="D17" t="s">
        <v>126</v>
      </c>
      <c r="E17">
        <v>3.2507739999999998</v>
      </c>
    </row>
    <row r="18" spans="1:23" x14ac:dyDescent="0.25">
      <c r="J18" s="3" t="s">
        <v>123</v>
      </c>
    </row>
    <row r="19" spans="1:23" x14ac:dyDescent="0.25">
      <c r="A19" s="3" t="s">
        <v>12</v>
      </c>
      <c r="J19" s="3" t="s">
        <v>12</v>
      </c>
      <c r="K19" s="3" t="s">
        <v>10</v>
      </c>
      <c r="L19" s="18" t="s">
        <v>13</v>
      </c>
      <c r="M19" t="s">
        <v>24</v>
      </c>
      <c r="N19" t="s">
        <v>25</v>
      </c>
      <c r="O19" t="s">
        <v>26</v>
      </c>
      <c r="P19" s="14" t="s">
        <v>95</v>
      </c>
      <c r="Q19" t="s">
        <v>6</v>
      </c>
    </row>
    <row r="20" spans="1:23" x14ac:dyDescent="0.25">
      <c r="A20" s="3" t="s">
        <v>10</v>
      </c>
      <c r="L20" s="18" t="s">
        <v>14</v>
      </c>
      <c r="M20" s="4">
        <v>-3.6471189000000002</v>
      </c>
      <c r="N20" s="4">
        <v>3.1365876699999999</v>
      </c>
      <c r="O20" s="4">
        <v>3.6505059999999999E-2</v>
      </c>
      <c r="P20" s="4">
        <v>-19044.78</v>
      </c>
      <c r="Q20" s="4">
        <v>-19038.775227679456</v>
      </c>
    </row>
    <row r="21" spans="1:23" x14ac:dyDescent="0.25">
      <c r="A21" s="18" t="s">
        <v>13</v>
      </c>
      <c r="B21" s="18" t="s">
        <v>14</v>
      </c>
      <c r="C21" s="18" t="s">
        <v>105</v>
      </c>
      <c r="L21" s="18" t="s">
        <v>105</v>
      </c>
      <c r="M21" s="4">
        <v>7.3181243000000002E-3</v>
      </c>
      <c r="N21" s="4">
        <v>3.8859461E-3</v>
      </c>
      <c r="O21" s="4">
        <v>3.6296370000000002E-4</v>
      </c>
      <c r="P21" s="4"/>
      <c r="Q21" s="4"/>
    </row>
    <row r="22" spans="1:23" x14ac:dyDescent="0.25">
      <c r="A22" t="s">
        <v>24</v>
      </c>
      <c r="B22" s="4">
        <v>-3.6471189000000002</v>
      </c>
      <c r="C22" s="4">
        <v>7.3181243000000002E-3</v>
      </c>
      <c r="F22" t="s">
        <v>24</v>
      </c>
      <c r="G22" s="20">
        <f>10^B22</f>
        <v>2.2536221369495488E-4</v>
      </c>
      <c r="J22" s="3" t="s">
        <v>88</v>
      </c>
      <c r="K22" s="3" t="s">
        <v>92</v>
      </c>
      <c r="L22" s="18" t="s">
        <v>13</v>
      </c>
      <c r="M22" t="s">
        <v>24</v>
      </c>
      <c r="N22" t="s">
        <v>35</v>
      </c>
      <c r="O22" t="s">
        <v>63</v>
      </c>
      <c r="P22" t="s">
        <v>30</v>
      </c>
      <c r="Q22" t="s">
        <v>25</v>
      </c>
      <c r="R22" t="s">
        <v>94</v>
      </c>
      <c r="S22" t="s">
        <v>31</v>
      </c>
      <c r="T22" t="s">
        <v>96</v>
      </c>
      <c r="U22" t="s">
        <v>26</v>
      </c>
      <c r="V22" s="14" t="s">
        <v>95</v>
      </c>
      <c r="W22" t="s">
        <v>6</v>
      </c>
    </row>
    <row r="23" spans="1:23" x14ac:dyDescent="0.25">
      <c r="A23" t="s">
        <v>25</v>
      </c>
      <c r="B23" s="4">
        <v>3.1365876699999999</v>
      </c>
      <c r="C23" s="4">
        <v>3.8859461E-3</v>
      </c>
      <c r="F23" t="s">
        <v>25</v>
      </c>
      <c r="G23" s="4">
        <f>B23</f>
        <v>3.1365876699999999</v>
      </c>
      <c r="L23" s="18" t="s">
        <v>14</v>
      </c>
      <c r="M23" s="4">
        <v>-3.4125260000000002</v>
      </c>
      <c r="N23" s="4">
        <v>1.6591920000000001E-3</v>
      </c>
      <c r="O23" s="4">
        <v>5.9586419999999997E-5</v>
      </c>
      <c r="P23" s="4">
        <v>-7.7083610000000004E-3</v>
      </c>
      <c r="Q23" s="4">
        <v>2.9904920000000002</v>
      </c>
      <c r="R23" s="4">
        <v>2.808567E-2</v>
      </c>
      <c r="S23" s="4">
        <v>2.424217E-2</v>
      </c>
      <c r="T23" s="4">
        <v>-1.333529E-2</v>
      </c>
      <c r="U23" s="4">
        <v>2.8915690000000001E-2</v>
      </c>
      <c r="V23" s="4">
        <v>-21393.49</v>
      </c>
      <c r="W23">
        <v>-21375.454164841729</v>
      </c>
    </row>
    <row r="24" spans="1:23" x14ac:dyDescent="0.25">
      <c r="A24" t="s">
        <v>26</v>
      </c>
      <c r="B24" s="4">
        <v>3.6505059999999999E-2</v>
      </c>
      <c r="C24" s="4">
        <v>3.6296370000000002E-4</v>
      </c>
      <c r="L24" s="18" t="s">
        <v>105</v>
      </c>
      <c r="M24" s="4">
        <v>8.2182418999999993E-3</v>
      </c>
      <c r="N24" s="4">
        <v>4.3855970000000001E-4</v>
      </c>
      <c r="O24" s="4">
        <v>8.8525500000000005E-4</v>
      </c>
      <c r="P24" s="4">
        <v>1.7226470800000001E-2</v>
      </c>
      <c r="Q24" s="4">
        <v>4.644675E-3</v>
      </c>
      <c r="R24" s="4">
        <v>6.5756229999999998E-4</v>
      </c>
      <c r="S24" s="4">
        <v>9.4514235000000002E-3</v>
      </c>
      <c r="T24" s="4">
        <v>1.7377988000000001E-3</v>
      </c>
      <c r="U24" s="4">
        <v>2.8704019999999998E-4</v>
      </c>
      <c r="V24" s="4"/>
    </row>
    <row r="25" spans="1:23" x14ac:dyDescent="0.25">
      <c r="A25" s="14" t="s">
        <v>95</v>
      </c>
      <c r="B25" s="4">
        <v>-19044.78</v>
      </c>
      <c r="C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3" x14ac:dyDescent="0.25">
      <c r="A26" t="s">
        <v>6</v>
      </c>
      <c r="B26" s="4">
        <v>-19038.775227679456</v>
      </c>
      <c r="C26" s="4"/>
    </row>
    <row r="29" spans="1:23" x14ac:dyDescent="0.25">
      <c r="A29" s="3" t="s">
        <v>19</v>
      </c>
    </row>
    <row r="30" spans="1:23" x14ac:dyDescent="0.25">
      <c r="A30" s="3" t="s">
        <v>32</v>
      </c>
    </row>
    <row r="31" spans="1:23" x14ac:dyDescent="0.25">
      <c r="A31" t="s">
        <v>13</v>
      </c>
      <c r="B31" t="s">
        <v>14</v>
      </c>
      <c r="C31" t="s">
        <v>105</v>
      </c>
    </row>
    <row r="32" spans="1:23" x14ac:dyDescent="0.25">
      <c r="A32" t="s">
        <v>24</v>
      </c>
      <c r="B32">
        <v>-3.6195709900000002</v>
      </c>
      <c r="C32">
        <v>7.8912012999999993E-3</v>
      </c>
      <c r="F32" t="s">
        <v>127</v>
      </c>
      <c r="G32">
        <f>B32+(B33*0)</f>
        <v>-3.6195709900000002</v>
      </c>
    </row>
    <row r="33" spans="1:7" x14ac:dyDescent="0.25">
      <c r="A33" t="s">
        <v>30</v>
      </c>
      <c r="B33">
        <v>0.17183174000000001</v>
      </c>
      <c r="C33">
        <v>1.9140634600000001E-2</v>
      </c>
      <c r="F33" t="s">
        <v>128</v>
      </c>
      <c r="G33">
        <f>B32+(B33*1)</f>
        <v>-3.4477392500000001</v>
      </c>
    </row>
    <row r="34" spans="1:7" x14ac:dyDescent="0.25">
      <c r="A34" t="s">
        <v>25</v>
      </c>
      <c r="B34">
        <v>3.1173435899999999</v>
      </c>
      <c r="C34">
        <v>4.2567300999999998E-3</v>
      </c>
      <c r="F34" t="s">
        <v>129</v>
      </c>
      <c r="G34">
        <f>B34+(B35*0)</f>
        <v>3.1173435899999999</v>
      </c>
    </row>
    <row r="35" spans="1:7" x14ac:dyDescent="0.25">
      <c r="A35" t="s">
        <v>31</v>
      </c>
      <c r="B35">
        <v>-7.4490990000000007E-2</v>
      </c>
      <c r="C35">
        <v>9.9246503000000007E-3</v>
      </c>
      <c r="F35" t="s">
        <v>130</v>
      </c>
      <c r="G35">
        <f>B34+(B35*1)</f>
        <v>3.0428525999999998</v>
      </c>
    </row>
    <row r="36" spans="1:7" x14ac:dyDescent="0.25">
      <c r="A36" t="s">
        <v>26</v>
      </c>
      <c r="B36">
        <v>3.409773E-2</v>
      </c>
      <c r="C36">
        <v>3.3860150000000001E-4</v>
      </c>
    </row>
    <row r="37" spans="1:7" x14ac:dyDescent="0.25">
      <c r="A37" s="14" t="s">
        <v>95</v>
      </c>
      <c r="B37">
        <v>-19726.349999999999</v>
      </c>
    </row>
    <row r="38" spans="1:7" x14ac:dyDescent="0.25">
      <c r="A38" t="s">
        <v>6</v>
      </c>
      <c r="B38">
        <v>-19716.338064451957</v>
      </c>
    </row>
    <row r="41" spans="1:7" x14ac:dyDescent="0.25">
      <c r="A41" s="3" t="s">
        <v>56</v>
      </c>
    </row>
    <row r="42" spans="1:7" x14ac:dyDescent="0.25">
      <c r="A42" s="3" t="s">
        <v>55</v>
      </c>
    </row>
    <row r="43" spans="1:7" x14ac:dyDescent="0.25">
      <c r="A43" t="s">
        <v>13</v>
      </c>
      <c r="B43" t="s">
        <v>14</v>
      </c>
      <c r="C43" t="s">
        <v>105</v>
      </c>
    </row>
    <row r="44" spans="1:7" x14ac:dyDescent="0.25">
      <c r="A44" t="s">
        <v>24</v>
      </c>
      <c r="B44">
        <v>-3.61961982</v>
      </c>
      <c r="C44">
        <v>8.1393942000000004E-3</v>
      </c>
    </row>
    <row r="45" spans="1:7" x14ac:dyDescent="0.25">
      <c r="A45" t="s">
        <v>30</v>
      </c>
      <c r="B45">
        <v>0.15884845</v>
      </c>
      <c r="C45">
        <v>1.9110471800000001E-2</v>
      </c>
    </row>
    <row r="46" spans="1:7" x14ac:dyDescent="0.25">
      <c r="A46" t="s">
        <v>39</v>
      </c>
      <c r="B46">
        <v>7.1746050000000006E-2</v>
      </c>
      <c r="C46">
        <v>2.4514506799999999E-2</v>
      </c>
    </row>
    <row r="47" spans="1:7" x14ac:dyDescent="0.25">
      <c r="A47" t="s">
        <v>25</v>
      </c>
      <c r="B47">
        <v>3.1163489599999998</v>
      </c>
      <c r="C47">
        <v>4.4031223000000003E-3</v>
      </c>
    </row>
    <row r="48" spans="1:7" x14ac:dyDescent="0.25">
      <c r="A48" t="s">
        <v>31</v>
      </c>
      <c r="B48">
        <v>-6.7304059999999999E-2</v>
      </c>
      <c r="C48">
        <v>9.9137779000000002E-3</v>
      </c>
    </row>
    <row r="49" spans="1:7" x14ac:dyDescent="0.25">
      <c r="A49" t="s">
        <v>40</v>
      </c>
      <c r="B49">
        <v>-3.2869710000000003E-2</v>
      </c>
      <c r="C49">
        <v>1.2933293699999999E-2</v>
      </c>
    </row>
    <row r="50" spans="1:7" x14ac:dyDescent="0.25">
      <c r="A50" t="s">
        <v>26</v>
      </c>
      <c r="B50">
        <v>3.3912350000000001E-2</v>
      </c>
      <c r="C50">
        <v>3.3704939999999999E-4</v>
      </c>
    </row>
    <row r="51" spans="1:7" x14ac:dyDescent="0.25">
      <c r="A51" s="14" t="s">
        <v>95</v>
      </c>
      <c r="B51">
        <v>-19787.27</v>
      </c>
    </row>
    <row r="52" spans="1:7" x14ac:dyDescent="0.25">
      <c r="A52" t="s">
        <v>6</v>
      </c>
      <c r="B52" s="19">
        <v>-19773.247711442786</v>
      </c>
    </row>
    <row r="56" spans="1:7" x14ac:dyDescent="0.25">
      <c r="A56" s="3" t="s">
        <v>88</v>
      </c>
    </row>
    <row r="57" spans="1:7" x14ac:dyDescent="0.25">
      <c r="A57" s="3" t="s">
        <v>92</v>
      </c>
    </row>
    <row r="58" spans="1:7" x14ac:dyDescent="0.25">
      <c r="A58" s="18" t="s">
        <v>13</v>
      </c>
      <c r="B58" s="18" t="s">
        <v>14</v>
      </c>
      <c r="C58" s="18" t="s">
        <v>105</v>
      </c>
    </row>
    <row r="59" spans="1:7" x14ac:dyDescent="0.25">
      <c r="A59" t="s">
        <v>24</v>
      </c>
      <c r="B59" s="4">
        <v>-3.4125260000000002</v>
      </c>
      <c r="C59" s="4">
        <v>8.2182418999999993E-3</v>
      </c>
      <c r="F59" t="s">
        <v>116</v>
      </c>
      <c r="G59">
        <f>B59+(B60*E16)+(B61*E16*0)+(B62*0)</f>
        <v>-3.4137418967137232</v>
      </c>
    </row>
    <row r="60" spans="1:7" x14ac:dyDescent="0.25">
      <c r="A60" t="s">
        <v>35</v>
      </c>
      <c r="B60" s="4">
        <v>1.6591920000000001E-3</v>
      </c>
      <c r="C60" s="4">
        <v>4.3855970000000001E-4</v>
      </c>
      <c r="F60" t="s">
        <v>117</v>
      </c>
      <c r="G60">
        <f>B59+(B60*E16)+(B61*E16*1)</f>
        <v>-3.4137855631081253</v>
      </c>
    </row>
    <row r="61" spans="1:7" x14ac:dyDescent="0.25">
      <c r="A61" t="s">
        <v>63</v>
      </c>
      <c r="B61" s="4">
        <v>5.9586419999999997E-5</v>
      </c>
      <c r="C61" s="4">
        <v>8.8525500000000005E-4</v>
      </c>
      <c r="F61" t="s">
        <v>118</v>
      </c>
      <c r="G61">
        <f>B59+(B60*E17)+(B61*E17*0)+(B62*0)</f>
        <v>-3.4071323417853923</v>
      </c>
    </row>
    <row r="62" spans="1:7" x14ac:dyDescent="0.25">
      <c r="A62" t="s">
        <v>30</v>
      </c>
      <c r="B62" s="4">
        <v>-7.7083610000000004E-3</v>
      </c>
      <c r="C62" s="4">
        <v>1.7226470800000001E-2</v>
      </c>
      <c r="F62" t="s">
        <v>119</v>
      </c>
      <c r="G62">
        <f>B59+(B60*E17)+(B61*E17*1)+(B62*1)</f>
        <v>-3.4146470008005032</v>
      </c>
    </row>
    <row r="63" spans="1:7" x14ac:dyDescent="0.25">
      <c r="A63" t="s">
        <v>25</v>
      </c>
      <c r="B63" s="4">
        <v>2.9904920000000002</v>
      </c>
      <c r="C63" s="4">
        <v>4.644675E-3</v>
      </c>
    </row>
    <row r="64" spans="1:7" x14ac:dyDescent="0.25">
      <c r="A64" t="s">
        <v>94</v>
      </c>
      <c r="B64" s="4">
        <v>2.808567E-2</v>
      </c>
      <c r="C64" s="4">
        <v>6.5756229999999998E-4</v>
      </c>
      <c r="F64" t="s">
        <v>131</v>
      </c>
      <c r="G64">
        <f>B63+(B64*0)+(B65*0)+(B66*0*0)</f>
        <v>2.9904920000000002</v>
      </c>
    </row>
    <row r="65" spans="1:7" x14ac:dyDescent="0.25">
      <c r="A65" t="s">
        <v>31</v>
      </c>
      <c r="B65" s="4">
        <v>2.424217E-2</v>
      </c>
      <c r="C65" s="4">
        <v>9.4514235000000002E-3</v>
      </c>
      <c r="F65" t="s">
        <v>132</v>
      </c>
      <c r="G65">
        <f>B63+(B64*0)+(B65*1)+(B66*0*0)</f>
        <v>3.0147341700000001</v>
      </c>
    </row>
    <row r="66" spans="1:7" x14ac:dyDescent="0.25">
      <c r="A66" t="s">
        <v>96</v>
      </c>
      <c r="B66" s="4">
        <v>-1.333529E-2</v>
      </c>
      <c r="C66" s="4">
        <v>1.7377988000000001E-3</v>
      </c>
      <c r="F66" t="s">
        <v>121</v>
      </c>
      <c r="G66">
        <f>B63+(B64*1)+(B65*0)+(B66*0*0)</f>
        <v>3.01857767</v>
      </c>
    </row>
    <row r="67" spans="1:7" x14ac:dyDescent="0.25">
      <c r="A67" t="s">
        <v>26</v>
      </c>
      <c r="B67" s="4">
        <v>2.8915690000000001E-2</v>
      </c>
      <c r="C67" s="4">
        <v>2.8704019999999998E-4</v>
      </c>
      <c r="F67" t="s">
        <v>122</v>
      </c>
      <c r="G67">
        <f>B63+(B64*1)+(B65*1)+(B66*1*1)</f>
        <v>3.0294845499999998</v>
      </c>
    </row>
    <row r="68" spans="1:7" x14ac:dyDescent="0.25">
      <c r="A68" s="14" t="s">
        <v>95</v>
      </c>
      <c r="B68" s="4">
        <v>-21393.49</v>
      </c>
    </row>
    <row r="69" spans="1:7" x14ac:dyDescent="0.25">
      <c r="A69" t="s">
        <v>6</v>
      </c>
      <c r="B69">
        <v>-21375.454164841729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K4" sqref="K4"/>
    </sheetView>
  </sheetViews>
  <sheetFormatPr defaultRowHeight="15" x14ac:dyDescent="0.25"/>
  <cols>
    <col min="6" max="6" width="11.42578125" bestFit="1" customWidth="1"/>
    <col min="8" max="8" width="11.28515625" customWidth="1"/>
  </cols>
  <sheetData>
    <row r="2" spans="1:7" x14ac:dyDescent="0.25">
      <c r="E2" t="s">
        <v>114</v>
      </c>
      <c r="F2">
        <v>3.2507739999999998</v>
      </c>
    </row>
    <row r="3" spans="1:7" x14ac:dyDescent="0.25">
      <c r="E3" t="s">
        <v>115</v>
      </c>
      <c r="F3">
        <v>-0.73282460000000005</v>
      </c>
    </row>
    <row r="10" spans="1:7" x14ac:dyDescent="0.25">
      <c r="A10" s="3" t="s">
        <v>88</v>
      </c>
    </row>
    <row r="11" spans="1:7" x14ac:dyDescent="0.25">
      <c r="A11" s="3" t="s">
        <v>92</v>
      </c>
    </row>
    <row r="12" spans="1:7" x14ac:dyDescent="0.25">
      <c r="A12" s="18" t="s">
        <v>13</v>
      </c>
      <c r="B12" s="18" t="s">
        <v>14</v>
      </c>
      <c r="C12" s="18" t="s">
        <v>105</v>
      </c>
    </row>
    <row r="13" spans="1:7" x14ac:dyDescent="0.25">
      <c r="A13" t="s">
        <v>24</v>
      </c>
      <c r="B13" s="4">
        <v>-3.4125260000000002</v>
      </c>
      <c r="C13" s="4">
        <v>8.2182418999999993E-3</v>
      </c>
      <c r="E13" t="s">
        <v>116</v>
      </c>
      <c r="F13">
        <f>B13+(B14*F3)+(B15*F3*0)+(B16*0)</f>
        <v>-3.4137418967137232</v>
      </c>
      <c r="G13">
        <f>10^F13</f>
        <v>3.8570751738471368E-4</v>
      </c>
    </row>
    <row r="14" spans="1:7" x14ac:dyDescent="0.25">
      <c r="A14" t="s">
        <v>35</v>
      </c>
      <c r="B14" s="4">
        <v>1.6591920000000001E-3</v>
      </c>
      <c r="C14" s="4">
        <v>4.3855970000000001E-4</v>
      </c>
      <c r="E14" t="s">
        <v>117</v>
      </c>
      <c r="F14">
        <f>B13+(B14*F3)+(B15*F3*1)+(B16*1)</f>
        <v>-3.4214939241081255</v>
      </c>
      <c r="G14">
        <f>10^F14</f>
        <v>3.7888383439397492E-4</v>
      </c>
    </row>
    <row r="15" spans="1:7" x14ac:dyDescent="0.25">
      <c r="A15" t="s">
        <v>63</v>
      </c>
      <c r="B15" s="4">
        <v>5.9586419999999997E-5</v>
      </c>
      <c r="C15" s="4">
        <v>8.8525500000000005E-4</v>
      </c>
      <c r="E15" t="s">
        <v>118</v>
      </c>
      <c r="F15">
        <f>B13+(B14*F2)+(B15*F2*0)+(B16*0)</f>
        <v>-3.4071323417853923</v>
      </c>
      <c r="G15">
        <f>10^F15</f>
        <v>3.9162252048858956E-4</v>
      </c>
    </row>
    <row r="16" spans="1:7" x14ac:dyDescent="0.25">
      <c r="A16" t="s">
        <v>30</v>
      </c>
      <c r="B16" s="4">
        <v>-7.7083610000000004E-3</v>
      </c>
      <c r="C16" s="4">
        <v>1.7226470800000001E-2</v>
      </c>
      <c r="E16" t="s">
        <v>119</v>
      </c>
      <c r="F16">
        <f>B13+(B14*F2)+(B15*F2*1)+(B16*1)</f>
        <v>-3.4146470008005032</v>
      </c>
      <c r="G16">
        <f>10^F16</f>
        <v>3.849045094357214E-4</v>
      </c>
    </row>
    <row r="17" spans="1:6" x14ac:dyDescent="0.25">
      <c r="A17" t="s">
        <v>25</v>
      </c>
      <c r="B17" s="4">
        <v>2.9904920000000002</v>
      </c>
      <c r="C17" s="4">
        <v>4.644675E-3</v>
      </c>
    </row>
    <row r="18" spans="1:6" x14ac:dyDescent="0.25">
      <c r="A18" t="s">
        <v>94</v>
      </c>
      <c r="B18" s="4">
        <v>2.808567E-2</v>
      </c>
      <c r="C18" s="4">
        <v>6.5756229999999998E-4</v>
      </c>
      <c r="E18" t="s">
        <v>120</v>
      </c>
      <c r="F18">
        <f>B17+(B18*0)+(B19*0)+(B20*0*0)</f>
        <v>2.9904920000000002</v>
      </c>
    </row>
    <row r="19" spans="1:6" x14ac:dyDescent="0.25">
      <c r="A19" t="s">
        <v>31</v>
      </c>
      <c r="B19" s="4">
        <v>2.424217E-2</v>
      </c>
      <c r="C19" s="4">
        <v>9.4514235000000002E-3</v>
      </c>
      <c r="E19" t="s">
        <v>121</v>
      </c>
      <c r="F19">
        <f>B17+(B18*1)+(B19*0)+(B20*1*0)</f>
        <v>3.01857767</v>
      </c>
    </row>
    <row r="20" spans="1:6" x14ac:dyDescent="0.25">
      <c r="A20" t="s">
        <v>96</v>
      </c>
      <c r="B20" s="4">
        <v>-1.333529E-2</v>
      </c>
      <c r="C20" s="4">
        <v>1.7377988000000001E-3</v>
      </c>
      <c r="E20" t="s">
        <v>122</v>
      </c>
      <c r="F20">
        <f>B17+(B18*1)+(B19*1)+(B20*1*1)</f>
        <v>3.0294845499999998</v>
      </c>
    </row>
    <row r="21" spans="1:6" x14ac:dyDescent="0.25">
      <c r="A21" t="s">
        <v>26</v>
      </c>
      <c r="B21" s="4">
        <v>2.8915690000000001E-2</v>
      </c>
      <c r="C21" s="4">
        <v>2.8704019999999998E-4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J19" sqref="J19"/>
    </sheetView>
  </sheetViews>
  <sheetFormatPr defaultRowHeight="15" x14ac:dyDescent="0.25"/>
  <cols>
    <col min="12" max="12" width="17.5703125" bestFit="1" customWidth="1"/>
  </cols>
  <sheetData>
    <row r="1" spans="1:25" x14ac:dyDescent="0.25">
      <c r="A1" s="3" t="s">
        <v>12</v>
      </c>
      <c r="B1" s="3"/>
      <c r="C1" s="3"/>
      <c r="K1" s="3" t="s">
        <v>12</v>
      </c>
      <c r="L1" s="3" t="s">
        <v>10</v>
      </c>
      <c r="M1" s="3" t="s">
        <v>13</v>
      </c>
      <c r="N1" s="3"/>
      <c r="O1" s="6" t="s">
        <v>24</v>
      </c>
      <c r="P1" s="6" t="s">
        <v>25</v>
      </c>
      <c r="Q1" s="6" t="s">
        <v>26</v>
      </c>
      <c r="R1" s="6" t="s">
        <v>27</v>
      </c>
      <c r="S1" s="6" t="s">
        <v>6</v>
      </c>
    </row>
    <row r="2" spans="1:25" x14ac:dyDescent="0.25">
      <c r="A2" s="3" t="s">
        <v>10</v>
      </c>
      <c r="B2" s="3"/>
      <c r="C2" s="3"/>
      <c r="K2" s="3"/>
      <c r="L2" s="3"/>
      <c r="M2" s="3"/>
      <c r="N2" s="3" t="s">
        <v>14</v>
      </c>
      <c r="O2" s="12">
        <v>-8.3977786999999999</v>
      </c>
      <c r="P2" s="12">
        <v>3.13658379</v>
      </c>
      <c r="Q2" s="12">
        <v>8.4011989999999995E-2</v>
      </c>
      <c r="R2" s="12">
        <v>-10649.41</v>
      </c>
      <c r="S2" s="6">
        <v>-10643.405227679459</v>
      </c>
    </row>
    <row r="3" spans="1:25" x14ac:dyDescent="0.25">
      <c r="A3" s="3" t="s">
        <v>13</v>
      </c>
      <c r="B3" s="3"/>
      <c r="C3" s="3"/>
      <c r="K3" s="3"/>
      <c r="L3" s="3"/>
      <c r="M3" s="3"/>
      <c r="N3" s="3" t="s">
        <v>105</v>
      </c>
      <c r="O3" s="12">
        <v>1.6841778700000001E-2</v>
      </c>
      <c r="P3" s="12">
        <v>3.8839108999999998E-3</v>
      </c>
      <c r="Q3" s="12">
        <v>8.3695449999999995E-4</v>
      </c>
      <c r="R3" s="6"/>
      <c r="S3" s="6"/>
    </row>
    <row r="4" spans="1:25" x14ac:dyDescent="0.25">
      <c r="A4" s="3"/>
      <c r="B4" s="3" t="s">
        <v>14</v>
      </c>
      <c r="C4" s="3" t="s">
        <v>105</v>
      </c>
    </row>
    <row r="5" spans="1:25" x14ac:dyDescent="0.25">
      <c r="A5" s="6" t="s">
        <v>24</v>
      </c>
      <c r="B5" s="12">
        <v>-8.3977786999999999</v>
      </c>
      <c r="C5" s="12">
        <v>1.6841778700000001E-2</v>
      </c>
      <c r="K5" s="3" t="s">
        <v>88</v>
      </c>
      <c r="L5" s="3" t="s">
        <v>92</v>
      </c>
      <c r="M5" s="3" t="s">
        <v>13</v>
      </c>
      <c r="N5" s="3"/>
      <c r="O5" s="6" t="s">
        <v>24</v>
      </c>
      <c r="P5" s="6" t="s">
        <v>35</v>
      </c>
      <c r="Q5" s="6" t="s">
        <v>63</v>
      </c>
      <c r="R5" s="6" t="s">
        <v>30</v>
      </c>
      <c r="S5" s="6" t="s">
        <v>25</v>
      </c>
      <c r="T5" s="6" t="s">
        <v>94</v>
      </c>
      <c r="U5" s="6" t="s">
        <v>31</v>
      </c>
      <c r="V5" s="6" t="s">
        <v>96</v>
      </c>
      <c r="W5" s="6" t="s">
        <v>26</v>
      </c>
      <c r="X5" s="15" t="s">
        <v>106</v>
      </c>
      <c r="Y5" s="6" t="s">
        <v>6</v>
      </c>
    </row>
    <row r="6" spans="1:25" x14ac:dyDescent="0.25">
      <c r="A6" s="6" t="s">
        <v>25</v>
      </c>
      <c r="B6" s="12">
        <v>3.13658379</v>
      </c>
      <c r="C6" s="12">
        <v>3.8839108999999998E-3</v>
      </c>
      <c r="K6" s="6"/>
      <c r="L6" s="6"/>
      <c r="M6" s="3"/>
      <c r="N6" s="3" t="s">
        <v>14</v>
      </c>
      <c r="O6" s="12">
        <v>-7.8576563540000004</v>
      </c>
      <c r="P6" s="12">
        <v>3.8194100000000001E-3</v>
      </c>
      <c r="Q6" s="12">
        <v>1.3731299999999999E-4</v>
      </c>
      <c r="R6" s="12">
        <v>-1.7643730999999999E-2</v>
      </c>
      <c r="S6" s="12">
        <v>2.99050102</v>
      </c>
      <c r="T6" s="12">
        <v>2.8081536000000001E-2</v>
      </c>
      <c r="U6" s="12">
        <v>2.4215311999999999E-2</v>
      </c>
      <c r="V6" s="12">
        <v>-1.3332584999999999E-2</v>
      </c>
      <c r="W6" s="12">
        <v>6.6529408999999998E-2</v>
      </c>
      <c r="X6" s="12">
        <v>-12998.13</v>
      </c>
      <c r="Y6" s="6">
        <v>-12980.094164841727</v>
      </c>
    </row>
    <row r="7" spans="1:25" x14ac:dyDescent="0.25">
      <c r="A7" s="6" t="s">
        <v>26</v>
      </c>
      <c r="B7" s="12">
        <v>8.4011989999999995E-2</v>
      </c>
      <c r="C7" s="12">
        <v>8.3695449999999995E-4</v>
      </c>
      <c r="K7" s="6"/>
      <c r="L7" s="6"/>
      <c r="M7" s="3"/>
      <c r="N7" s="3" t="s">
        <v>105</v>
      </c>
      <c r="O7" s="12">
        <v>1.89085841E-2</v>
      </c>
      <c r="P7" s="12">
        <v>1.009041E-3</v>
      </c>
      <c r="Q7" s="12">
        <v>2.0368004000000002E-3</v>
      </c>
      <c r="R7" s="12">
        <v>3.96347752E-2</v>
      </c>
      <c r="S7" s="12">
        <v>4.6410872000000004E-3</v>
      </c>
      <c r="T7" s="12">
        <v>6.5705440000000004E-4</v>
      </c>
      <c r="U7" s="12">
        <v>9.4441226999999999E-3</v>
      </c>
      <c r="V7" s="12">
        <v>1.7364564000000001E-3</v>
      </c>
      <c r="W7" s="12">
        <v>6.6255269999999998E-4</v>
      </c>
      <c r="X7" s="6"/>
      <c r="Y7" s="6"/>
    </row>
    <row r="8" spans="1:25" x14ac:dyDescent="0.25">
      <c r="A8" s="6" t="s">
        <v>27</v>
      </c>
      <c r="B8" s="12">
        <v>-10649.41</v>
      </c>
      <c r="C8" s="6"/>
    </row>
    <row r="9" spans="1:25" x14ac:dyDescent="0.25">
      <c r="A9" s="6" t="s">
        <v>6</v>
      </c>
      <c r="B9" s="6">
        <v>-10643.405227679459</v>
      </c>
      <c r="C9" s="6"/>
    </row>
    <row r="11" spans="1:25" x14ac:dyDescent="0.25">
      <c r="A11" s="3" t="s">
        <v>88</v>
      </c>
      <c r="B11" s="6"/>
      <c r="C11" s="6"/>
    </row>
    <row r="12" spans="1:25" x14ac:dyDescent="0.25">
      <c r="A12" s="3" t="s">
        <v>92</v>
      </c>
      <c r="B12" s="6"/>
      <c r="C12" s="6"/>
    </row>
    <row r="13" spans="1:25" x14ac:dyDescent="0.25">
      <c r="A13" s="3" t="s">
        <v>13</v>
      </c>
      <c r="B13" s="3"/>
      <c r="C13" s="3"/>
    </row>
    <row r="14" spans="1:25" x14ac:dyDescent="0.25">
      <c r="A14" s="3"/>
      <c r="B14" s="3" t="s">
        <v>14</v>
      </c>
      <c r="C14" s="3" t="s">
        <v>105</v>
      </c>
    </row>
    <row r="15" spans="1:25" x14ac:dyDescent="0.25">
      <c r="A15" s="6" t="s">
        <v>24</v>
      </c>
      <c r="B15" s="12">
        <v>-7.8576563540000004</v>
      </c>
      <c r="C15" s="12">
        <v>1.89085841E-2</v>
      </c>
    </row>
    <row r="16" spans="1:25" x14ac:dyDescent="0.25">
      <c r="A16" s="6" t="s">
        <v>35</v>
      </c>
      <c r="B16" s="12">
        <v>3.8194100000000001E-3</v>
      </c>
      <c r="C16" s="12">
        <v>1.009041E-3</v>
      </c>
    </row>
    <row r="17" spans="1:3" x14ac:dyDescent="0.25">
      <c r="A17" s="6" t="s">
        <v>63</v>
      </c>
      <c r="B17" s="12">
        <v>1.3731299999999999E-4</v>
      </c>
      <c r="C17" s="12">
        <v>2.0368004000000002E-3</v>
      </c>
    </row>
    <row r="18" spans="1:3" x14ac:dyDescent="0.25">
      <c r="A18" s="6" t="s">
        <v>30</v>
      </c>
      <c r="B18" s="12">
        <v>-1.7643730999999999E-2</v>
      </c>
      <c r="C18" s="12">
        <v>3.96347752E-2</v>
      </c>
    </row>
    <row r="19" spans="1:3" x14ac:dyDescent="0.25">
      <c r="A19" s="6" t="s">
        <v>25</v>
      </c>
      <c r="B19" s="12">
        <v>2.99050102</v>
      </c>
      <c r="C19" s="12">
        <v>4.6410872000000004E-3</v>
      </c>
    </row>
    <row r="20" spans="1:3" x14ac:dyDescent="0.25">
      <c r="A20" s="6" t="s">
        <v>94</v>
      </c>
      <c r="B20" s="12">
        <v>2.8081536000000001E-2</v>
      </c>
      <c r="C20" s="12">
        <v>6.5705440000000004E-4</v>
      </c>
    </row>
    <row r="21" spans="1:3" x14ac:dyDescent="0.25">
      <c r="A21" s="6" t="s">
        <v>31</v>
      </c>
      <c r="B21" s="12">
        <v>2.4215311999999999E-2</v>
      </c>
      <c r="C21" s="12">
        <v>9.4441226999999999E-3</v>
      </c>
    </row>
    <row r="22" spans="1:3" x14ac:dyDescent="0.25">
      <c r="A22" s="6" t="s">
        <v>96</v>
      </c>
      <c r="B22" s="12">
        <v>-1.3332584999999999E-2</v>
      </c>
      <c r="C22" s="12">
        <v>1.7364564000000001E-3</v>
      </c>
    </row>
    <row r="23" spans="1:3" x14ac:dyDescent="0.25">
      <c r="A23" s="6" t="s">
        <v>26</v>
      </c>
      <c r="B23" s="12">
        <v>6.6529408999999998E-2</v>
      </c>
      <c r="C23" s="12">
        <v>6.6255269999999998E-4</v>
      </c>
    </row>
    <row r="24" spans="1:3" x14ac:dyDescent="0.25">
      <c r="A24" s="15" t="s">
        <v>106</v>
      </c>
      <c r="B24" s="12">
        <v>-12998.13</v>
      </c>
      <c r="C24" s="6"/>
    </row>
    <row r="25" spans="1:3" x14ac:dyDescent="0.25">
      <c r="A25" s="6" t="s">
        <v>6</v>
      </c>
      <c r="B25" s="6">
        <v>-12980.094164841727</v>
      </c>
      <c r="C2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AIC_Tcrit_0point0</vt:lpstr>
      <vt:lpstr>AIC_tcrit_0point5</vt:lpstr>
      <vt:lpstr>AIC_Tcrit_1point0</vt:lpstr>
      <vt:lpstr>AIC_Tcrit_1point5</vt:lpstr>
      <vt:lpstr>AIC_Tcrit_2.0</vt:lpstr>
      <vt:lpstr>Log10ForPaper</vt:lpstr>
      <vt:lpstr>Graphic_line_calculation</vt:lpstr>
      <vt:lpstr>Formatted_for_paper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2024-05-17T22:41:20Z</dcterms:modified>
</cp:coreProperties>
</file>