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.richar\Work\GitRepos\EBSCrabLengthWeight\WCL_work\Tanner\AIC tables\"/>
    </mc:Choice>
  </mc:AlternateContent>
  <bookViews>
    <workbookView xWindow="480" yWindow="120" windowWidth="18195" windowHeight="12330" activeTab="3"/>
  </bookViews>
  <sheets>
    <sheet name="AIC" sheetId="1" r:id="rId1"/>
    <sheet name="Formatted_for_paper" sheetId="4" r:id="rId2"/>
    <sheet name="Log10_forPaper" sheetId="5" r:id="rId3"/>
    <sheet name="Graphic_line_calculation" sheetId="6" r:id="rId4"/>
  </sheets>
  <calcPr calcId="162913"/>
</workbook>
</file>

<file path=xl/calcChain.xml><?xml version="1.0" encoding="utf-8"?>
<calcChain xmlns="http://schemas.openxmlformats.org/spreadsheetml/2006/main">
  <c r="F29" i="6" l="1"/>
  <c r="F28" i="6"/>
  <c r="G5" i="5" l="1"/>
  <c r="H5" i="5" s="1"/>
  <c r="G6" i="5"/>
  <c r="H6" i="5" s="1"/>
  <c r="F4" i="5"/>
  <c r="F5" i="5"/>
  <c r="F6" i="5"/>
  <c r="F16" i="6" l="1"/>
  <c r="F15" i="6"/>
  <c r="F11" i="6"/>
  <c r="F10" i="6"/>
  <c r="F9" i="6"/>
  <c r="G11" i="6" l="1"/>
  <c r="G9" i="6"/>
  <c r="G4" i="5" l="1"/>
  <c r="H4" i="5" s="1"/>
  <c r="I6" i="5" l="1"/>
  <c r="J6" i="5" s="1"/>
  <c r="I5" i="5"/>
  <c r="J5" i="5" s="1"/>
  <c r="I4" i="5"/>
  <c r="J4" i="5" s="1"/>
  <c r="G3" i="5"/>
  <c r="F3" i="5"/>
  <c r="G5" i="1"/>
  <c r="G10" i="6"/>
  <c r="G12" i="6"/>
  <c r="F12" i="6"/>
  <c r="F17" i="6"/>
  <c r="H3" i="5" l="1"/>
  <c r="G31" i="1"/>
  <c r="F31" i="1"/>
  <c r="H31" i="1" s="1"/>
  <c r="F5" i="1"/>
  <c r="H5" i="1" s="1"/>
  <c r="G3" i="1"/>
  <c r="F3" i="1"/>
  <c r="G2" i="1"/>
  <c r="F2" i="1"/>
  <c r="I3" i="5" l="1"/>
  <c r="J3" i="5" s="1"/>
  <c r="H2" i="1"/>
  <c r="H3" i="1"/>
  <c r="F4" i="1"/>
  <c r="G4" i="1"/>
  <c r="F6" i="1"/>
  <c r="G6" i="1"/>
  <c r="F25" i="1"/>
  <c r="G25" i="1"/>
  <c r="F24" i="1"/>
  <c r="G24" i="1"/>
  <c r="F23" i="1"/>
  <c r="G23" i="1"/>
  <c r="F29" i="1"/>
  <c r="G29" i="1"/>
  <c r="F27" i="1"/>
  <c r="G27" i="1"/>
  <c r="F26" i="1"/>
  <c r="G26" i="1"/>
  <c r="F30" i="1"/>
  <c r="G30" i="1"/>
  <c r="F28" i="1"/>
  <c r="G28" i="1"/>
  <c r="F14" i="1"/>
  <c r="G14" i="1"/>
  <c r="F12" i="1"/>
  <c r="G12" i="1"/>
  <c r="F10" i="1"/>
  <c r="G10" i="1"/>
  <c r="F21" i="1"/>
  <c r="G21" i="1"/>
  <c r="F19" i="1"/>
  <c r="G19" i="1"/>
  <c r="F18" i="1"/>
  <c r="G18" i="1"/>
  <c r="F15" i="1"/>
  <c r="G15" i="1"/>
  <c r="F11" i="1"/>
  <c r="G11" i="1"/>
  <c r="F20" i="1"/>
  <c r="G20" i="1"/>
  <c r="F16" i="1"/>
  <c r="G16" i="1"/>
  <c r="F17" i="1"/>
  <c r="G17" i="1"/>
  <c r="F13" i="1"/>
  <c r="G13" i="1"/>
  <c r="F9" i="1"/>
  <c r="G9" i="1"/>
  <c r="F22" i="1"/>
  <c r="G22" i="1"/>
  <c r="F8" i="1"/>
  <c r="G8" i="1"/>
  <c r="F7" i="1"/>
  <c r="G7" i="1"/>
  <c r="K5" i="5" l="1"/>
  <c r="K6" i="5"/>
  <c r="K4" i="5"/>
  <c r="K3" i="5"/>
  <c r="H25" i="1"/>
  <c r="H11" i="1"/>
  <c r="H29" i="1"/>
  <c r="H14" i="1"/>
  <c r="H20" i="1"/>
  <c r="H13" i="1"/>
  <c r="H9" i="1"/>
  <c r="H28" i="1"/>
  <c r="H15" i="1"/>
  <c r="H21" i="1"/>
  <c r="H10" i="1"/>
  <c r="H18" i="1"/>
  <c r="H16" i="1"/>
  <c r="H19" i="1"/>
  <c r="H27" i="1"/>
  <c r="H24" i="1"/>
  <c r="H12" i="1"/>
  <c r="H30" i="1"/>
  <c r="H22" i="1"/>
  <c r="H26" i="1"/>
  <c r="H23" i="1"/>
  <c r="H17" i="1"/>
  <c r="H7" i="1"/>
  <c r="H6" i="1"/>
  <c r="H8" i="1"/>
  <c r="H4" i="1"/>
  <c r="I26" i="1" l="1"/>
  <c r="J26" i="1" s="1"/>
  <c r="I18" i="1"/>
  <c r="J18" i="1" s="1"/>
  <c r="I22" i="1"/>
  <c r="J22" i="1" s="1"/>
  <c r="I3" i="1"/>
  <c r="J3" i="1" s="1"/>
  <c r="I19" i="1"/>
  <c r="J19" i="1" s="1"/>
  <c r="I30" i="1"/>
  <c r="J30" i="1" s="1"/>
  <c r="I15" i="1"/>
  <c r="J15" i="1" s="1"/>
  <c r="I8" i="1"/>
  <c r="J8" i="1" s="1"/>
  <c r="I28" i="1"/>
  <c r="J28" i="1" s="1"/>
  <c r="I11" i="1"/>
  <c r="J11" i="1" s="1"/>
  <c r="I7" i="1"/>
  <c r="J7" i="1" s="1"/>
  <c r="I4" i="1"/>
  <c r="J4" i="1" s="1"/>
  <c r="I31" i="1"/>
  <c r="J31" i="1" s="1"/>
  <c r="I25" i="1"/>
  <c r="J25" i="1" s="1"/>
  <c r="I14" i="1"/>
  <c r="J14" i="1" s="1"/>
  <c r="I20" i="1"/>
  <c r="J20" i="1" s="1"/>
  <c r="I6" i="1"/>
  <c r="J6" i="1" s="1"/>
  <c r="I13" i="1"/>
  <c r="J13" i="1" s="1"/>
  <c r="I9" i="1"/>
  <c r="J9" i="1" s="1"/>
  <c r="I24" i="1"/>
  <c r="J24" i="1" s="1"/>
  <c r="I12" i="1"/>
  <c r="J12" i="1" s="1"/>
  <c r="I16" i="1"/>
  <c r="J16" i="1" s="1"/>
  <c r="I5" i="1"/>
  <c r="J5" i="1" s="1"/>
  <c r="I23" i="1"/>
  <c r="J23" i="1" s="1"/>
  <c r="I10" i="1"/>
  <c r="J10" i="1" s="1"/>
  <c r="I17" i="1"/>
  <c r="J17" i="1" s="1"/>
  <c r="I2" i="1"/>
  <c r="J2" i="1" s="1"/>
  <c r="I21" i="1"/>
  <c r="J21" i="1" s="1"/>
  <c r="I27" i="1"/>
  <c r="J27" i="1" s="1"/>
  <c r="I29" i="1"/>
  <c r="J29" i="1" s="1"/>
  <c r="K23" i="1" l="1"/>
  <c r="K20" i="1"/>
  <c r="K5" i="1"/>
  <c r="K14" i="1"/>
  <c r="K15" i="1"/>
  <c r="K16" i="1"/>
  <c r="K25" i="1"/>
  <c r="K30" i="1"/>
  <c r="K31" i="1"/>
  <c r="K19" i="1"/>
  <c r="K8" i="1"/>
  <c r="K21" i="1"/>
  <c r="K4" i="1"/>
  <c r="K3" i="1"/>
  <c r="K27" i="1"/>
  <c r="K2" i="1"/>
  <c r="K7" i="1"/>
  <c r="K22" i="1"/>
  <c r="K24" i="1"/>
  <c r="K29" i="1"/>
  <c r="K17" i="1"/>
  <c r="K13" i="1"/>
  <c r="K11" i="1"/>
  <c r="K18" i="1"/>
  <c r="K12" i="1"/>
  <c r="K10" i="1"/>
  <c r="K6" i="1"/>
  <c r="K9" i="1"/>
  <c r="K28" i="1"/>
  <c r="K26" i="1"/>
</calcChain>
</file>

<file path=xl/sharedStrings.xml><?xml version="1.0" encoding="utf-8"?>
<sst xmlns="http://schemas.openxmlformats.org/spreadsheetml/2006/main" count="622" uniqueCount="117">
  <si>
    <t>Hyp</t>
  </si>
  <si>
    <t>Params</t>
  </si>
  <si>
    <t>LLH</t>
  </si>
  <si>
    <t>n</t>
  </si>
  <si>
    <t>AIC</t>
  </si>
  <si>
    <t>Correction</t>
  </si>
  <si>
    <t>AICc</t>
  </si>
  <si>
    <t>Delta</t>
  </si>
  <si>
    <t>Likelihood</t>
  </si>
  <si>
    <t>wi</t>
  </si>
  <si>
    <t>Null</t>
  </si>
  <si>
    <t>Nul</t>
  </si>
  <si>
    <t>Model 1</t>
  </si>
  <si>
    <t>Coefficients:</t>
  </si>
  <si>
    <t>Estimate</t>
  </si>
  <si>
    <t>Std.</t>
  </si>
  <si>
    <t>Error</t>
  </si>
  <si>
    <t>Model 2</t>
  </si>
  <si>
    <t>Model 3</t>
  </si>
  <si>
    <t>Model 4</t>
  </si>
  <si>
    <t>Model 6</t>
  </si>
  <si>
    <t>Model 7</t>
  </si>
  <si>
    <t>Model 8</t>
  </si>
  <si>
    <t>Model 9</t>
  </si>
  <si>
    <t>a</t>
  </si>
  <si>
    <t>b</t>
  </si>
  <si>
    <t>sd</t>
  </si>
  <si>
    <t xml:space="preserve"> -2 log L</t>
  </si>
  <si>
    <t>a(SC)</t>
  </si>
  <si>
    <t>b(SC)</t>
  </si>
  <si>
    <t>aOS</t>
  </si>
  <si>
    <t>bOS</t>
  </si>
  <si>
    <t>a(SC)b(SC)</t>
  </si>
  <si>
    <t>Model 5</t>
  </si>
  <si>
    <t>a(T)</t>
  </si>
  <si>
    <t>aT</t>
  </si>
  <si>
    <t>b(T)</t>
  </si>
  <si>
    <t>bT</t>
  </si>
  <si>
    <t>a(T)b(T)</t>
  </si>
  <si>
    <t>aTr</t>
  </si>
  <si>
    <t>bTr</t>
  </si>
  <si>
    <t>a(Tr)b(Tr)</t>
  </si>
  <si>
    <t>a(T,T2)b(T,T2)</t>
  </si>
  <si>
    <t>aT2</t>
  </si>
  <si>
    <t>bT2</t>
  </si>
  <si>
    <t>Model 11</t>
  </si>
  <si>
    <t>a(T,SC)b(T)</t>
  </si>
  <si>
    <t>Model 10</t>
  </si>
  <si>
    <t>Model 12</t>
  </si>
  <si>
    <t>a(T,SC)b(T,SC)</t>
  </si>
  <si>
    <t>a(T)b(T,SC)</t>
  </si>
  <si>
    <t>a(SC,Tr)b(Tr)</t>
  </si>
  <si>
    <t>Model 13</t>
  </si>
  <si>
    <t>a(Tr)b(SC,Tr)</t>
  </si>
  <si>
    <t>Model 14</t>
  </si>
  <si>
    <t>a(SC,Tr)b(SC,Tr)</t>
  </si>
  <si>
    <t>Model 15</t>
  </si>
  <si>
    <t>a(T,SC)b</t>
  </si>
  <si>
    <t>Model 16</t>
  </si>
  <si>
    <t>Model 17</t>
  </si>
  <si>
    <t>a,b(T,SC)</t>
  </si>
  <si>
    <t>a(SC,T(SC))b</t>
  </si>
  <si>
    <t>Model 18</t>
  </si>
  <si>
    <t>a2T</t>
  </si>
  <si>
    <t>a(SC#T))b</t>
  </si>
  <si>
    <t>Model 19</t>
  </si>
  <si>
    <t>#</t>
  </si>
  <si>
    <t>a,b(T(SC),SC)</t>
  </si>
  <si>
    <t>Model 20</t>
  </si>
  <si>
    <t>b2T</t>
  </si>
  <si>
    <t>Model 21</t>
  </si>
  <si>
    <t>a,b(T#SC)</t>
  </si>
  <si>
    <t>a(T#SC),b(T#SC)</t>
  </si>
  <si>
    <t>Model 22</t>
  </si>
  <si>
    <t>a(SC#Tr))b</t>
  </si>
  <si>
    <t>Model 23</t>
  </si>
  <si>
    <t>a2Tr</t>
  </si>
  <si>
    <t>b(mat)</t>
  </si>
  <si>
    <t>a(mat)b(mat)</t>
  </si>
  <si>
    <t>Model 24</t>
  </si>
  <si>
    <t>a,b(mat)</t>
  </si>
  <si>
    <t>bmat</t>
  </si>
  <si>
    <t>-2logL</t>
  </si>
  <si>
    <t>Model 25</t>
  </si>
  <si>
    <t>a(mat),b(mat)</t>
  </si>
  <si>
    <t>amat</t>
  </si>
  <si>
    <t>-2log L</t>
  </si>
  <si>
    <t>Model 26</t>
  </si>
  <si>
    <t>a(SC),b(mat)</t>
  </si>
  <si>
    <t>a(SC#T),b(mat#T)</t>
  </si>
  <si>
    <t>Model 27</t>
  </si>
  <si>
    <t>Model 28</t>
  </si>
  <si>
    <t>a(SC#T),b(mat#SC)</t>
  </si>
  <si>
    <t>b2OS</t>
  </si>
  <si>
    <t>Model 29</t>
  </si>
  <si>
    <t>a(SC),b(mat#SC)</t>
  </si>
  <si>
    <t>Model 30</t>
  </si>
  <si>
    <t>a(T#SC),b(T#SC) reduced dataset</t>
  </si>
  <si>
    <t>a (SC *T) b(mat)</t>
  </si>
  <si>
    <t>a(SC#T)b(Mat)</t>
  </si>
  <si>
    <t>a(SC)b(Mat#SC)</t>
  </si>
  <si>
    <t>a(SC#T)b(Mat#SC)</t>
  </si>
  <si>
    <t>a(SC#T)b(Mat#T)</t>
  </si>
  <si>
    <t>a(SC)b(Mat)</t>
  </si>
  <si>
    <t>3.02852089</t>
  </si>
  <si>
    <t>Tcrit = 2.0</t>
  </si>
  <si>
    <t>SE</t>
  </si>
  <si>
    <t>maxt</t>
  </si>
  <si>
    <t>mint</t>
  </si>
  <si>
    <t>a_warm_NS</t>
  </si>
  <si>
    <t>a_warm_OS</t>
  </si>
  <si>
    <t>a_cold_NS</t>
  </si>
  <si>
    <t>a_cold_OS</t>
  </si>
  <si>
    <t>b_mat_NS</t>
  </si>
  <si>
    <t>b_mat_OS</t>
  </si>
  <si>
    <t>b_immat</t>
  </si>
  <si>
    <t>2logL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</si>
</sst>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Lucida Console"/>
      <family val="3"/>
    </font>
    <font>
      <sz val="8"/>
      <color rgb="FF000000"/>
      <name val="Lucida Console"/>
      <family val="3"/>
    </font>
    <font>
      <sz val="11"/>
      <color rgb="FF000000"/>
      <name val="Calibri"/>
      <family val="2"/>
      <scheme val="minor"/>
    </font>
    <font>
      <sz val="11"/>
      <color rgb="FF000000"/>
      <name val="Cambria"/>
      <family val="1"/>
      <scheme val="maj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ill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quotePrefix="1"/>
    <xf numFmtId="0" fontId="6" fillId="0" borderId="0" xfId="0" applyFont="1" applyAlignment="1">
      <alignment vertical="center"/>
    </xf>
    <xf numFmtId="0" fontId="0" fillId="0" borderId="0" xfId="0" quotePrefix="1" applyFont="1"/>
    <xf numFmtId="165" fontId="0" fillId="0" borderId="0" xfId="0" applyNumberForma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1"/>
  <sheetViews>
    <sheetView zoomScale="105" workbookViewId="0">
      <selection activeCell="A9" sqref="A9:C9"/>
    </sheetView>
  </sheetViews>
  <sheetFormatPr defaultRowHeight="15" x14ac:dyDescent="0.25"/>
  <cols>
    <col min="1" max="1" width="12.28515625" bestFit="1" customWidth="1"/>
    <col min="2" max="2" width="16.5703125" bestFit="1" customWidth="1"/>
    <col min="4" max="4" width="10.140625" bestFit="1" customWidth="1"/>
    <col min="9" max="10" width="12" bestFit="1" customWidth="1"/>
    <col min="11" max="11" width="15.7109375" customWidth="1"/>
    <col min="12" max="12" width="16.28515625" customWidth="1"/>
    <col min="16" max="16" width="11.5703125" customWidth="1"/>
  </cols>
  <sheetData>
    <row r="1" spans="1:20" x14ac:dyDescent="0.25">
      <c r="A1" s="9" t="s">
        <v>66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1"/>
      <c r="N1" s="1"/>
      <c r="O1" s="1"/>
      <c r="P1" t="s">
        <v>98</v>
      </c>
      <c r="Q1" s="1"/>
      <c r="R1" s="1"/>
      <c r="S1" s="1"/>
      <c r="T1" s="1"/>
    </row>
    <row r="2" spans="1:20" x14ac:dyDescent="0.25">
      <c r="A2" s="5">
        <v>28</v>
      </c>
      <c r="B2" s="3" t="s">
        <v>101</v>
      </c>
      <c r="C2" s="2">
        <v>9</v>
      </c>
      <c r="D2" s="12">
        <v>-11713.7</v>
      </c>
      <c r="E2" s="2">
        <v>4693</v>
      </c>
      <c r="F2" s="2">
        <f t="shared" ref="F2:F31" si="0">D2+2*C2</f>
        <v>-11695.7</v>
      </c>
      <c r="G2" s="2">
        <f t="shared" ref="G2:G31" si="1">(2*C2*(C2+1))/(E2-C2-1)</f>
        <v>3.8436899423446511E-2</v>
      </c>
      <c r="H2" s="2">
        <f t="shared" ref="H2:H31" si="2">F2+G2</f>
        <v>-11695.661563100577</v>
      </c>
      <c r="I2" s="2">
        <f t="shared" ref="I2:I31" si="3">H2-MIN($H$2:$H$31)</f>
        <v>0</v>
      </c>
      <c r="J2" s="2">
        <f t="shared" ref="J2:J31" si="4">EXP(-0.5*I2)</f>
        <v>1</v>
      </c>
      <c r="K2" s="2">
        <f t="shared" ref="K2:K31" si="5">J2/SUM($J$2:$J$31)</f>
        <v>1</v>
      </c>
      <c r="M2" s="2"/>
      <c r="N2" s="2"/>
      <c r="P2" s="2"/>
      <c r="Q2" s="2"/>
      <c r="R2" s="2"/>
      <c r="S2" s="2"/>
      <c r="T2" s="2"/>
    </row>
    <row r="3" spans="1:20" x14ac:dyDescent="0.25">
      <c r="A3" s="5">
        <v>29</v>
      </c>
      <c r="B3" s="3" t="s">
        <v>100</v>
      </c>
      <c r="C3" s="2">
        <v>7</v>
      </c>
      <c r="D3" s="12">
        <v>-11621.48</v>
      </c>
      <c r="E3" s="2">
        <v>4693</v>
      </c>
      <c r="F3" s="2">
        <f t="shared" si="0"/>
        <v>-11607.48</v>
      </c>
      <c r="G3" s="2">
        <f t="shared" si="1"/>
        <v>2.3906083244397011E-2</v>
      </c>
      <c r="H3" s="2">
        <f t="shared" si="2"/>
        <v>-11607.456093916755</v>
      </c>
      <c r="I3" s="2">
        <f t="shared" si="3"/>
        <v>88.205469183822061</v>
      </c>
      <c r="J3" s="2">
        <f t="shared" si="4"/>
        <v>7.0214325766774045E-20</v>
      </c>
      <c r="K3" s="2">
        <f t="shared" si="5"/>
        <v>7.0214325766774045E-20</v>
      </c>
      <c r="M3" s="2"/>
      <c r="N3" s="2"/>
      <c r="P3" s="2"/>
      <c r="Q3" s="2"/>
      <c r="R3" s="2"/>
      <c r="S3" s="2"/>
      <c r="T3" s="2"/>
    </row>
    <row r="4" spans="1:20" x14ac:dyDescent="0.25">
      <c r="A4" s="5">
        <v>27</v>
      </c>
      <c r="B4" s="3" t="s">
        <v>102</v>
      </c>
      <c r="C4" s="2">
        <v>9</v>
      </c>
      <c r="D4" s="8">
        <v>-11609.87</v>
      </c>
      <c r="E4" s="2">
        <v>4693</v>
      </c>
      <c r="F4" s="2">
        <f t="shared" si="0"/>
        <v>-11591.87</v>
      </c>
      <c r="G4" s="2">
        <f t="shared" si="1"/>
        <v>3.8436899423446511E-2</v>
      </c>
      <c r="H4" s="2">
        <f t="shared" si="2"/>
        <v>-11591.831563100577</v>
      </c>
      <c r="I4" s="2">
        <f t="shared" si="3"/>
        <v>103.82999999999993</v>
      </c>
      <c r="J4" s="2">
        <f t="shared" si="4"/>
        <v>2.8418553719929521E-23</v>
      </c>
      <c r="K4" s="2">
        <f t="shared" si="5"/>
        <v>2.8418553719929521E-23</v>
      </c>
      <c r="M4" s="2"/>
      <c r="N4" s="2"/>
      <c r="P4" s="2"/>
      <c r="Q4" s="2"/>
      <c r="R4" s="2"/>
      <c r="S4" s="2"/>
      <c r="T4" s="2"/>
    </row>
    <row r="5" spans="1:20" x14ac:dyDescent="0.25">
      <c r="A5" s="5">
        <v>30</v>
      </c>
      <c r="B5" s="3" t="s">
        <v>99</v>
      </c>
      <c r="C5" s="2">
        <v>6</v>
      </c>
      <c r="D5" s="11">
        <v>-11596.72</v>
      </c>
      <c r="E5" s="2">
        <v>4693</v>
      </c>
      <c r="F5" s="2">
        <f t="shared" si="0"/>
        <v>-11584.72</v>
      </c>
      <c r="G5" s="2">
        <f t="shared" si="1"/>
        <v>1.7925736235595392E-2</v>
      </c>
      <c r="H5" s="2">
        <f t="shared" si="2"/>
        <v>-11584.702074263763</v>
      </c>
      <c r="I5" s="2">
        <f t="shared" si="3"/>
        <v>110.95948883681376</v>
      </c>
      <c r="J5" s="2">
        <f t="shared" si="4"/>
        <v>8.0436495670237783E-25</v>
      </c>
      <c r="K5" s="2">
        <f t="shared" si="5"/>
        <v>8.0436495670237783E-25</v>
      </c>
      <c r="M5" s="2"/>
      <c r="N5" s="2"/>
      <c r="P5" s="2"/>
      <c r="Q5" s="2"/>
      <c r="R5" s="2"/>
      <c r="S5" s="2"/>
      <c r="T5" s="2"/>
    </row>
    <row r="6" spans="1:20" x14ac:dyDescent="0.25">
      <c r="A6" s="5">
        <v>26</v>
      </c>
      <c r="B6" s="3" t="s">
        <v>103</v>
      </c>
      <c r="C6" s="2">
        <v>5</v>
      </c>
      <c r="D6" s="8">
        <v>-11499.45</v>
      </c>
      <c r="E6" s="2">
        <v>4693</v>
      </c>
      <c r="F6" s="2">
        <f t="shared" si="0"/>
        <v>-11489.45</v>
      </c>
      <c r="G6" s="2">
        <f t="shared" si="1"/>
        <v>1.2801365478984425E-2</v>
      </c>
      <c r="H6" s="2">
        <f t="shared" si="2"/>
        <v>-11489.437198634521</v>
      </c>
      <c r="I6" s="2">
        <f t="shared" si="3"/>
        <v>206.2243644660557</v>
      </c>
      <c r="J6" s="2">
        <f t="shared" si="4"/>
        <v>1.655572634502121E-45</v>
      </c>
      <c r="K6" s="2">
        <f t="shared" si="5"/>
        <v>1.655572634502121E-45</v>
      </c>
      <c r="M6" s="5"/>
      <c r="N6" s="2"/>
      <c r="P6" s="2"/>
      <c r="Q6" s="2"/>
      <c r="R6" s="2"/>
      <c r="S6" s="2"/>
      <c r="T6" s="2"/>
    </row>
    <row r="7" spans="1:20" x14ac:dyDescent="0.25">
      <c r="A7" s="5">
        <v>25</v>
      </c>
      <c r="B7" s="3" t="s">
        <v>78</v>
      </c>
      <c r="C7" s="2">
        <v>5</v>
      </c>
      <c r="D7" s="8">
        <v>-11230.34</v>
      </c>
      <c r="E7" s="2">
        <v>4693</v>
      </c>
      <c r="F7" s="2">
        <f t="shared" si="0"/>
        <v>-11220.34</v>
      </c>
      <c r="G7" s="2">
        <f t="shared" si="1"/>
        <v>1.2801365478984425E-2</v>
      </c>
      <c r="H7" s="2">
        <f t="shared" si="2"/>
        <v>-11220.327198634521</v>
      </c>
      <c r="I7" s="2">
        <f t="shared" si="3"/>
        <v>475.33436446605629</v>
      </c>
      <c r="J7" s="2">
        <f t="shared" si="4"/>
        <v>6.0597432933619012E-104</v>
      </c>
      <c r="K7" s="2">
        <f t="shared" si="5"/>
        <v>6.0597432933619012E-104</v>
      </c>
      <c r="M7" s="5"/>
      <c r="N7" s="2"/>
      <c r="P7" s="2"/>
      <c r="Q7" s="2"/>
      <c r="R7" s="2"/>
      <c r="S7" s="2"/>
      <c r="T7" s="2"/>
    </row>
    <row r="8" spans="1:20" x14ac:dyDescent="0.25">
      <c r="A8" s="5">
        <v>24</v>
      </c>
      <c r="B8" s="3" t="s">
        <v>77</v>
      </c>
      <c r="C8" s="2">
        <v>4</v>
      </c>
      <c r="D8" s="8">
        <v>-11179.16</v>
      </c>
      <c r="E8" s="2">
        <v>4693</v>
      </c>
      <c r="F8" s="2">
        <f t="shared" si="0"/>
        <v>-11171.16</v>
      </c>
      <c r="G8" s="2">
        <f t="shared" si="1"/>
        <v>8.5324232081911266E-3</v>
      </c>
      <c r="H8" s="2">
        <f t="shared" si="2"/>
        <v>-11171.151467576792</v>
      </c>
      <c r="I8" s="2">
        <f t="shared" si="3"/>
        <v>524.51009552378491</v>
      </c>
      <c r="J8" s="2">
        <f t="shared" si="4"/>
        <v>1.270807899337084E-114</v>
      </c>
      <c r="K8" s="2">
        <f t="shared" si="5"/>
        <v>1.270807899337084E-114</v>
      </c>
      <c r="M8" s="5"/>
      <c r="N8" s="2"/>
      <c r="P8" s="2"/>
      <c r="Q8" s="2"/>
      <c r="R8" s="2"/>
      <c r="S8" s="2"/>
      <c r="T8" s="2"/>
    </row>
    <row r="9" spans="1:20" x14ac:dyDescent="0.25">
      <c r="A9" s="5">
        <v>22</v>
      </c>
      <c r="B9" s="3" t="s">
        <v>72</v>
      </c>
      <c r="C9" s="2">
        <v>9</v>
      </c>
      <c r="D9" s="12">
        <v>-10896.41</v>
      </c>
      <c r="E9" s="2">
        <v>4693</v>
      </c>
      <c r="F9" s="2">
        <f t="shared" si="0"/>
        <v>-10878.41</v>
      </c>
      <c r="G9" s="2">
        <f t="shared" si="1"/>
        <v>3.8436899423446511E-2</v>
      </c>
      <c r="H9" s="2">
        <f t="shared" si="2"/>
        <v>-10878.371563100576</v>
      </c>
      <c r="I9" s="2">
        <f t="shared" si="3"/>
        <v>817.29000000000087</v>
      </c>
      <c r="J9" s="2">
        <f t="shared" si="4"/>
        <v>3.3707880270193294E-178</v>
      </c>
      <c r="K9" s="2">
        <f t="shared" si="5"/>
        <v>3.3707880270193294E-178</v>
      </c>
      <c r="M9" s="5"/>
      <c r="N9" s="2"/>
      <c r="P9" s="2"/>
      <c r="Q9" s="2"/>
      <c r="R9" s="2"/>
      <c r="S9" s="2"/>
      <c r="T9" s="2"/>
    </row>
    <row r="10" spans="1:20" x14ac:dyDescent="0.25">
      <c r="A10" s="2">
        <v>12</v>
      </c>
      <c r="B10" s="3" t="s">
        <v>49</v>
      </c>
      <c r="C10" s="2">
        <v>7</v>
      </c>
      <c r="D10" s="12">
        <v>-10890.39</v>
      </c>
      <c r="E10" s="2">
        <v>4693</v>
      </c>
      <c r="F10" s="2">
        <f t="shared" si="0"/>
        <v>-10876.39</v>
      </c>
      <c r="G10" s="2">
        <f t="shared" si="1"/>
        <v>2.3906083244397011E-2</v>
      </c>
      <c r="H10" s="2">
        <f t="shared" si="2"/>
        <v>-10876.366093916755</v>
      </c>
      <c r="I10" s="2">
        <f t="shared" si="3"/>
        <v>819.29546918382221</v>
      </c>
      <c r="J10" s="2">
        <f t="shared" si="4"/>
        <v>1.2366572347421742E-178</v>
      </c>
      <c r="K10" s="2">
        <f t="shared" si="5"/>
        <v>1.2366572347421742E-178</v>
      </c>
      <c r="M10" s="5"/>
      <c r="N10" s="2"/>
      <c r="P10" s="2"/>
      <c r="Q10" s="2"/>
      <c r="R10" s="2"/>
      <c r="S10" s="2"/>
      <c r="T10" s="2"/>
    </row>
    <row r="11" spans="1:20" x14ac:dyDescent="0.25">
      <c r="A11" s="2">
        <v>17</v>
      </c>
      <c r="B11" s="3" t="s">
        <v>60</v>
      </c>
      <c r="C11" s="2">
        <v>5</v>
      </c>
      <c r="D11" s="12">
        <v>-10877.78</v>
      </c>
      <c r="E11" s="2">
        <v>4693</v>
      </c>
      <c r="F11" s="2">
        <f t="shared" si="0"/>
        <v>-10867.78</v>
      </c>
      <c r="G11" s="2">
        <f t="shared" si="1"/>
        <v>1.2801365478984425E-2</v>
      </c>
      <c r="H11" s="2">
        <f t="shared" si="2"/>
        <v>-10867.767198634521</v>
      </c>
      <c r="I11" s="2">
        <f t="shared" si="3"/>
        <v>827.89436446605578</v>
      </c>
      <c r="J11" s="2">
        <f t="shared" si="4"/>
        <v>1.6788927620092785E-180</v>
      </c>
      <c r="K11" s="2">
        <f t="shared" si="5"/>
        <v>1.6788927620092785E-180</v>
      </c>
    </row>
    <row r="12" spans="1:20" x14ac:dyDescent="0.25">
      <c r="A12" s="2">
        <v>11</v>
      </c>
      <c r="B12" s="3" t="s">
        <v>50</v>
      </c>
      <c r="C12" s="2">
        <v>6</v>
      </c>
      <c r="D12" s="12">
        <v>-10878.95</v>
      </c>
      <c r="E12" s="2">
        <v>4693</v>
      </c>
      <c r="F12" s="2">
        <f t="shared" si="0"/>
        <v>-10866.95</v>
      </c>
      <c r="G12" s="2">
        <f t="shared" si="1"/>
        <v>1.7925736235595392E-2</v>
      </c>
      <c r="H12" s="2">
        <f t="shared" si="2"/>
        <v>-10866.932074263765</v>
      </c>
      <c r="I12" s="2">
        <f t="shared" si="3"/>
        <v>828.72948883681238</v>
      </c>
      <c r="J12" s="2">
        <f t="shared" si="4"/>
        <v>1.1058036111067498E-180</v>
      </c>
      <c r="K12" s="2">
        <f t="shared" si="5"/>
        <v>1.1058036111067498E-180</v>
      </c>
    </row>
    <row r="13" spans="1:20" x14ac:dyDescent="0.25">
      <c r="A13" s="2">
        <v>21</v>
      </c>
      <c r="B13" s="3" t="s">
        <v>71</v>
      </c>
      <c r="C13" s="2">
        <v>6</v>
      </c>
      <c r="D13" s="12">
        <v>-10878.8</v>
      </c>
      <c r="E13" s="2">
        <v>4693</v>
      </c>
      <c r="F13" s="2">
        <f t="shared" si="0"/>
        <v>-10866.8</v>
      </c>
      <c r="G13" s="2">
        <f t="shared" si="1"/>
        <v>1.7925736235595392E-2</v>
      </c>
      <c r="H13" s="2">
        <f t="shared" si="2"/>
        <v>-10866.782074263763</v>
      </c>
      <c r="I13" s="2">
        <f t="shared" si="3"/>
        <v>828.87948883681383</v>
      </c>
      <c r="J13" s="2">
        <f t="shared" si="4"/>
        <v>1.0259020973621331E-180</v>
      </c>
      <c r="K13" s="2">
        <f t="shared" si="5"/>
        <v>1.0259020973621331E-180</v>
      </c>
    </row>
    <row r="14" spans="1:20" x14ac:dyDescent="0.25">
      <c r="A14" s="2">
        <v>10</v>
      </c>
      <c r="B14" s="3" t="s">
        <v>46</v>
      </c>
      <c r="C14" s="2">
        <v>6</v>
      </c>
      <c r="D14" s="12">
        <v>-10866.94</v>
      </c>
      <c r="E14" s="2">
        <v>4693</v>
      </c>
      <c r="F14" s="2">
        <f t="shared" si="0"/>
        <v>-10854.94</v>
      </c>
      <c r="G14" s="2">
        <f t="shared" si="1"/>
        <v>1.7925736235595392E-2</v>
      </c>
      <c r="H14" s="2">
        <f t="shared" si="2"/>
        <v>-10854.922074263764</v>
      </c>
      <c r="I14" s="2">
        <f t="shared" si="3"/>
        <v>840.7394888368126</v>
      </c>
      <c r="J14" s="2">
        <f t="shared" si="4"/>
        <v>2.7273422480868157E-183</v>
      </c>
      <c r="K14" s="2">
        <f t="shared" si="5"/>
        <v>2.7273422480868157E-183</v>
      </c>
    </row>
    <row r="15" spans="1:20" x14ac:dyDescent="0.25">
      <c r="A15" s="2">
        <v>16</v>
      </c>
      <c r="B15" s="3" t="s">
        <v>57</v>
      </c>
      <c r="C15" s="2">
        <v>5</v>
      </c>
      <c r="D15" s="12">
        <v>-10862.18</v>
      </c>
      <c r="E15" s="2">
        <v>4693</v>
      </c>
      <c r="F15" s="2">
        <f t="shared" si="0"/>
        <v>-10852.18</v>
      </c>
      <c r="G15" s="2">
        <f t="shared" si="1"/>
        <v>1.2801365478984425E-2</v>
      </c>
      <c r="H15" s="2">
        <f t="shared" si="2"/>
        <v>-10852.167198634521</v>
      </c>
      <c r="I15" s="2">
        <f t="shared" si="3"/>
        <v>843.49436446605614</v>
      </c>
      <c r="J15" s="2">
        <f t="shared" si="4"/>
        <v>6.8790109055106264E-184</v>
      </c>
      <c r="K15" s="2">
        <f t="shared" si="5"/>
        <v>6.8790109055106264E-184</v>
      </c>
    </row>
    <row r="16" spans="1:20" x14ac:dyDescent="0.25">
      <c r="A16" s="2">
        <v>19</v>
      </c>
      <c r="B16" s="3" t="s">
        <v>64</v>
      </c>
      <c r="C16" s="2">
        <v>6</v>
      </c>
      <c r="D16" s="12">
        <v>-10862.24</v>
      </c>
      <c r="E16" s="2">
        <v>4693</v>
      </c>
      <c r="F16" s="2">
        <f t="shared" si="0"/>
        <v>-10850.24</v>
      </c>
      <c r="G16" s="2">
        <f t="shared" si="1"/>
        <v>1.7925736235595392E-2</v>
      </c>
      <c r="H16" s="2">
        <f t="shared" si="2"/>
        <v>-10850.222074263764</v>
      </c>
      <c r="I16" s="2">
        <f t="shared" si="3"/>
        <v>845.43948883681333</v>
      </c>
      <c r="J16" s="2">
        <f t="shared" si="4"/>
        <v>2.6010434527501866E-184</v>
      </c>
      <c r="K16" s="2">
        <f t="shared" si="5"/>
        <v>2.6010434527501866E-184</v>
      </c>
    </row>
    <row r="17" spans="1:20" x14ac:dyDescent="0.25">
      <c r="A17" s="2">
        <v>20</v>
      </c>
      <c r="B17" s="3" t="s">
        <v>67</v>
      </c>
      <c r="C17" s="2">
        <v>5</v>
      </c>
      <c r="D17" s="12">
        <v>-10834.84</v>
      </c>
      <c r="E17" s="2">
        <v>4693</v>
      </c>
      <c r="F17" s="2">
        <f t="shared" si="0"/>
        <v>-10824.84</v>
      </c>
      <c r="G17" s="2">
        <f t="shared" si="1"/>
        <v>1.2801365478984425E-2</v>
      </c>
      <c r="H17" s="2">
        <f t="shared" si="2"/>
        <v>-10824.827198634521</v>
      </c>
      <c r="I17" s="2">
        <f t="shared" si="3"/>
        <v>870.83436446605629</v>
      </c>
      <c r="J17" s="2">
        <f t="shared" si="4"/>
        <v>7.9564700133799904E-190</v>
      </c>
      <c r="K17" s="2">
        <f t="shared" si="5"/>
        <v>7.9564700133799904E-190</v>
      </c>
    </row>
    <row r="18" spans="1:20" x14ac:dyDescent="0.25">
      <c r="A18" s="2">
        <v>15</v>
      </c>
      <c r="B18" t="s">
        <v>55</v>
      </c>
      <c r="C18" s="2">
        <v>7</v>
      </c>
      <c r="D18" s="12">
        <v>-10837.81</v>
      </c>
      <c r="E18" s="2">
        <v>4693</v>
      </c>
      <c r="F18" s="2">
        <f t="shared" si="0"/>
        <v>-10823.81</v>
      </c>
      <c r="G18" s="2">
        <f t="shared" si="1"/>
        <v>2.3906083244397011E-2</v>
      </c>
      <c r="H18" s="2">
        <f t="shared" si="2"/>
        <v>-10823.786093916755</v>
      </c>
      <c r="I18" s="2">
        <f t="shared" si="3"/>
        <v>871.87546918382213</v>
      </c>
      <c r="J18" s="2">
        <f t="shared" si="4"/>
        <v>4.7276728188459561E-190</v>
      </c>
      <c r="K18" s="2">
        <f t="shared" si="5"/>
        <v>4.7276728188459561E-190</v>
      </c>
    </row>
    <row r="19" spans="1:20" x14ac:dyDescent="0.25">
      <c r="A19" s="2">
        <v>14</v>
      </c>
      <c r="B19" t="s">
        <v>53</v>
      </c>
      <c r="C19" s="2">
        <v>6</v>
      </c>
      <c r="D19" s="12">
        <v>-10827.18</v>
      </c>
      <c r="E19" s="2">
        <v>4693</v>
      </c>
      <c r="F19" s="2">
        <f t="shared" si="0"/>
        <v>-10815.18</v>
      </c>
      <c r="G19" s="2">
        <f t="shared" si="1"/>
        <v>1.7925736235595392E-2</v>
      </c>
      <c r="H19" s="2">
        <f t="shared" si="2"/>
        <v>-10815.162074263764</v>
      </c>
      <c r="I19" s="2">
        <f t="shared" si="3"/>
        <v>880.49948883681282</v>
      </c>
      <c r="J19" s="2">
        <f t="shared" si="4"/>
        <v>6.3381912531867339E-192</v>
      </c>
      <c r="K19" s="2">
        <f t="shared" si="5"/>
        <v>6.3381912531867339E-192</v>
      </c>
    </row>
    <row r="20" spans="1:20" x14ac:dyDescent="0.25">
      <c r="A20" s="2">
        <v>18</v>
      </c>
      <c r="B20" s="3" t="s">
        <v>61</v>
      </c>
      <c r="C20" s="2">
        <v>5</v>
      </c>
      <c r="D20" s="12">
        <v>-10816.77</v>
      </c>
      <c r="E20" s="2">
        <v>4693</v>
      </c>
      <c r="F20" s="2">
        <f t="shared" si="0"/>
        <v>-10806.77</v>
      </c>
      <c r="G20" s="2">
        <f t="shared" si="1"/>
        <v>1.2801365478984425E-2</v>
      </c>
      <c r="H20" s="2">
        <f t="shared" si="2"/>
        <v>-10806.757198634521</v>
      </c>
      <c r="I20" s="2">
        <f t="shared" si="3"/>
        <v>888.90436446605599</v>
      </c>
      <c r="J20" s="2">
        <f t="shared" si="4"/>
        <v>9.4813414347919888E-194</v>
      </c>
      <c r="K20" s="2">
        <f t="shared" si="5"/>
        <v>9.4813414347919888E-194</v>
      </c>
      <c r="M20" s="3"/>
      <c r="N20" s="3"/>
      <c r="O20" s="3"/>
      <c r="P20" s="3"/>
      <c r="Q20" s="3"/>
      <c r="R20" s="3"/>
      <c r="S20" s="3"/>
      <c r="T20" s="3"/>
    </row>
    <row r="21" spans="1:20" x14ac:dyDescent="0.25">
      <c r="A21" s="2">
        <v>13</v>
      </c>
      <c r="B21" s="3" t="s">
        <v>51</v>
      </c>
      <c r="C21" s="2">
        <v>6</v>
      </c>
      <c r="D21" s="12">
        <v>-10815.5</v>
      </c>
      <c r="E21" s="2">
        <v>4693</v>
      </c>
      <c r="F21" s="2">
        <f t="shared" si="0"/>
        <v>-10803.5</v>
      </c>
      <c r="G21" s="2">
        <f t="shared" si="1"/>
        <v>1.7925736235595392E-2</v>
      </c>
      <c r="H21" s="2">
        <f t="shared" si="2"/>
        <v>-10803.482074263764</v>
      </c>
      <c r="I21" s="2">
        <f t="shared" si="3"/>
        <v>892.17948883681311</v>
      </c>
      <c r="J21" s="2">
        <f t="shared" si="4"/>
        <v>1.8436800887819368E-194</v>
      </c>
      <c r="K21" s="2">
        <f t="shared" si="5"/>
        <v>1.8436800887819368E-194</v>
      </c>
      <c r="M21" s="3"/>
      <c r="N21" s="3"/>
      <c r="O21" s="3"/>
      <c r="P21" s="3"/>
      <c r="Q21" s="3"/>
      <c r="R21" s="3"/>
      <c r="S21" s="3"/>
      <c r="T21" s="3"/>
    </row>
    <row r="22" spans="1:20" x14ac:dyDescent="0.25">
      <c r="A22" s="5">
        <v>23</v>
      </c>
      <c r="B22" s="3" t="s">
        <v>74</v>
      </c>
      <c r="C22" s="2">
        <v>6</v>
      </c>
      <c r="D22" s="12">
        <v>-10811.24</v>
      </c>
      <c r="E22" s="2">
        <v>4693</v>
      </c>
      <c r="F22" s="2">
        <f t="shared" si="0"/>
        <v>-10799.24</v>
      </c>
      <c r="G22" s="2">
        <f t="shared" si="1"/>
        <v>1.7925736235595392E-2</v>
      </c>
      <c r="H22" s="2">
        <f t="shared" si="2"/>
        <v>-10799.222074263764</v>
      </c>
      <c r="I22" s="2">
        <f t="shared" si="3"/>
        <v>896.43948883681333</v>
      </c>
      <c r="J22" s="2">
        <f t="shared" si="4"/>
        <v>2.190979524803918E-195</v>
      </c>
      <c r="K22" s="2">
        <f t="shared" si="5"/>
        <v>2.190979524803918E-195</v>
      </c>
      <c r="M22" s="3"/>
      <c r="N22" s="3"/>
      <c r="O22" s="3"/>
      <c r="P22" s="3"/>
      <c r="Q22" s="3"/>
      <c r="R22" s="3"/>
      <c r="S22" s="3"/>
      <c r="T22" s="3"/>
    </row>
    <row r="23" spans="1:20" x14ac:dyDescent="0.25">
      <c r="A23" s="2">
        <v>4</v>
      </c>
      <c r="B23" s="3" t="s">
        <v>32</v>
      </c>
      <c r="C23" s="2">
        <v>5</v>
      </c>
      <c r="D23" s="12">
        <v>-10765.75</v>
      </c>
      <c r="E23" s="2">
        <v>4693</v>
      </c>
      <c r="F23" s="2">
        <f t="shared" si="0"/>
        <v>-10755.75</v>
      </c>
      <c r="G23" s="2">
        <f t="shared" si="1"/>
        <v>1.2801365478984425E-2</v>
      </c>
      <c r="H23" s="2">
        <f t="shared" si="2"/>
        <v>-10755.737198634521</v>
      </c>
      <c r="I23" s="2">
        <f t="shared" si="3"/>
        <v>939.92436446605643</v>
      </c>
      <c r="J23" s="2">
        <f t="shared" si="4"/>
        <v>7.9071058569548638E-205</v>
      </c>
      <c r="K23" s="2">
        <f t="shared" si="5"/>
        <v>7.9071058569548638E-205</v>
      </c>
      <c r="M23" s="3"/>
      <c r="N23" s="3"/>
      <c r="O23" s="3"/>
      <c r="P23" s="3"/>
      <c r="Q23" s="3"/>
      <c r="R23" s="3"/>
      <c r="S23" s="3"/>
      <c r="T23" s="3"/>
    </row>
    <row r="24" spans="1:20" x14ac:dyDescent="0.25">
      <c r="A24" s="2">
        <v>3</v>
      </c>
      <c r="B24" s="3" t="s">
        <v>29</v>
      </c>
      <c r="C24" s="2">
        <v>4</v>
      </c>
      <c r="D24" s="12">
        <v>-10750.19</v>
      </c>
      <c r="E24" s="2">
        <v>4693</v>
      </c>
      <c r="F24" s="2">
        <f t="shared" si="0"/>
        <v>-10742.19</v>
      </c>
      <c r="G24" s="2">
        <f t="shared" si="1"/>
        <v>8.5324232081911266E-3</v>
      </c>
      <c r="H24" s="2">
        <f t="shared" si="2"/>
        <v>-10742.181467576793</v>
      </c>
      <c r="I24" s="2">
        <f t="shared" si="3"/>
        <v>953.48009552378426</v>
      </c>
      <c r="J24" s="2">
        <f t="shared" si="4"/>
        <v>9.0038438524092627E-208</v>
      </c>
      <c r="K24" s="2">
        <f t="shared" si="5"/>
        <v>9.0038438524092627E-208</v>
      </c>
      <c r="M24" s="3"/>
      <c r="N24" s="3"/>
      <c r="O24" s="3"/>
      <c r="P24" s="3"/>
      <c r="Q24" s="3"/>
      <c r="R24" s="3"/>
      <c r="S24" s="3"/>
      <c r="T24" s="3"/>
    </row>
    <row r="25" spans="1:20" x14ac:dyDescent="0.25">
      <c r="A25" s="2">
        <v>2</v>
      </c>
      <c r="B25" s="3" t="s">
        <v>28</v>
      </c>
      <c r="C25" s="2">
        <v>4</v>
      </c>
      <c r="D25" s="12">
        <v>-10735.84</v>
      </c>
      <c r="E25" s="2">
        <v>4693</v>
      </c>
      <c r="F25" s="2">
        <f t="shared" si="0"/>
        <v>-10727.84</v>
      </c>
      <c r="G25" s="2">
        <f t="shared" si="1"/>
        <v>8.5324232081911266E-3</v>
      </c>
      <c r="H25" s="2">
        <f t="shared" si="2"/>
        <v>-10727.831467576792</v>
      </c>
      <c r="I25" s="2">
        <f t="shared" si="3"/>
        <v>967.83009552378462</v>
      </c>
      <c r="J25" s="2">
        <f t="shared" si="4"/>
        <v>6.8923138769985807E-211</v>
      </c>
      <c r="K25" s="2">
        <f t="shared" si="5"/>
        <v>6.8923138769985807E-211</v>
      </c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s="2">
        <v>7</v>
      </c>
      <c r="B26" s="3" t="s">
        <v>38</v>
      </c>
      <c r="C26" s="2">
        <v>5</v>
      </c>
      <c r="D26" s="12">
        <v>-10042.64</v>
      </c>
      <c r="E26" s="2">
        <v>4693</v>
      </c>
      <c r="F26" s="2">
        <f t="shared" si="0"/>
        <v>-10032.64</v>
      </c>
      <c r="G26" s="2">
        <f t="shared" si="1"/>
        <v>1.2801365478984425E-2</v>
      </c>
      <c r="H26" s="2">
        <f t="shared" si="2"/>
        <v>-10032.62719863452</v>
      </c>
      <c r="I26" s="2">
        <f t="shared" si="3"/>
        <v>1663.034364466057</v>
      </c>
      <c r="J26" s="2">
        <f t="shared" si="4"/>
        <v>0</v>
      </c>
      <c r="K26" s="2">
        <f t="shared" si="5"/>
        <v>0</v>
      </c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s="2">
        <v>6</v>
      </c>
      <c r="B27" s="3" t="s">
        <v>36</v>
      </c>
      <c r="C27" s="2">
        <v>4</v>
      </c>
      <c r="D27" s="12">
        <v>-10039.280000000001</v>
      </c>
      <c r="E27" s="2">
        <v>4693</v>
      </c>
      <c r="F27" s="2">
        <f t="shared" si="0"/>
        <v>-10031.280000000001</v>
      </c>
      <c r="G27" s="2">
        <f t="shared" si="1"/>
        <v>8.5324232081911266E-3</v>
      </c>
      <c r="H27" s="2">
        <f t="shared" si="2"/>
        <v>-10031.271467576793</v>
      </c>
      <c r="I27" s="2">
        <f t="shared" si="3"/>
        <v>1664.3900955237841</v>
      </c>
      <c r="J27" s="2">
        <f t="shared" si="4"/>
        <v>0</v>
      </c>
      <c r="K27" s="2">
        <f t="shared" si="5"/>
        <v>0</v>
      </c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2">
        <v>9</v>
      </c>
      <c r="B28" s="3" t="s">
        <v>42</v>
      </c>
      <c r="C28" s="2">
        <v>7</v>
      </c>
      <c r="D28" s="12">
        <v>-10042.64</v>
      </c>
      <c r="E28" s="2">
        <v>4693</v>
      </c>
      <c r="F28" s="2">
        <f t="shared" si="0"/>
        <v>-10028.64</v>
      </c>
      <c r="G28" s="2">
        <f t="shared" si="1"/>
        <v>2.3906083244397011E-2</v>
      </c>
      <c r="H28" s="2">
        <f t="shared" si="2"/>
        <v>-10028.616093916755</v>
      </c>
      <c r="I28" s="2">
        <f t="shared" si="3"/>
        <v>1667.0454691838222</v>
      </c>
      <c r="J28" s="2">
        <f t="shared" si="4"/>
        <v>0</v>
      </c>
      <c r="K28" s="2">
        <f t="shared" si="5"/>
        <v>0</v>
      </c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2">
        <v>5</v>
      </c>
      <c r="B29" s="10" t="s">
        <v>34</v>
      </c>
      <c r="C29" s="2">
        <v>4</v>
      </c>
      <c r="D29" s="12">
        <v>-10032.6</v>
      </c>
      <c r="E29" s="2">
        <v>4693</v>
      </c>
      <c r="F29" s="2">
        <f t="shared" si="0"/>
        <v>-10024.6</v>
      </c>
      <c r="G29" s="2">
        <f t="shared" si="1"/>
        <v>8.5324232081911266E-3</v>
      </c>
      <c r="H29" s="2">
        <f t="shared" si="2"/>
        <v>-10024.591467576793</v>
      </c>
      <c r="I29" s="2">
        <f t="shared" si="3"/>
        <v>1671.0700955237844</v>
      </c>
      <c r="J29" s="2">
        <f t="shared" si="4"/>
        <v>0</v>
      </c>
      <c r="K29" s="2">
        <f t="shared" si="5"/>
        <v>0</v>
      </c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2">
        <v>8</v>
      </c>
      <c r="B30" s="3" t="s">
        <v>41</v>
      </c>
      <c r="C30" s="2">
        <v>5</v>
      </c>
      <c r="D30" s="12">
        <v>-9986.8680000000004</v>
      </c>
      <c r="E30" s="2">
        <v>4693</v>
      </c>
      <c r="F30" s="2">
        <f t="shared" si="0"/>
        <v>-9976.8680000000004</v>
      </c>
      <c r="G30" s="2">
        <f t="shared" si="1"/>
        <v>1.2801365478984425E-2</v>
      </c>
      <c r="H30" s="2">
        <f t="shared" si="2"/>
        <v>-9976.855198634521</v>
      </c>
      <c r="I30" s="2">
        <f t="shared" si="3"/>
        <v>1718.806364466056</v>
      </c>
      <c r="J30" s="2">
        <f t="shared" si="4"/>
        <v>0</v>
      </c>
      <c r="K30" s="2">
        <f t="shared" si="5"/>
        <v>0</v>
      </c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2">
        <v>1</v>
      </c>
      <c r="B31" s="2" t="s">
        <v>11</v>
      </c>
      <c r="C31" s="2">
        <v>3</v>
      </c>
      <c r="D31" s="12">
        <v>-9827.4770000000008</v>
      </c>
      <c r="E31" s="2">
        <v>4693</v>
      </c>
      <c r="F31" s="2">
        <f t="shared" si="0"/>
        <v>-9821.4770000000008</v>
      </c>
      <c r="G31" s="2">
        <f t="shared" si="1"/>
        <v>5.1183621241202813E-3</v>
      </c>
      <c r="H31" s="2">
        <f t="shared" si="2"/>
        <v>-9821.4718816378772</v>
      </c>
      <c r="I31" s="2">
        <f t="shared" si="3"/>
        <v>1874.1896814626998</v>
      </c>
      <c r="J31" s="2">
        <f t="shared" si="4"/>
        <v>0</v>
      </c>
      <c r="K31" s="2">
        <f t="shared" si="5"/>
        <v>0</v>
      </c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5"/>
      <c r="B32" s="3"/>
      <c r="C32" s="2"/>
      <c r="D32" s="11"/>
      <c r="E32" s="2"/>
      <c r="F32" s="2"/>
      <c r="G32" s="2"/>
      <c r="H32" s="2"/>
      <c r="I32" s="2"/>
      <c r="J32" s="2"/>
      <c r="K32" s="2"/>
      <c r="M32" s="3"/>
      <c r="N32" s="3"/>
      <c r="O32" s="3"/>
      <c r="P32" s="3"/>
      <c r="Q32" s="3"/>
      <c r="R32" s="3"/>
      <c r="S32" s="3"/>
      <c r="T32" s="3"/>
    </row>
    <row r="33" spans="1:24" x14ac:dyDescent="0.25">
      <c r="A33" s="3"/>
      <c r="C33" s="2"/>
      <c r="D33" s="2"/>
      <c r="E33" s="2"/>
      <c r="F33" s="2"/>
      <c r="G33" s="2"/>
      <c r="H33" s="2"/>
      <c r="I33" s="2"/>
      <c r="J33" s="2"/>
      <c r="K33" s="2"/>
      <c r="M33" s="3"/>
      <c r="N33" s="3"/>
      <c r="O33" s="3"/>
      <c r="P33" s="3"/>
      <c r="Q33" s="3"/>
      <c r="R33" s="3"/>
      <c r="S33" s="3"/>
      <c r="T33" s="3"/>
    </row>
    <row r="34" spans="1:24" s="3" customFormat="1" x14ac:dyDescent="0.25">
      <c r="A34" s="3" t="s">
        <v>12</v>
      </c>
      <c r="F34" s="3" t="s">
        <v>17</v>
      </c>
      <c r="K34" s="3" t="s">
        <v>18</v>
      </c>
      <c r="P34" s="3" t="s">
        <v>19</v>
      </c>
      <c r="U34" s="3" t="s">
        <v>33</v>
      </c>
      <c r="V34"/>
      <c r="W34"/>
      <c r="X34"/>
    </row>
    <row r="35" spans="1:24" s="3" customFormat="1" x14ac:dyDescent="0.25">
      <c r="A35" s="3" t="s">
        <v>10</v>
      </c>
      <c r="F35" s="3" t="s">
        <v>28</v>
      </c>
      <c r="K35" s="3" t="s">
        <v>29</v>
      </c>
      <c r="M35"/>
      <c r="N35"/>
      <c r="O35"/>
      <c r="P35" s="3" t="s">
        <v>32</v>
      </c>
      <c r="Q35"/>
      <c r="R35"/>
      <c r="S35"/>
      <c r="T35"/>
      <c r="U35" s="3" t="s">
        <v>34</v>
      </c>
      <c r="V35"/>
      <c r="W35"/>
      <c r="X35"/>
    </row>
    <row r="36" spans="1:24" x14ac:dyDescent="0.25">
      <c r="A36" t="s">
        <v>13</v>
      </c>
      <c r="F36" s="6" t="s">
        <v>13</v>
      </c>
      <c r="K36" s="6" t="s">
        <v>13</v>
      </c>
      <c r="P36" t="s">
        <v>13</v>
      </c>
      <c r="U36" t="s">
        <v>13</v>
      </c>
    </row>
    <row r="37" spans="1:24" x14ac:dyDescent="0.25">
      <c r="A37" s="3"/>
      <c r="B37" s="3" t="s">
        <v>14</v>
      </c>
      <c r="C37" t="s">
        <v>15</v>
      </c>
      <c r="D37" t="s">
        <v>16</v>
      </c>
      <c r="G37" t="s">
        <v>14</v>
      </c>
      <c r="H37" t="s">
        <v>15</v>
      </c>
      <c r="I37" t="s">
        <v>16</v>
      </c>
      <c r="L37" t="s">
        <v>14</v>
      </c>
      <c r="M37" t="s">
        <v>15</v>
      </c>
      <c r="N37" t="s">
        <v>16</v>
      </c>
      <c r="Q37" t="s">
        <v>14</v>
      </c>
      <c r="R37" t="s">
        <v>15</v>
      </c>
      <c r="S37" t="s">
        <v>16</v>
      </c>
      <c r="V37" t="s">
        <v>14</v>
      </c>
      <c r="W37" t="s">
        <v>15</v>
      </c>
      <c r="X37" t="s">
        <v>16</v>
      </c>
    </row>
    <row r="38" spans="1:24" x14ac:dyDescent="0.25">
      <c r="A38" t="s">
        <v>24</v>
      </c>
      <c r="B38" s="11">
        <v>-8.4918666999999992</v>
      </c>
      <c r="C38" s="11">
        <v>1.3683838800000001E-2</v>
      </c>
      <c r="F38" t="s">
        <v>24</v>
      </c>
      <c r="G38" s="11">
        <v>-8.2627462299999994</v>
      </c>
      <c r="H38" s="11">
        <v>1.4376109999999999E-2</v>
      </c>
      <c r="K38" t="s">
        <v>24</v>
      </c>
      <c r="L38" s="11">
        <v>-8.2548052900000002</v>
      </c>
      <c r="M38" s="11">
        <v>1.44526619E-2</v>
      </c>
      <c r="P38" t="s">
        <v>24</v>
      </c>
      <c r="Q38" s="11">
        <v>-8.2393370400000006</v>
      </c>
      <c r="R38" s="11">
        <v>1.49415803E-2</v>
      </c>
      <c r="U38" t="s">
        <v>24</v>
      </c>
      <c r="V38" s="11">
        <v>-8.5201945200000004</v>
      </c>
      <c r="W38" s="11">
        <v>1.3529984300000001E-2</v>
      </c>
    </row>
    <row r="39" spans="1:24" x14ac:dyDescent="0.25">
      <c r="A39" t="s">
        <v>25</v>
      </c>
      <c r="B39" s="11">
        <v>3.0874975</v>
      </c>
      <c r="C39" s="11">
        <v>3.0399239999999998E-3</v>
      </c>
      <c r="F39" t="s">
        <v>30</v>
      </c>
      <c r="G39" s="11">
        <v>8.7661069999999994E-2</v>
      </c>
      <c r="H39" s="11">
        <v>2.7693777999999998E-3</v>
      </c>
      <c r="K39" t="s">
        <v>31</v>
      </c>
      <c r="L39" s="11">
        <v>1.8670280000000001E-2</v>
      </c>
      <c r="M39" s="11">
        <v>5.8471860000000001E-4</v>
      </c>
      <c r="P39" t="s">
        <v>30</v>
      </c>
      <c r="Q39" s="11">
        <v>-0.22763222999999999</v>
      </c>
      <c r="R39" s="11">
        <v>5.7552632300000003E-2</v>
      </c>
      <c r="U39" t="s">
        <v>35</v>
      </c>
      <c r="V39" s="11">
        <v>1.197427E-2</v>
      </c>
      <c r="W39" s="11">
        <v>8.2705750000000003E-4</v>
      </c>
    </row>
    <row r="40" spans="1:24" x14ac:dyDescent="0.25">
      <c r="A40" t="s">
        <v>26</v>
      </c>
      <c r="B40" s="11">
        <v>8.4939500000000001E-2</v>
      </c>
      <c r="C40" s="11">
        <v>8.7639830000000001E-4</v>
      </c>
      <c r="F40" t="s">
        <v>25</v>
      </c>
      <c r="G40" s="11" t="s">
        <v>104</v>
      </c>
      <c r="H40" s="11">
        <v>3.3294874E-3</v>
      </c>
      <c r="K40" t="s">
        <v>25</v>
      </c>
      <c r="L40" s="11">
        <v>3.0266414500000001</v>
      </c>
      <c r="M40" s="11">
        <v>3.3497474999999999E-3</v>
      </c>
      <c r="P40" t="s">
        <v>25</v>
      </c>
      <c r="Q40" s="11">
        <v>3.0230765000000002</v>
      </c>
      <c r="R40" s="11">
        <v>3.461886E-3</v>
      </c>
      <c r="U40" t="s">
        <v>25</v>
      </c>
      <c r="V40" s="11">
        <v>3.08622006</v>
      </c>
      <c r="W40" s="11">
        <v>2.9753955999999998E-3</v>
      </c>
    </row>
    <row r="41" spans="1:24" x14ac:dyDescent="0.25">
      <c r="A41" t="s">
        <v>27</v>
      </c>
      <c r="B41" s="11">
        <v>-9827.4770000000008</v>
      </c>
      <c r="F41" t="s">
        <v>26</v>
      </c>
      <c r="G41" s="11">
        <v>7.7102879999999999E-2</v>
      </c>
      <c r="H41" s="11">
        <v>7.9541089999999996E-4</v>
      </c>
      <c r="J41" s="7"/>
      <c r="K41" s="7" t="s">
        <v>26</v>
      </c>
      <c r="L41" s="11">
        <v>7.6981919999999995E-2</v>
      </c>
      <c r="M41" s="11">
        <v>7.941119E-4</v>
      </c>
      <c r="N41" s="7"/>
      <c r="O41" s="7"/>
      <c r="P41" t="s">
        <v>31</v>
      </c>
      <c r="Q41" s="11">
        <v>6.6753640000000003E-2</v>
      </c>
      <c r="R41" s="11">
        <v>1.2170594099999999E-2</v>
      </c>
      <c r="U41" t="s">
        <v>26</v>
      </c>
      <c r="V41" s="11">
        <v>8.3100190000000004E-2</v>
      </c>
      <c r="W41" s="11">
        <v>8.5734699999999995E-4</v>
      </c>
    </row>
    <row r="42" spans="1:24" x14ac:dyDescent="0.25">
      <c r="F42" t="s">
        <v>27</v>
      </c>
      <c r="G42" s="11">
        <v>-10735.84</v>
      </c>
      <c r="J42" s="7"/>
      <c r="K42" t="s">
        <v>27</v>
      </c>
      <c r="L42" s="11">
        <v>-10750.19</v>
      </c>
      <c r="M42" s="7"/>
      <c r="N42" s="7"/>
      <c r="O42" s="7"/>
      <c r="P42" t="s">
        <v>26</v>
      </c>
      <c r="Q42" s="11">
        <v>7.685728E-2</v>
      </c>
      <c r="R42" s="11">
        <v>7.9286890000000005E-4</v>
      </c>
      <c r="U42" t="s">
        <v>27</v>
      </c>
      <c r="V42" s="11">
        <v>-10032.6</v>
      </c>
    </row>
    <row r="43" spans="1:24" x14ac:dyDescent="0.25">
      <c r="I43" s="8"/>
      <c r="J43" s="7"/>
      <c r="K43" s="7"/>
      <c r="L43" s="7"/>
      <c r="M43" s="7"/>
      <c r="N43" s="8"/>
      <c r="O43" s="7"/>
      <c r="P43" t="s">
        <v>27</v>
      </c>
      <c r="Q43" s="11">
        <v>-10765.75</v>
      </c>
      <c r="X43" s="8"/>
    </row>
    <row r="44" spans="1:24" x14ac:dyDescent="0.25">
      <c r="J44" s="7"/>
      <c r="K44" s="7"/>
      <c r="L44" s="7"/>
      <c r="M44" s="7"/>
      <c r="N44" s="7"/>
      <c r="O44" s="7"/>
      <c r="S44" s="8"/>
    </row>
    <row r="45" spans="1:24" x14ac:dyDescent="0.25">
      <c r="J45" s="7"/>
      <c r="K45" s="7"/>
      <c r="L45" s="7"/>
      <c r="M45" s="7"/>
      <c r="N45" s="7"/>
      <c r="O45" s="7"/>
    </row>
    <row r="46" spans="1:24" x14ac:dyDescent="0.25">
      <c r="A46" s="3" t="s">
        <v>20</v>
      </c>
      <c r="F46" s="3" t="s">
        <v>21</v>
      </c>
      <c r="G46" s="7"/>
      <c r="H46" s="7"/>
      <c r="I46" s="7"/>
      <c r="J46" s="7"/>
      <c r="K46" s="3" t="s">
        <v>22</v>
      </c>
      <c r="P46" s="3" t="s">
        <v>23</v>
      </c>
      <c r="Q46" s="3"/>
      <c r="R46" s="3"/>
      <c r="S46" s="3"/>
      <c r="T46" s="3"/>
      <c r="U46" s="3" t="s">
        <v>47</v>
      </c>
      <c r="V46" s="3"/>
      <c r="W46" s="3"/>
      <c r="X46" s="3"/>
    </row>
    <row r="47" spans="1:24" x14ac:dyDescent="0.25">
      <c r="A47" s="3" t="s">
        <v>36</v>
      </c>
      <c r="F47" s="3" t="s">
        <v>38</v>
      </c>
      <c r="G47" s="7"/>
      <c r="H47" s="7"/>
      <c r="I47" s="7"/>
      <c r="J47" s="7"/>
      <c r="K47" s="3" t="s">
        <v>41</v>
      </c>
      <c r="P47" s="3" t="s">
        <v>42</v>
      </c>
      <c r="Q47" s="3"/>
      <c r="R47" s="3"/>
      <c r="S47" s="3"/>
      <c r="T47" s="3"/>
      <c r="U47" s="3" t="s">
        <v>46</v>
      </c>
      <c r="V47" s="3"/>
      <c r="W47" s="3"/>
      <c r="X47" s="3"/>
    </row>
    <row r="48" spans="1:24" x14ac:dyDescent="0.25">
      <c r="A48" t="s">
        <v>13</v>
      </c>
      <c r="F48" s="7" t="s">
        <v>13</v>
      </c>
      <c r="G48" s="7"/>
      <c r="H48" s="7"/>
      <c r="I48" s="7"/>
      <c r="J48" s="7"/>
      <c r="K48" t="s">
        <v>13</v>
      </c>
      <c r="L48" t="s">
        <v>105</v>
      </c>
      <c r="P48" s="3" t="s">
        <v>13</v>
      </c>
      <c r="U48" t="s">
        <v>13</v>
      </c>
    </row>
    <row r="49" spans="1:24" x14ac:dyDescent="0.25">
      <c r="B49" t="s">
        <v>14</v>
      </c>
      <c r="C49" t="s">
        <v>15</v>
      </c>
      <c r="D49" t="s">
        <v>16</v>
      </c>
      <c r="F49" s="7"/>
      <c r="G49" s="7" t="s">
        <v>14</v>
      </c>
      <c r="H49" s="7" t="s">
        <v>15</v>
      </c>
      <c r="I49" s="7" t="s">
        <v>16</v>
      </c>
      <c r="J49" s="7"/>
      <c r="L49" t="s">
        <v>14</v>
      </c>
      <c r="M49" t="s">
        <v>15</v>
      </c>
      <c r="N49" t="s">
        <v>16</v>
      </c>
      <c r="Q49" t="s">
        <v>14</v>
      </c>
      <c r="R49" t="s">
        <v>15</v>
      </c>
      <c r="S49" t="s">
        <v>16</v>
      </c>
      <c r="V49" t="s">
        <v>14</v>
      </c>
      <c r="W49" t="s">
        <v>15</v>
      </c>
      <c r="X49" t="s">
        <v>16</v>
      </c>
    </row>
    <row r="50" spans="1:24" x14ac:dyDescent="0.25">
      <c r="A50" t="s">
        <v>24</v>
      </c>
      <c r="B50" s="11">
        <v>-8.4843588150000002</v>
      </c>
      <c r="C50" s="11">
        <v>1.33855724E-2</v>
      </c>
      <c r="F50" s="7" t="s">
        <v>24</v>
      </c>
      <c r="G50" s="11">
        <v>-8.4350088490000008</v>
      </c>
      <c r="H50" s="11">
        <v>3.0073304499999998E-2</v>
      </c>
      <c r="I50" s="7"/>
      <c r="J50" s="7"/>
      <c r="K50" t="s">
        <v>24</v>
      </c>
      <c r="L50" s="11">
        <v>-8.4787330799999996</v>
      </c>
      <c r="M50" s="11">
        <v>1.8528391200000001E-2</v>
      </c>
      <c r="P50" t="s">
        <v>24</v>
      </c>
      <c r="Q50" s="11">
        <v>-8.4350088490000008</v>
      </c>
      <c r="R50" s="11">
        <v>3.0073304499999998E-2</v>
      </c>
      <c r="U50" t="s">
        <v>24</v>
      </c>
      <c r="V50" s="11">
        <v>-8.2419701599999993</v>
      </c>
      <c r="W50" s="11">
        <v>2.8286512100000001E-2</v>
      </c>
    </row>
    <row r="51" spans="1:24" x14ac:dyDescent="0.25">
      <c r="A51" t="s">
        <v>37</v>
      </c>
      <c r="B51" s="11">
        <v>2.7095190000000001E-3</v>
      </c>
      <c r="C51" s="11">
        <v>1.8404430000000001E-4</v>
      </c>
      <c r="F51" s="7" t="s">
        <v>35</v>
      </c>
      <c r="G51" s="11">
        <v>-1.6559849000000001E-2</v>
      </c>
      <c r="H51" s="11">
        <v>9.0369566999999994E-3</v>
      </c>
      <c r="I51" s="7"/>
      <c r="J51" s="7"/>
      <c r="K51" t="s">
        <v>39</v>
      </c>
      <c r="L51" s="11">
        <v>-4.6665579999999998E-2</v>
      </c>
      <c r="M51" s="11">
        <v>2.69870072E-2</v>
      </c>
      <c r="P51" t="s">
        <v>35</v>
      </c>
      <c r="Q51" s="11">
        <v>-1.6559849000000001E-2</v>
      </c>
      <c r="R51" s="11">
        <v>9.0369566999999994E-3</v>
      </c>
      <c r="U51" t="s">
        <v>35</v>
      </c>
      <c r="V51" s="11">
        <v>-9.3298010000000004E-3</v>
      </c>
      <c r="W51" s="11">
        <v>8.2809041999999996E-3</v>
      </c>
    </row>
    <row r="52" spans="1:24" x14ac:dyDescent="0.25">
      <c r="A52" t="s">
        <v>25</v>
      </c>
      <c r="B52" s="11">
        <v>3.0781058610000001</v>
      </c>
      <c r="C52" s="11">
        <v>3.0391444999999999E-3</v>
      </c>
      <c r="F52" s="7" t="s">
        <v>25</v>
      </c>
      <c r="G52" s="11">
        <v>3.0671445830000001</v>
      </c>
      <c r="H52" s="11">
        <v>6.7099962999999999E-3</v>
      </c>
      <c r="I52" s="7"/>
      <c r="J52" s="7"/>
      <c r="K52" t="s">
        <v>25</v>
      </c>
      <c r="L52" s="11">
        <v>3.0820515500000001</v>
      </c>
      <c r="M52" s="11">
        <v>4.0986217E-3</v>
      </c>
      <c r="P52" t="s">
        <v>43</v>
      </c>
      <c r="Q52" s="11">
        <v>0</v>
      </c>
      <c r="R52" s="11">
        <v>0.18775345190000001</v>
      </c>
      <c r="U52" t="s">
        <v>30</v>
      </c>
      <c r="V52" s="11">
        <v>8.2906127999999996E-2</v>
      </c>
      <c r="W52" s="11">
        <v>2.7622460999999999E-3</v>
      </c>
    </row>
    <row r="53" spans="1:24" x14ac:dyDescent="0.25">
      <c r="A53" t="s">
        <v>26</v>
      </c>
      <c r="B53" s="11">
        <v>8.3028167E-2</v>
      </c>
      <c r="C53" s="11">
        <v>8.5640450000000002E-4</v>
      </c>
      <c r="F53" s="7" t="s">
        <v>37</v>
      </c>
      <c r="G53" s="11">
        <v>6.3819439999999996E-3</v>
      </c>
      <c r="H53" s="11">
        <v>2.0127300999999999E-3</v>
      </c>
      <c r="I53" s="7"/>
      <c r="J53" s="7"/>
      <c r="K53" t="s">
        <v>40</v>
      </c>
      <c r="L53" s="11">
        <v>1.7472990000000001E-2</v>
      </c>
      <c r="M53" s="11">
        <v>6.0073445999999997E-3</v>
      </c>
      <c r="P53" t="s">
        <v>25</v>
      </c>
      <c r="Q53" s="11">
        <v>3.0671445830000001</v>
      </c>
      <c r="R53" s="11">
        <v>6.7099962999999999E-3</v>
      </c>
      <c r="U53" t="s">
        <v>25</v>
      </c>
      <c r="V53" s="11">
        <v>3.0187681909999999</v>
      </c>
      <c r="W53" s="11">
        <v>6.3538478000000004E-3</v>
      </c>
    </row>
    <row r="54" spans="1:24" x14ac:dyDescent="0.25">
      <c r="A54" t="s">
        <v>27</v>
      </c>
      <c r="B54" s="11">
        <v>-10039.280000000001</v>
      </c>
      <c r="F54" s="7" t="s">
        <v>26</v>
      </c>
      <c r="G54" s="11">
        <v>8.301132E-2</v>
      </c>
      <c r="H54" s="11">
        <v>8.5642949999999998E-4</v>
      </c>
      <c r="I54" s="7"/>
      <c r="J54" s="7"/>
      <c r="K54" t="s">
        <v>26</v>
      </c>
      <c r="L54" s="11">
        <v>8.350631E-2</v>
      </c>
      <c r="M54" s="11">
        <v>8.6154660000000002E-4</v>
      </c>
      <c r="P54" t="s">
        <v>37</v>
      </c>
      <c r="Q54" s="11">
        <v>6.3819439999999996E-3</v>
      </c>
      <c r="R54" s="11">
        <v>2.0127300999999999E-3</v>
      </c>
      <c r="U54" t="s">
        <v>37</v>
      </c>
      <c r="V54" s="11">
        <v>4.0251430000000001E-3</v>
      </c>
      <c r="W54" s="11">
        <v>1.8452316999999999E-3</v>
      </c>
    </row>
    <row r="55" spans="1:24" x14ac:dyDescent="0.25">
      <c r="D55" s="8"/>
      <c r="F55" t="s">
        <v>27</v>
      </c>
      <c r="G55" s="11">
        <v>-10042.64</v>
      </c>
      <c r="H55" s="7"/>
      <c r="I55" s="7"/>
      <c r="J55" s="7"/>
      <c r="K55" t="s">
        <v>27</v>
      </c>
      <c r="L55" s="11">
        <v>-9986.8680000000004</v>
      </c>
      <c r="P55" t="s">
        <v>44</v>
      </c>
      <c r="Q55" s="11">
        <v>0</v>
      </c>
      <c r="R55" s="11">
        <v>4.1921953499999998E-2</v>
      </c>
      <c r="U55" t="s">
        <v>26</v>
      </c>
      <c r="V55" s="11">
        <v>7.6034193E-2</v>
      </c>
      <c r="W55" s="11">
        <v>7.8438119999999997E-4</v>
      </c>
    </row>
    <row r="56" spans="1:24" x14ac:dyDescent="0.25">
      <c r="F56" s="7"/>
      <c r="G56" s="7"/>
      <c r="H56" s="7"/>
      <c r="I56" s="8"/>
      <c r="J56" s="7"/>
      <c r="N56" s="8"/>
      <c r="P56" t="s">
        <v>26</v>
      </c>
      <c r="Q56" s="11">
        <v>8.301132E-2</v>
      </c>
      <c r="R56" s="11">
        <v>8.5642949999999998E-4</v>
      </c>
      <c r="U56" t="s">
        <v>27</v>
      </c>
      <c r="V56" s="11">
        <v>-10866.94</v>
      </c>
    </row>
    <row r="57" spans="1:24" x14ac:dyDescent="0.25">
      <c r="J57" s="7"/>
      <c r="K57" s="7"/>
      <c r="L57" s="7"/>
      <c r="M57" s="7"/>
      <c r="N57" s="7"/>
      <c r="O57" s="7"/>
      <c r="P57" t="s">
        <v>27</v>
      </c>
      <c r="Q57" s="11">
        <v>-10042.64</v>
      </c>
      <c r="X57" s="8"/>
    </row>
    <row r="58" spans="1:24" x14ac:dyDescent="0.25">
      <c r="J58" s="3"/>
      <c r="S58" s="8"/>
    </row>
    <row r="59" spans="1:24" x14ac:dyDescent="0.25">
      <c r="A59" s="3" t="s">
        <v>45</v>
      </c>
      <c r="B59" s="3"/>
      <c r="C59" s="3"/>
      <c r="D59" s="3"/>
      <c r="E59" s="3"/>
      <c r="F59" s="3" t="s">
        <v>48</v>
      </c>
      <c r="J59" s="3"/>
      <c r="K59" s="3" t="s">
        <v>52</v>
      </c>
      <c r="P59" s="3" t="s">
        <v>54</v>
      </c>
      <c r="U59" s="3" t="s">
        <v>56</v>
      </c>
      <c r="W59" s="4"/>
    </row>
    <row r="60" spans="1:24" x14ac:dyDescent="0.25">
      <c r="A60" s="3" t="s">
        <v>50</v>
      </c>
      <c r="B60" s="3"/>
      <c r="C60" s="3"/>
      <c r="D60" s="3"/>
      <c r="E60" s="3"/>
      <c r="F60" s="3" t="s">
        <v>49</v>
      </c>
      <c r="K60" t="s">
        <v>51</v>
      </c>
      <c r="P60" t="s">
        <v>53</v>
      </c>
      <c r="U60" t="s">
        <v>55</v>
      </c>
      <c r="W60" s="4"/>
    </row>
    <row r="61" spans="1:24" x14ac:dyDescent="0.25">
      <c r="A61" t="s">
        <v>13</v>
      </c>
      <c r="F61" t="s">
        <v>13</v>
      </c>
      <c r="K61" t="s">
        <v>13</v>
      </c>
      <c r="P61" t="s">
        <v>13</v>
      </c>
      <c r="U61" t="s">
        <v>13</v>
      </c>
    </row>
    <row r="62" spans="1:24" x14ac:dyDescent="0.25">
      <c r="B62" t="s">
        <v>14</v>
      </c>
      <c r="C62" t="s">
        <v>15</v>
      </c>
      <c r="D62" t="s">
        <v>16</v>
      </c>
      <c r="G62" t="s">
        <v>14</v>
      </c>
      <c r="H62" t="s">
        <v>15</v>
      </c>
      <c r="I62" t="s">
        <v>16</v>
      </c>
      <c r="L62" t="s">
        <v>14</v>
      </c>
      <c r="M62" t="s">
        <v>15</v>
      </c>
      <c r="N62" t="s">
        <v>16</v>
      </c>
      <c r="Q62" t="s">
        <v>14</v>
      </c>
      <c r="R62" t="s">
        <v>15</v>
      </c>
      <c r="S62" t="s">
        <v>16</v>
      </c>
      <c r="V62" t="s">
        <v>14</v>
      </c>
      <c r="W62" t="s">
        <v>15</v>
      </c>
      <c r="X62" t="s">
        <v>16</v>
      </c>
    </row>
    <row r="63" spans="1:24" x14ac:dyDescent="0.25">
      <c r="A63" t="s">
        <v>24</v>
      </c>
      <c r="B63" s="11">
        <v>-8.2357510989999998</v>
      </c>
      <c r="C63" s="11">
        <v>2.8287773299999999E-2</v>
      </c>
      <c r="F63" t="s">
        <v>24</v>
      </c>
      <c r="G63" s="11">
        <v>-8.2248983520000003</v>
      </c>
      <c r="H63" s="11">
        <v>2.8434517699999998E-2</v>
      </c>
      <c r="K63" t="s">
        <v>24</v>
      </c>
      <c r="L63" s="11">
        <v>-8.2638415399999996</v>
      </c>
      <c r="M63" s="11">
        <v>1.8419678200000001E-2</v>
      </c>
      <c r="P63" t="s">
        <v>24</v>
      </c>
      <c r="Q63" s="11">
        <v>-8.2547693300000002</v>
      </c>
      <c r="R63" s="11">
        <v>1.8480258499999999E-2</v>
      </c>
      <c r="U63" t="s">
        <v>24</v>
      </c>
      <c r="V63" s="11">
        <v>-8.2411540799999994</v>
      </c>
      <c r="W63" s="11">
        <v>1.8920718900000001E-2</v>
      </c>
    </row>
    <row r="64" spans="1:24" x14ac:dyDescent="0.25">
      <c r="A64" t="s">
        <v>35</v>
      </c>
      <c r="B64" s="11">
        <v>-8.9438209999999994E-3</v>
      </c>
      <c r="C64" s="11">
        <v>8.2706142E-3</v>
      </c>
      <c r="F64" t="s">
        <v>35</v>
      </c>
      <c r="G64" s="11">
        <v>-8.1859600000000008E-3</v>
      </c>
      <c r="H64" s="11">
        <v>8.2635619000000007E-3</v>
      </c>
      <c r="K64" t="s">
        <v>30</v>
      </c>
      <c r="L64" s="11">
        <v>8.3644739999999995E-2</v>
      </c>
      <c r="M64" s="11">
        <v>2.7809801999999998E-3</v>
      </c>
      <c r="P64" t="s">
        <v>39</v>
      </c>
      <c r="Q64" s="11">
        <v>-3.4776340000000003E-2</v>
      </c>
      <c r="R64" s="11">
        <v>2.4678753899999999E-2</v>
      </c>
      <c r="U64" t="s">
        <v>30</v>
      </c>
      <c r="V64" s="11">
        <v>-0.18724303</v>
      </c>
      <c r="W64" s="11">
        <v>5.7327003799999998E-2</v>
      </c>
    </row>
    <row r="65" spans="1:24" x14ac:dyDescent="0.25">
      <c r="A65" t="s">
        <v>25</v>
      </c>
      <c r="B65" s="11">
        <v>3.0173299569999998</v>
      </c>
      <c r="C65" s="11">
        <v>6.3551618999999997E-3</v>
      </c>
      <c r="F65" t="s">
        <v>30</v>
      </c>
      <c r="G65" s="11">
        <v>-0.19259226700000001</v>
      </c>
      <c r="H65" s="11">
        <v>5.6891628499999999E-2</v>
      </c>
      <c r="K65" t="s">
        <v>39</v>
      </c>
      <c r="L65" s="11">
        <v>-3.4649199999999998E-2</v>
      </c>
      <c r="M65" s="11">
        <v>2.47087034E-2</v>
      </c>
      <c r="P65" t="s">
        <v>25</v>
      </c>
      <c r="Q65" s="11">
        <v>3.02538865</v>
      </c>
      <c r="R65" s="11">
        <v>4.1872882E-3</v>
      </c>
      <c r="U65" t="s">
        <v>39</v>
      </c>
      <c r="V65" s="11">
        <v>-3.5697180000000002E-2</v>
      </c>
      <c r="W65" s="11">
        <v>2.4653259199999999E-2</v>
      </c>
    </row>
    <row r="66" spans="1:24" x14ac:dyDescent="0.25">
      <c r="A66" t="s">
        <v>37</v>
      </c>
      <c r="B66" s="11">
        <v>3.9206229999999998E-3</v>
      </c>
      <c r="C66" s="11">
        <v>1.8429919999999999E-3</v>
      </c>
      <c r="F66" t="s">
        <v>25</v>
      </c>
      <c r="G66" s="11">
        <v>3.0148873429999998</v>
      </c>
      <c r="H66" s="11">
        <v>6.3882727999999998E-3</v>
      </c>
      <c r="K66" t="s">
        <v>25</v>
      </c>
      <c r="L66" s="11">
        <v>3.02748646</v>
      </c>
      <c r="M66" s="11">
        <v>4.1712045999999997E-3</v>
      </c>
      <c r="P66" t="s">
        <v>31</v>
      </c>
      <c r="Q66" s="11">
        <v>1.7829330000000001E-2</v>
      </c>
      <c r="R66" s="11">
        <v>5.8778620000000004E-4</v>
      </c>
      <c r="U66" t="s">
        <v>25</v>
      </c>
      <c r="V66" s="11">
        <v>3.0222987099999998</v>
      </c>
      <c r="W66" s="11">
        <v>4.2874002000000003E-3</v>
      </c>
    </row>
    <row r="67" spans="1:24" x14ac:dyDescent="0.25">
      <c r="A67" t="s">
        <v>31</v>
      </c>
      <c r="B67" s="11">
        <v>1.7656267E-2</v>
      </c>
      <c r="C67" s="11">
        <v>5.8363709999999995E-4</v>
      </c>
      <c r="F67" t="s">
        <v>37</v>
      </c>
      <c r="G67" s="11">
        <v>3.722548E-3</v>
      </c>
      <c r="H67" s="11">
        <v>1.8416750999999999E-3</v>
      </c>
      <c r="K67" t="s">
        <v>40</v>
      </c>
      <c r="L67" s="11">
        <v>1.233479E-2</v>
      </c>
      <c r="M67" s="11">
        <v>5.5021436000000003E-3</v>
      </c>
      <c r="P67" t="s">
        <v>40</v>
      </c>
      <c r="Q67" s="11">
        <v>1.22609E-2</v>
      </c>
      <c r="R67" s="11">
        <v>5.4955029000000001E-3</v>
      </c>
      <c r="U67" t="s">
        <v>31</v>
      </c>
      <c r="V67" s="11">
        <v>5.740866E-2</v>
      </c>
      <c r="W67" s="11">
        <v>1.21312052E-2</v>
      </c>
    </row>
    <row r="68" spans="1:24" x14ac:dyDescent="0.25">
      <c r="A68" t="s">
        <v>26</v>
      </c>
      <c r="B68" s="11">
        <v>7.5936658000000004E-2</v>
      </c>
      <c r="C68" s="11">
        <v>7.8336789999999996E-4</v>
      </c>
      <c r="F68" t="s">
        <v>31</v>
      </c>
      <c r="G68" s="11">
        <v>5.8353726000000002E-2</v>
      </c>
      <c r="H68" s="11">
        <v>1.2036115700000001E-2</v>
      </c>
      <c r="K68" t="s">
        <v>26</v>
      </c>
      <c r="L68" s="11">
        <v>7.6446429999999996E-2</v>
      </c>
      <c r="M68" s="11">
        <v>7.8855479999999996E-4</v>
      </c>
      <c r="P68" t="s">
        <v>26</v>
      </c>
      <c r="Q68" s="11">
        <v>7.6354389999999994E-2</v>
      </c>
      <c r="R68" s="11">
        <v>7.8764950000000003E-4</v>
      </c>
      <c r="U68" t="s">
        <v>40</v>
      </c>
      <c r="V68" s="11">
        <v>1.2320879999999999E-2</v>
      </c>
      <c r="W68" s="11">
        <v>5.4895155000000001E-3</v>
      </c>
    </row>
    <row r="69" spans="1:24" x14ac:dyDescent="0.25">
      <c r="A69" t="s">
        <v>27</v>
      </c>
      <c r="B69" s="11">
        <v>-10878.95</v>
      </c>
      <c r="F69" t="s">
        <v>26</v>
      </c>
      <c r="G69" s="11">
        <v>7.5843971999999996E-2</v>
      </c>
      <c r="H69" s="11">
        <v>7.8240839999999998E-4</v>
      </c>
      <c r="K69" t="s">
        <v>27</v>
      </c>
      <c r="L69" s="11">
        <v>-10815.5</v>
      </c>
      <c r="P69" t="s">
        <v>27</v>
      </c>
      <c r="Q69" s="11">
        <v>-10827.18</v>
      </c>
      <c r="U69" t="s">
        <v>26</v>
      </c>
      <c r="V69" s="11">
        <v>7.6270920000000006E-2</v>
      </c>
      <c r="W69" s="11">
        <v>7.8683219999999996E-4</v>
      </c>
    </row>
    <row r="70" spans="1:24" x14ac:dyDescent="0.25">
      <c r="C70" s="4"/>
      <c r="D70" s="8"/>
      <c r="F70" t="s">
        <v>27</v>
      </c>
      <c r="G70" s="11">
        <v>-10890.39</v>
      </c>
      <c r="N70" s="8"/>
      <c r="S70" s="8"/>
      <c r="U70" t="s">
        <v>27</v>
      </c>
      <c r="V70" s="11">
        <v>-10837.81</v>
      </c>
    </row>
    <row r="71" spans="1:24" x14ac:dyDescent="0.25">
      <c r="C71" s="4"/>
      <c r="I71" s="8"/>
      <c r="X71" s="8"/>
    </row>
    <row r="73" spans="1:24" x14ac:dyDescent="0.25">
      <c r="A73" s="3" t="s">
        <v>58</v>
      </c>
      <c r="F73" s="3" t="s">
        <v>59</v>
      </c>
      <c r="K73" s="3" t="s">
        <v>62</v>
      </c>
      <c r="P73" s="3" t="s">
        <v>65</v>
      </c>
      <c r="U73" s="3" t="s">
        <v>68</v>
      </c>
    </row>
    <row r="74" spans="1:24" x14ac:dyDescent="0.25">
      <c r="A74" s="3" t="s">
        <v>57</v>
      </c>
      <c r="F74" s="3" t="s">
        <v>60</v>
      </c>
      <c r="K74" s="3" t="s">
        <v>61</v>
      </c>
      <c r="P74" s="3" t="s">
        <v>64</v>
      </c>
      <c r="U74" s="3" t="s">
        <v>67</v>
      </c>
    </row>
    <row r="75" spans="1:24" x14ac:dyDescent="0.25">
      <c r="A75" t="s">
        <v>13</v>
      </c>
      <c r="F75" t="s">
        <v>13</v>
      </c>
      <c r="K75" t="s">
        <v>13</v>
      </c>
      <c r="P75" t="s">
        <v>13</v>
      </c>
      <c r="U75" t="s">
        <v>13</v>
      </c>
    </row>
    <row r="76" spans="1:24" x14ac:dyDescent="0.25">
      <c r="B76" t="s">
        <v>14</v>
      </c>
      <c r="C76" t="s">
        <v>15</v>
      </c>
      <c r="D76" t="s">
        <v>16</v>
      </c>
      <c r="G76" t="s">
        <v>14</v>
      </c>
      <c r="H76" t="s">
        <v>15</v>
      </c>
      <c r="I76" t="s">
        <v>16</v>
      </c>
      <c r="L76" t="s">
        <v>14</v>
      </c>
      <c r="M76" t="s">
        <v>15</v>
      </c>
      <c r="N76" t="s">
        <v>16</v>
      </c>
      <c r="Q76" t="s">
        <v>14</v>
      </c>
      <c r="R76" t="s">
        <v>15</v>
      </c>
      <c r="S76" t="s">
        <v>16</v>
      </c>
      <c r="V76" t="s">
        <v>14</v>
      </c>
      <c r="W76" t="s">
        <v>15</v>
      </c>
      <c r="X76" t="s">
        <v>16</v>
      </c>
    </row>
    <row r="77" spans="1:24" x14ac:dyDescent="0.25">
      <c r="A77" t="s">
        <v>24</v>
      </c>
      <c r="B77" s="11">
        <v>-8.2949947799999997</v>
      </c>
      <c r="C77" s="11">
        <v>1.4466986500000001E-2</v>
      </c>
      <c r="F77" t="s">
        <v>24</v>
      </c>
      <c r="G77" s="11">
        <v>-8.2621674059999997</v>
      </c>
      <c r="H77" s="11">
        <v>1.4272283300000001E-2</v>
      </c>
      <c r="K77" t="s">
        <v>24</v>
      </c>
      <c r="L77" s="11">
        <v>-8.2972462650000001</v>
      </c>
      <c r="M77" s="11">
        <v>1.4756648400000001E-2</v>
      </c>
      <c r="P77" t="s">
        <v>24</v>
      </c>
      <c r="Q77" s="11">
        <v>-8.2955766539999996</v>
      </c>
      <c r="R77" s="11">
        <v>1.4687625899999999E-2</v>
      </c>
      <c r="U77" t="s">
        <v>24</v>
      </c>
      <c r="V77" s="11">
        <v>-8.2644326350000004</v>
      </c>
      <c r="W77" s="11">
        <v>1.43598602E-2</v>
      </c>
    </row>
    <row r="78" spans="1:24" x14ac:dyDescent="0.25">
      <c r="A78" t="s">
        <v>35</v>
      </c>
      <c r="B78" s="11">
        <v>8.656983E-3</v>
      </c>
      <c r="C78" s="11">
        <v>7.6505430000000003E-4</v>
      </c>
      <c r="F78" t="s">
        <v>25</v>
      </c>
      <c r="G78" s="11">
        <v>3.0231905939999999</v>
      </c>
      <c r="H78" s="11">
        <v>3.3186583E-3</v>
      </c>
      <c r="K78" t="s">
        <v>63</v>
      </c>
      <c r="L78" s="11">
        <v>8.8108990000000005E-3</v>
      </c>
      <c r="M78" s="11">
        <v>9.7441309999999996E-4</v>
      </c>
      <c r="P78" t="s">
        <v>35</v>
      </c>
      <c r="Q78" s="11">
        <v>8.4317679999999992E-3</v>
      </c>
      <c r="R78" s="11">
        <v>1.2475998999999999E-3</v>
      </c>
      <c r="U78" t="s">
        <v>25</v>
      </c>
      <c r="V78" s="11">
        <v>3.0233149269999999</v>
      </c>
      <c r="W78" s="11">
        <v>3.3390867E-3</v>
      </c>
    </row>
    <row r="79" spans="1:24" x14ac:dyDescent="0.25">
      <c r="A79" t="s">
        <v>30</v>
      </c>
      <c r="B79" s="11">
        <v>8.3162504999999998E-2</v>
      </c>
      <c r="C79" s="11">
        <v>2.7610242E-3</v>
      </c>
      <c r="F79" t="s">
        <v>37</v>
      </c>
      <c r="G79" s="11">
        <v>1.9363970000000001E-3</v>
      </c>
      <c r="H79" s="11">
        <v>1.702656E-4</v>
      </c>
      <c r="K79" t="s">
        <v>30</v>
      </c>
      <c r="L79" s="11">
        <v>0.11010719200000001</v>
      </c>
      <c r="M79" s="11">
        <v>3.7004119000000001E-3</v>
      </c>
      <c r="P79" t="s">
        <v>63</v>
      </c>
      <c r="Q79" s="11">
        <v>3.60911E-4</v>
      </c>
      <c r="R79" s="11">
        <v>1.5812889E-3</v>
      </c>
      <c r="U79" t="s">
        <v>69</v>
      </c>
      <c r="V79" s="11">
        <v>2.0867080000000001E-3</v>
      </c>
      <c r="W79" s="11">
        <v>2.257425E-4</v>
      </c>
    </row>
    <row r="80" spans="1:24" x14ac:dyDescent="0.25">
      <c r="A80" t="s">
        <v>25</v>
      </c>
      <c r="B80" s="11">
        <v>3.0306257560000001</v>
      </c>
      <c r="C80" s="11">
        <v>3.2901298E-3</v>
      </c>
      <c r="F80" t="s">
        <v>31</v>
      </c>
      <c r="G80" s="11">
        <v>1.7676404E-2</v>
      </c>
      <c r="H80" s="11">
        <v>5.83429E-4</v>
      </c>
      <c r="K80" t="s">
        <v>25</v>
      </c>
      <c r="L80" s="11">
        <v>3.0310515140000001</v>
      </c>
      <c r="M80" s="11">
        <v>3.3129253000000001E-3</v>
      </c>
      <c r="P80" t="s">
        <v>30</v>
      </c>
      <c r="Q80" s="11">
        <v>8.4198894999999996E-2</v>
      </c>
      <c r="R80" s="11">
        <v>5.3119997000000002E-3</v>
      </c>
      <c r="U80" t="s">
        <v>31</v>
      </c>
      <c r="V80" s="11">
        <v>2.401797E-2</v>
      </c>
      <c r="W80" s="11">
        <v>8.1862510000000005E-4</v>
      </c>
    </row>
    <row r="81" spans="1:24" x14ac:dyDescent="0.25">
      <c r="A81" t="s">
        <v>26</v>
      </c>
      <c r="B81" s="11">
        <v>7.6069491000000003E-2</v>
      </c>
      <c r="C81" s="11">
        <v>7.8469559999999995E-4</v>
      </c>
      <c r="F81" t="s">
        <v>26</v>
      </c>
      <c r="G81" s="11">
        <v>7.5944793999999996E-2</v>
      </c>
      <c r="H81" s="11">
        <v>7.8343140000000004E-4</v>
      </c>
      <c r="K81" t="s">
        <v>26</v>
      </c>
      <c r="L81" s="11">
        <v>7.6440843999999994E-2</v>
      </c>
      <c r="M81" s="11">
        <v>7.8856909999999996E-4</v>
      </c>
      <c r="P81" t="s">
        <v>25</v>
      </c>
      <c r="Q81" s="11">
        <v>3.030676487</v>
      </c>
      <c r="R81" s="11">
        <v>3.2974503E-3</v>
      </c>
      <c r="U81" t="s">
        <v>26</v>
      </c>
      <c r="V81" s="11">
        <v>7.6287926000000006E-2</v>
      </c>
      <c r="W81" s="11">
        <v>7.8689869999999998E-4</v>
      </c>
    </row>
    <row r="82" spans="1:24" x14ac:dyDescent="0.25">
      <c r="A82" t="s">
        <v>27</v>
      </c>
      <c r="B82" s="11">
        <v>-10862.18</v>
      </c>
      <c r="F82" t="s">
        <v>27</v>
      </c>
      <c r="G82" s="11">
        <v>-10877.78</v>
      </c>
      <c r="K82" t="s">
        <v>27</v>
      </c>
      <c r="L82" s="11">
        <v>-10816.77</v>
      </c>
      <c r="P82" t="s">
        <v>26</v>
      </c>
      <c r="Q82" s="11">
        <v>7.6071986999999994E-2</v>
      </c>
      <c r="R82" s="11">
        <v>7.8476649999999995E-4</v>
      </c>
      <c r="U82" t="s">
        <v>27</v>
      </c>
      <c r="V82" s="11">
        <v>-10834.84</v>
      </c>
    </row>
    <row r="83" spans="1:24" x14ac:dyDescent="0.25">
      <c r="D83" s="8"/>
      <c r="I83" s="8"/>
      <c r="N83" s="8"/>
      <c r="P83" t="s">
        <v>27</v>
      </c>
      <c r="Q83" s="11">
        <v>-10862.24</v>
      </c>
      <c r="X83" s="8"/>
    </row>
    <row r="84" spans="1:24" x14ac:dyDescent="0.25">
      <c r="S84" s="8"/>
    </row>
    <row r="86" spans="1:24" x14ac:dyDescent="0.25">
      <c r="A86" s="3" t="s">
        <v>70</v>
      </c>
      <c r="F86" s="3" t="s">
        <v>73</v>
      </c>
      <c r="K86" s="3" t="s">
        <v>75</v>
      </c>
      <c r="P86" s="3" t="s">
        <v>79</v>
      </c>
      <c r="U86" s="3" t="s">
        <v>83</v>
      </c>
    </row>
    <row r="87" spans="1:24" x14ac:dyDescent="0.25">
      <c r="A87" s="3" t="s">
        <v>71</v>
      </c>
      <c r="F87" s="3" t="s">
        <v>72</v>
      </c>
      <c r="K87" t="s">
        <v>74</v>
      </c>
      <c r="P87" s="3" t="s">
        <v>80</v>
      </c>
      <c r="U87" s="3" t="s">
        <v>84</v>
      </c>
    </row>
    <row r="88" spans="1:24" x14ac:dyDescent="0.25">
      <c r="A88" t="s">
        <v>13</v>
      </c>
      <c r="F88" t="s">
        <v>13</v>
      </c>
      <c r="K88" t="s">
        <v>13</v>
      </c>
      <c r="P88" t="s">
        <v>13</v>
      </c>
      <c r="U88" t="s">
        <v>13</v>
      </c>
    </row>
    <row r="89" spans="1:24" x14ac:dyDescent="0.25">
      <c r="B89" t="s">
        <v>14</v>
      </c>
      <c r="C89" t="s">
        <v>15</v>
      </c>
      <c r="D89" t="s">
        <v>16</v>
      </c>
      <c r="G89" t="s">
        <v>14</v>
      </c>
      <c r="H89" t="s">
        <v>15</v>
      </c>
      <c r="I89" t="s">
        <v>16</v>
      </c>
      <c r="L89" t="s">
        <v>14</v>
      </c>
      <c r="M89" t="s">
        <v>15</v>
      </c>
      <c r="N89" t="s">
        <v>16</v>
      </c>
      <c r="Q89" t="s">
        <v>14</v>
      </c>
      <c r="R89" t="s">
        <v>15</v>
      </c>
      <c r="S89" t="s">
        <v>16</v>
      </c>
      <c r="V89" t="s">
        <v>14</v>
      </c>
      <c r="W89" t="s">
        <v>15</v>
      </c>
      <c r="X89" t="s">
        <v>16</v>
      </c>
    </row>
    <row r="90" spans="1:24" x14ac:dyDescent="0.25">
      <c r="A90" t="s">
        <v>24</v>
      </c>
      <c r="B90" s="11">
        <v>-8.2629971221999998</v>
      </c>
      <c r="C90" s="11">
        <v>1.42952593E-2</v>
      </c>
      <c r="F90" t="s">
        <v>24</v>
      </c>
      <c r="G90" s="11">
        <v>-8.1881568599999994</v>
      </c>
      <c r="H90" s="11">
        <v>3.2293056899999999E-2</v>
      </c>
      <c r="K90" t="s">
        <v>24</v>
      </c>
      <c r="L90" s="11">
        <v>-8.2852653810000003</v>
      </c>
      <c r="M90" s="11">
        <v>1.48463463E-2</v>
      </c>
      <c r="P90" t="s">
        <v>24</v>
      </c>
      <c r="Q90" s="12">
        <v>-8.0642205899999997</v>
      </c>
      <c r="R90" s="12">
        <v>1.6036075E-2</v>
      </c>
      <c r="U90" t="s">
        <v>24</v>
      </c>
      <c r="V90" s="12">
        <v>-7.9970566999999999</v>
      </c>
      <c r="W90" s="12">
        <v>1.8496545499999999E-2</v>
      </c>
      <c r="X90" s="6"/>
    </row>
    <row r="91" spans="1:24" x14ac:dyDescent="0.25">
      <c r="A91" t="s">
        <v>25</v>
      </c>
      <c r="B91" s="11">
        <v>3.0229992226000002</v>
      </c>
      <c r="C91" s="11">
        <v>3.3240485000000002E-3</v>
      </c>
      <c r="F91" t="s">
        <v>35</v>
      </c>
      <c r="G91" s="11">
        <v>4.2465910000000003E-2</v>
      </c>
      <c r="H91" s="11">
        <v>3.9840055499999999E-2</v>
      </c>
      <c r="K91" t="s">
        <v>39</v>
      </c>
      <c r="L91" s="11">
        <v>2.2715030000000001E-2</v>
      </c>
      <c r="M91" s="11">
        <v>3.5724022999999998E-3</v>
      </c>
      <c r="P91" t="s">
        <v>81</v>
      </c>
      <c r="Q91" s="12">
        <v>2.6421839999999999E-2</v>
      </c>
      <c r="R91" s="12">
        <v>6.6769210000000004E-4</v>
      </c>
      <c r="U91" t="s">
        <v>85</v>
      </c>
      <c r="V91" s="12">
        <v>-0.26177921999999998</v>
      </c>
      <c r="W91" s="12">
        <v>3.6522062700000003E-2</v>
      </c>
      <c r="X91" s="6"/>
    </row>
    <row r="92" spans="1:24" x14ac:dyDescent="0.25">
      <c r="A92" t="s">
        <v>37</v>
      </c>
      <c r="B92" s="11">
        <v>1.7307017000000001E-3</v>
      </c>
      <c r="C92" s="11">
        <v>2.6118689999999998E-4</v>
      </c>
      <c r="F92" t="s">
        <v>63</v>
      </c>
      <c r="G92" s="11">
        <v>-6.3752429999999999E-2</v>
      </c>
      <c r="H92" s="11">
        <v>4.1055595700000003E-2</v>
      </c>
      <c r="K92" t="s">
        <v>76</v>
      </c>
      <c r="L92" s="11">
        <v>-4.0674730000000003E-3</v>
      </c>
      <c r="M92" s="11">
        <v>4.7695476999999997E-3</v>
      </c>
      <c r="P92" t="s">
        <v>25</v>
      </c>
      <c r="Q92" s="12">
        <v>2.9763031</v>
      </c>
      <c r="R92" s="12">
        <v>3.8500785E-3</v>
      </c>
      <c r="U92" t="s">
        <v>25</v>
      </c>
      <c r="V92" s="12">
        <v>2.96026129</v>
      </c>
      <c r="W92" s="12">
        <v>4.4349372999999996E-3</v>
      </c>
      <c r="X92" s="6"/>
    </row>
    <row r="93" spans="1:24" x14ac:dyDescent="0.25">
      <c r="A93" t="s">
        <v>69</v>
      </c>
      <c r="B93" s="11">
        <v>3.5032949999999998E-4</v>
      </c>
      <c r="C93" s="11">
        <v>3.447309E-4</v>
      </c>
      <c r="F93" t="s">
        <v>30</v>
      </c>
      <c r="G93" s="11">
        <v>-0.38395770000000001</v>
      </c>
      <c r="H93" s="11">
        <v>0.13452786520000001</v>
      </c>
      <c r="K93" t="s">
        <v>30</v>
      </c>
      <c r="L93" s="11">
        <v>8.2582517999999994E-2</v>
      </c>
      <c r="M93" s="11">
        <v>3.1879565000000002E-3</v>
      </c>
      <c r="P93" t="s">
        <v>26</v>
      </c>
      <c r="Q93" s="12">
        <v>7.3546630000000002E-2</v>
      </c>
      <c r="R93" s="12">
        <v>7.5867980000000001E-4</v>
      </c>
      <c r="U93" t="s">
        <v>81</v>
      </c>
      <c r="V93" s="12">
        <v>8.3487149999999996E-2</v>
      </c>
      <c r="W93" s="12">
        <v>7.9890025999999996E-3</v>
      </c>
      <c r="X93" s="6"/>
    </row>
    <row r="94" spans="1:24" x14ac:dyDescent="0.25">
      <c r="A94" t="s">
        <v>31</v>
      </c>
      <c r="B94" s="11">
        <v>1.8678124399999999E-2</v>
      </c>
      <c r="C94" s="11">
        <v>1.1445907E-3</v>
      </c>
      <c r="F94" t="s">
        <v>25</v>
      </c>
      <c r="G94" s="11">
        <v>3.0058004199999999</v>
      </c>
      <c r="H94" s="11">
        <v>7.4449842E-3</v>
      </c>
      <c r="K94" t="s">
        <v>25</v>
      </c>
      <c r="L94" s="11">
        <v>3.0323333300000002</v>
      </c>
      <c r="M94" s="11">
        <v>3.3805335E-3</v>
      </c>
      <c r="P94" s="13" t="s">
        <v>82</v>
      </c>
      <c r="Q94" s="11">
        <v>-11179.16</v>
      </c>
      <c r="R94" s="8"/>
      <c r="U94" t="s">
        <v>26</v>
      </c>
      <c r="V94" s="12">
        <v>7.3147370000000003E-2</v>
      </c>
      <c r="W94" s="12">
        <v>7.5456480000000005E-4</v>
      </c>
      <c r="X94" s="6"/>
    </row>
    <row r="95" spans="1:24" x14ac:dyDescent="0.25">
      <c r="A95" t="s">
        <v>26</v>
      </c>
      <c r="B95" s="11">
        <v>7.5935735099999999E-2</v>
      </c>
      <c r="C95" s="11">
        <v>7.8332610000000002E-4</v>
      </c>
      <c r="F95" t="s">
        <v>37</v>
      </c>
      <c r="G95" s="11">
        <v>-7.2166299999999999E-3</v>
      </c>
      <c r="H95" s="11">
        <v>8.3545531999999999E-3</v>
      </c>
      <c r="K95" t="s">
        <v>26</v>
      </c>
      <c r="L95" s="11">
        <v>7.6486794999999996E-2</v>
      </c>
      <c r="M95" s="11">
        <v>7.8905749999999997E-4</v>
      </c>
      <c r="Q95" s="8"/>
      <c r="R95" s="8"/>
      <c r="U95" s="13" t="s">
        <v>82</v>
      </c>
      <c r="V95" s="12">
        <v>-11230.34</v>
      </c>
      <c r="W95" s="12"/>
      <c r="X95" s="6"/>
    </row>
    <row r="96" spans="1:24" x14ac:dyDescent="0.25">
      <c r="A96" s="13" t="s">
        <v>86</v>
      </c>
      <c r="B96" s="11">
        <v>-10878.8</v>
      </c>
      <c r="F96" t="s">
        <v>69</v>
      </c>
      <c r="G96" s="11">
        <v>1.4203840000000001E-2</v>
      </c>
      <c r="H96" s="11">
        <v>8.6657903999999997E-3</v>
      </c>
      <c r="K96" s="13" t="s">
        <v>86</v>
      </c>
      <c r="L96" s="11">
        <v>-10811.24</v>
      </c>
      <c r="Q96" s="8"/>
      <c r="R96" s="8"/>
      <c r="V96" s="8"/>
      <c r="W96" s="8"/>
    </row>
    <row r="97" spans="1:23" x14ac:dyDescent="0.25">
      <c r="F97" t="s">
        <v>31</v>
      </c>
      <c r="G97" s="11">
        <v>0.1008751</v>
      </c>
      <c r="H97" s="11">
        <v>2.8423632599999998E-2</v>
      </c>
      <c r="Q97" s="8"/>
      <c r="R97" s="8"/>
      <c r="V97" s="8"/>
      <c r="W97" s="8"/>
    </row>
    <row r="98" spans="1:23" x14ac:dyDescent="0.25">
      <c r="F98" t="s">
        <v>26</v>
      </c>
      <c r="G98" s="11">
        <v>7.5793180000000002E-2</v>
      </c>
      <c r="H98" s="11">
        <v>7.8184930000000004E-4</v>
      </c>
      <c r="Q98" s="8"/>
      <c r="R98" s="8"/>
    </row>
    <row r="99" spans="1:23" x14ac:dyDescent="0.25">
      <c r="F99" s="13" t="s">
        <v>86</v>
      </c>
      <c r="G99" s="11">
        <v>-10896.41</v>
      </c>
    </row>
    <row r="100" spans="1:23" x14ac:dyDescent="0.25">
      <c r="S100" s="8"/>
    </row>
    <row r="102" spans="1:23" x14ac:dyDescent="0.25">
      <c r="A102" s="3" t="s">
        <v>87</v>
      </c>
      <c r="F102" s="3" t="s">
        <v>90</v>
      </c>
      <c r="K102" s="3" t="s">
        <v>91</v>
      </c>
      <c r="P102" s="3" t="s">
        <v>94</v>
      </c>
    </row>
    <row r="103" spans="1:23" x14ac:dyDescent="0.25">
      <c r="A103" s="3" t="s">
        <v>88</v>
      </c>
      <c r="F103" s="3" t="s">
        <v>89</v>
      </c>
      <c r="K103" s="3" t="s">
        <v>92</v>
      </c>
      <c r="P103" s="3" t="s">
        <v>95</v>
      </c>
    </row>
    <row r="104" spans="1:23" x14ac:dyDescent="0.25">
      <c r="A104" t="s">
        <v>13</v>
      </c>
      <c r="F104" t="s">
        <v>13</v>
      </c>
      <c r="K104" t="s">
        <v>13</v>
      </c>
      <c r="P104" t="s">
        <v>13</v>
      </c>
    </row>
    <row r="105" spans="1:23" x14ac:dyDescent="0.25">
      <c r="B105" t="s">
        <v>14</v>
      </c>
      <c r="C105" t="s">
        <v>15</v>
      </c>
      <c r="D105" t="s">
        <v>16</v>
      </c>
      <c r="G105" t="s">
        <v>14</v>
      </c>
      <c r="H105" t="s">
        <v>15</v>
      </c>
      <c r="I105" t="s">
        <v>16</v>
      </c>
      <c r="L105" t="s">
        <v>14</v>
      </c>
      <c r="M105" t="s">
        <v>15</v>
      </c>
      <c r="N105" t="s">
        <v>16</v>
      </c>
      <c r="Q105" t="s">
        <v>14</v>
      </c>
      <c r="R105" t="s">
        <v>15</v>
      </c>
      <c r="S105" t="s">
        <v>16</v>
      </c>
    </row>
    <row r="106" spans="1:23" x14ac:dyDescent="0.25">
      <c r="A106" t="s">
        <v>24</v>
      </c>
      <c r="B106" s="14">
        <v>-8.0219571900000002</v>
      </c>
      <c r="C106" s="14">
        <v>1.56712177E-2</v>
      </c>
      <c r="D106" s="6"/>
      <c r="F106" t="s">
        <v>24</v>
      </c>
      <c r="G106" s="12">
        <v>-8.0013496157000006</v>
      </c>
      <c r="H106" s="12">
        <v>3.3690932600000001E-2</v>
      </c>
      <c r="I106" s="6"/>
      <c r="K106" t="s">
        <v>24</v>
      </c>
      <c r="L106" s="12">
        <v>-7.9914936809999997</v>
      </c>
      <c r="M106" s="12">
        <v>1.6883218799999999E-2</v>
      </c>
      <c r="N106" s="6"/>
      <c r="P106" t="s">
        <v>24</v>
      </c>
      <c r="Q106" s="12">
        <v>-7.9610276100000004</v>
      </c>
      <c r="R106" s="12">
        <v>1.6433741500000001E-2</v>
      </c>
      <c r="S106" s="6"/>
    </row>
    <row r="107" spans="1:23" x14ac:dyDescent="0.25">
      <c r="A107" t="s">
        <v>30</v>
      </c>
      <c r="B107" s="14">
        <v>5.1730100000000001E-2</v>
      </c>
      <c r="C107" s="14">
        <v>2.8417410000000001E-3</v>
      </c>
      <c r="D107" s="6"/>
      <c r="F107" t="s">
        <v>35</v>
      </c>
      <c r="G107" s="12">
        <v>-1.0251039999999999E-2</v>
      </c>
      <c r="H107" s="12">
        <v>1.0501219399999999E-2</v>
      </c>
      <c r="I107" s="6"/>
      <c r="K107" t="s">
        <v>35</v>
      </c>
      <c r="L107" s="12">
        <v>6.0302079999999996E-3</v>
      </c>
      <c r="M107" s="12">
        <v>8.9032909999999996E-4</v>
      </c>
      <c r="N107" s="6"/>
      <c r="P107" t="s">
        <v>30</v>
      </c>
      <c r="Q107" s="12">
        <v>-0.45587249000000002</v>
      </c>
      <c r="R107" s="12">
        <v>5.4862015100000001E-2</v>
      </c>
      <c r="S107" s="6"/>
    </row>
    <row r="108" spans="1:23" x14ac:dyDescent="0.25">
      <c r="A108" t="s">
        <v>25</v>
      </c>
      <c r="B108" s="14">
        <v>2.9656666999999999</v>
      </c>
      <c r="C108" s="14">
        <v>3.7665613E-3</v>
      </c>
      <c r="D108" s="6"/>
      <c r="F108" t="s">
        <v>63</v>
      </c>
      <c r="G108" s="12">
        <v>-3.4584048999999999E-3</v>
      </c>
      <c r="H108" s="12">
        <v>1.9878156999999998E-3</v>
      </c>
      <c r="I108" s="6"/>
      <c r="K108" t="s">
        <v>63</v>
      </c>
      <c r="L108" s="12">
        <v>1.8263000000000001E-3</v>
      </c>
      <c r="M108" s="12">
        <v>1.8263000000000001E-3</v>
      </c>
      <c r="N108" s="6"/>
      <c r="P108" t="s">
        <v>25</v>
      </c>
      <c r="Q108" s="12">
        <v>2.95056034</v>
      </c>
      <c r="R108" s="12">
        <v>3.9610556E-3</v>
      </c>
      <c r="S108" s="6"/>
    </row>
    <row r="109" spans="1:23" x14ac:dyDescent="0.25">
      <c r="A109" t="s">
        <v>81</v>
      </c>
      <c r="B109" s="14">
        <v>2.0680259999999999E-2</v>
      </c>
      <c r="C109" s="14">
        <v>7.1826769999999999E-4</v>
      </c>
      <c r="D109" s="6"/>
      <c r="F109" t="s">
        <v>30</v>
      </c>
      <c r="G109" s="12">
        <v>5.8333085100000001E-2</v>
      </c>
      <c r="H109" s="12">
        <v>6.2888613000000003E-3</v>
      </c>
      <c r="I109" s="6"/>
      <c r="K109" t="s">
        <v>30</v>
      </c>
      <c r="L109" s="12">
        <v>-0.43310946</v>
      </c>
      <c r="M109" s="12">
        <v>5.4522586800000002E-2</v>
      </c>
      <c r="N109" s="6"/>
      <c r="P109" t="s">
        <v>81</v>
      </c>
      <c r="Q109" s="12">
        <v>2.3486099999999999E-2</v>
      </c>
      <c r="R109" s="12">
        <v>7.7290469999999995E-4</v>
      </c>
      <c r="S109" s="6"/>
    </row>
    <row r="110" spans="1:23" x14ac:dyDescent="0.25">
      <c r="A110" t="s">
        <v>26</v>
      </c>
      <c r="B110" s="14">
        <v>7.1080130000000005E-2</v>
      </c>
      <c r="C110" s="14">
        <v>7.3320679999999997E-4</v>
      </c>
      <c r="D110" s="6"/>
      <c r="F110" t="s">
        <v>25</v>
      </c>
      <c r="G110" s="12">
        <v>2.9577786987999999</v>
      </c>
      <c r="H110" s="12">
        <v>8.0174545999999996E-3</v>
      </c>
      <c r="I110" s="6"/>
      <c r="K110" t="s">
        <v>25</v>
      </c>
      <c r="L110" s="12">
        <v>2.9540584060000001</v>
      </c>
      <c r="M110" s="12">
        <v>3.956205E-3</v>
      </c>
      <c r="N110" s="6"/>
      <c r="P110" t="s">
        <v>31</v>
      </c>
      <c r="Q110" s="12">
        <v>0.12212265</v>
      </c>
      <c r="R110" s="12">
        <v>1.21924515E-2</v>
      </c>
      <c r="S110" s="6"/>
    </row>
    <row r="111" spans="1:23" x14ac:dyDescent="0.25">
      <c r="A111" s="13" t="s">
        <v>82</v>
      </c>
      <c r="B111" s="14">
        <v>-11499.45</v>
      </c>
      <c r="C111" s="14"/>
      <c r="D111" s="6"/>
      <c r="F111" t="s">
        <v>81</v>
      </c>
      <c r="G111" s="12">
        <v>1.76702927E-2</v>
      </c>
      <c r="H111" s="12">
        <v>1.4906553999999999E-3</v>
      </c>
      <c r="I111" s="6"/>
      <c r="K111" t="s">
        <v>81</v>
      </c>
      <c r="L111" s="12">
        <v>2.2970661999999999E-2</v>
      </c>
      <c r="M111" s="12">
        <v>7.6915779999999997E-4</v>
      </c>
      <c r="N111" s="6"/>
      <c r="P111" t="s">
        <v>93</v>
      </c>
      <c r="Q111" s="12">
        <v>-1.657233E-2</v>
      </c>
      <c r="R111" s="12">
        <v>1.9492775999999999E-3</v>
      </c>
      <c r="S111" s="6"/>
    </row>
    <row r="112" spans="1:23" x14ac:dyDescent="0.25">
      <c r="F112" t="s">
        <v>37</v>
      </c>
      <c r="G112" s="12">
        <v>3.6115292000000001E-3</v>
      </c>
      <c r="H112" s="12">
        <v>2.5280175000000002E-3</v>
      </c>
      <c r="K112" t="s">
        <v>31</v>
      </c>
      <c r="L112" s="12">
        <v>0.115765033</v>
      </c>
      <c r="M112" s="12">
        <v>1.2091681199999999E-2</v>
      </c>
      <c r="P112" t="s">
        <v>26</v>
      </c>
      <c r="Q112" s="12">
        <v>7.0162290000000002E-2</v>
      </c>
      <c r="R112" s="12">
        <v>7.2372690000000004E-4</v>
      </c>
    </row>
    <row r="113" spans="1:18" x14ac:dyDescent="0.25">
      <c r="F113" t="s">
        <v>69</v>
      </c>
      <c r="G113" s="12">
        <v>9.3574040000000004E-4</v>
      </c>
      <c r="H113" s="12">
        <v>4.9735909999999999E-4</v>
      </c>
      <c r="K113" t="s">
        <v>93</v>
      </c>
      <c r="L113" s="12">
        <v>-1.6700092E-2</v>
      </c>
      <c r="M113" s="12">
        <v>1.9339985000000001E-3</v>
      </c>
      <c r="P113" s="13" t="s">
        <v>82</v>
      </c>
      <c r="Q113" s="12">
        <v>-11621.48</v>
      </c>
      <c r="R113" s="6"/>
    </row>
    <row r="114" spans="1:18" x14ac:dyDescent="0.25">
      <c r="F114" t="s">
        <v>26</v>
      </c>
      <c r="G114" s="12">
        <v>7.0249123499999996E-2</v>
      </c>
      <c r="H114" s="12">
        <v>7.246237E-4</v>
      </c>
      <c r="K114" t="s">
        <v>26</v>
      </c>
      <c r="L114" s="12">
        <v>6.9476483000000006E-2</v>
      </c>
      <c r="M114" s="12">
        <v>7.1664250000000004E-4</v>
      </c>
      <c r="Q114" s="6"/>
      <c r="R114" s="6"/>
    </row>
    <row r="115" spans="1:18" x14ac:dyDescent="0.25">
      <c r="F115" s="13" t="s">
        <v>82</v>
      </c>
      <c r="G115" s="12">
        <v>-11609.87</v>
      </c>
      <c r="H115" s="6"/>
      <c r="K115" s="13" t="s">
        <v>82</v>
      </c>
      <c r="L115" s="12">
        <v>-11713.7</v>
      </c>
      <c r="M115" s="6"/>
    </row>
    <row r="118" spans="1:18" x14ac:dyDescent="0.25">
      <c r="A118" s="3" t="s">
        <v>96</v>
      </c>
    </row>
    <row r="119" spans="1:18" x14ac:dyDescent="0.25">
      <c r="A119" s="3" t="s">
        <v>97</v>
      </c>
    </row>
    <row r="120" spans="1:18" x14ac:dyDescent="0.25">
      <c r="A120" t="s">
        <v>13</v>
      </c>
    </row>
    <row r="121" spans="1:18" x14ac:dyDescent="0.25">
      <c r="B121" t="s">
        <v>14</v>
      </c>
      <c r="C121" t="s">
        <v>15</v>
      </c>
      <c r="D121" t="s">
        <v>16</v>
      </c>
    </row>
    <row r="122" spans="1:18" x14ac:dyDescent="0.25">
      <c r="A122" t="s">
        <v>24</v>
      </c>
      <c r="B122" s="12">
        <v>-8.1881568599999994</v>
      </c>
      <c r="C122" s="12">
        <v>3.2293056899999999E-2</v>
      </c>
    </row>
    <row r="123" spans="1:18" x14ac:dyDescent="0.25">
      <c r="A123" t="s">
        <v>35</v>
      </c>
      <c r="B123" s="12">
        <v>4.2465910000000003E-2</v>
      </c>
      <c r="C123" s="12">
        <v>3.9840055499999999E-2</v>
      </c>
    </row>
    <row r="124" spans="1:18" x14ac:dyDescent="0.25">
      <c r="A124" t="s">
        <v>63</v>
      </c>
      <c r="B124" s="12">
        <v>-6.3752429999999999E-2</v>
      </c>
      <c r="C124" s="12">
        <v>4.1055595700000003E-2</v>
      </c>
    </row>
    <row r="125" spans="1:18" x14ac:dyDescent="0.25">
      <c r="A125" t="s">
        <v>30</v>
      </c>
      <c r="B125" s="12">
        <v>-0.38395770000000001</v>
      </c>
      <c r="C125" s="12">
        <v>0.13452786520000001</v>
      </c>
    </row>
    <row r="126" spans="1:18" x14ac:dyDescent="0.25">
      <c r="A126" t="s">
        <v>25</v>
      </c>
      <c r="B126" s="12">
        <v>3.0058004199999999</v>
      </c>
      <c r="C126" s="12">
        <v>7.4449842E-3</v>
      </c>
    </row>
    <row r="127" spans="1:18" x14ac:dyDescent="0.25">
      <c r="A127" t="s">
        <v>37</v>
      </c>
      <c r="B127" s="12">
        <v>-7.2166299999999999E-3</v>
      </c>
      <c r="C127" s="12">
        <v>8.3545531999999999E-3</v>
      </c>
    </row>
    <row r="128" spans="1:18" x14ac:dyDescent="0.25">
      <c r="A128" t="s">
        <v>69</v>
      </c>
      <c r="B128" s="12">
        <v>1.4203840000000001E-2</v>
      </c>
      <c r="C128" s="12">
        <v>8.6657903999999997E-3</v>
      </c>
    </row>
    <row r="129" spans="1:3" x14ac:dyDescent="0.25">
      <c r="A129" t="s">
        <v>31</v>
      </c>
      <c r="B129" s="12">
        <v>0.1008751</v>
      </c>
      <c r="C129" s="12">
        <v>2.8423632599999998E-2</v>
      </c>
    </row>
    <row r="130" spans="1:3" x14ac:dyDescent="0.25">
      <c r="A130" t="s">
        <v>26</v>
      </c>
      <c r="B130" s="12">
        <v>7.5793180000000002E-2</v>
      </c>
      <c r="C130" s="12">
        <v>7.8184930000000004E-4</v>
      </c>
    </row>
    <row r="131" spans="1:3" x14ac:dyDescent="0.25">
      <c r="A131" s="13" t="s">
        <v>86</v>
      </c>
      <c r="B131" s="12">
        <v>-10896.41</v>
      </c>
      <c r="C131" s="6"/>
    </row>
  </sheetData>
  <sortState ref="A2:K31">
    <sortCondition ref="I2:I3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activeCell="J1" sqref="J1:R3"/>
    </sheetView>
  </sheetViews>
  <sheetFormatPr defaultRowHeight="15" x14ac:dyDescent="0.25"/>
  <cols>
    <col min="11" max="11" width="17.5703125" bestFit="1" customWidth="1"/>
  </cols>
  <sheetData>
    <row r="1" spans="1:24" x14ac:dyDescent="0.25">
      <c r="A1" s="3" t="s">
        <v>12</v>
      </c>
      <c r="B1" s="3"/>
      <c r="C1" s="3"/>
      <c r="J1" s="3" t="s">
        <v>12</v>
      </c>
      <c r="K1" s="3" t="s">
        <v>10</v>
      </c>
      <c r="L1" s="6" t="s">
        <v>13</v>
      </c>
      <c r="M1" s="3"/>
      <c r="N1" s="6" t="s">
        <v>24</v>
      </c>
      <c r="O1" s="6" t="s">
        <v>25</v>
      </c>
      <c r="P1" s="6" t="s">
        <v>26</v>
      </c>
      <c r="Q1" s="6" t="s">
        <v>27</v>
      </c>
      <c r="R1" s="6" t="s">
        <v>6</v>
      </c>
    </row>
    <row r="2" spans="1:24" x14ac:dyDescent="0.25">
      <c r="A2" s="3" t="s">
        <v>10</v>
      </c>
      <c r="B2" s="3"/>
      <c r="C2" s="3"/>
      <c r="J2" s="3"/>
      <c r="K2" s="3"/>
      <c r="L2" s="6"/>
      <c r="M2" s="3" t="s">
        <v>14</v>
      </c>
      <c r="N2" s="12">
        <v>-8.4918666999999992</v>
      </c>
      <c r="O2" s="12">
        <v>3.0874975</v>
      </c>
      <c r="P2" s="12">
        <v>8.4939500000000001E-2</v>
      </c>
      <c r="Q2" s="12">
        <v>-9827.4770000000008</v>
      </c>
      <c r="R2" s="12">
        <v>-9821.4718816378772</v>
      </c>
    </row>
    <row r="3" spans="1:24" x14ac:dyDescent="0.25">
      <c r="A3" s="6" t="s">
        <v>13</v>
      </c>
      <c r="B3" s="6"/>
      <c r="C3" s="6"/>
      <c r="J3" s="3"/>
      <c r="K3" s="3"/>
      <c r="L3" s="6"/>
      <c r="M3" s="3" t="s">
        <v>106</v>
      </c>
      <c r="N3" s="12">
        <v>1.3683838800000001E-2</v>
      </c>
      <c r="O3" s="12">
        <v>3.0399239999999998E-3</v>
      </c>
      <c r="P3" s="12">
        <v>8.7639830000000001E-4</v>
      </c>
      <c r="Q3" s="6"/>
      <c r="R3" s="6"/>
    </row>
    <row r="4" spans="1:24" x14ac:dyDescent="0.25">
      <c r="A4" s="3"/>
      <c r="B4" s="3" t="s">
        <v>14</v>
      </c>
      <c r="C4" s="3" t="s">
        <v>106</v>
      </c>
    </row>
    <row r="5" spans="1:24" x14ac:dyDescent="0.25">
      <c r="A5" s="6" t="s">
        <v>24</v>
      </c>
      <c r="B5" s="12">
        <v>-8.4918666999999992</v>
      </c>
      <c r="C5" s="12">
        <v>1.3683838800000001E-2</v>
      </c>
      <c r="J5" s="3" t="s">
        <v>91</v>
      </c>
      <c r="K5" s="3" t="s">
        <v>92</v>
      </c>
      <c r="L5" s="6" t="s">
        <v>13</v>
      </c>
      <c r="M5" s="6"/>
      <c r="N5" s="6" t="s">
        <v>24</v>
      </c>
      <c r="O5" s="6" t="s">
        <v>35</v>
      </c>
      <c r="P5" s="6" t="s">
        <v>63</v>
      </c>
      <c r="Q5" s="6" t="s">
        <v>30</v>
      </c>
      <c r="R5" s="6" t="s">
        <v>25</v>
      </c>
      <c r="S5" s="6" t="s">
        <v>81</v>
      </c>
      <c r="T5" s="6" t="s">
        <v>31</v>
      </c>
      <c r="U5" s="6" t="s">
        <v>93</v>
      </c>
      <c r="V5" s="6" t="s">
        <v>26</v>
      </c>
      <c r="W5" s="15" t="s">
        <v>82</v>
      </c>
      <c r="X5" s="6" t="s">
        <v>6</v>
      </c>
    </row>
    <row r="6" spans="1:24" x14ac:dyDescent="0.25">
      <c r="A6" s="6" t="s">
        <v>25</v>
      </c>
      <c r="B6" s="12">
        <v>3.0874975</v>
      </c>
      <c r="C6" s="12">
        <v>3.0399239999999998E-3</v>
      </c>
      <c r="J6" s="6"/>
      <c r="K6" s="6"/>
      <c r="L6" s="6"/>
      <c r="M6" s="3" t="s">
        <v>14</v>
      </c>
      <c r="N6" s="12">
        <v>-7.9914936809999997</v>
      </c>
      <c r="O6" s="12">
        <v>6.0302079999999996E-3</v>
      </c>
      <c r="P6" s="12">
        <v>1.8263000000000001E-3</v>
      </c>
      <c r="Q6" s="12">
        <v>-0.43310946</v>
      </c>
      <c r="R6" s="12">
        <v>2.9540584060000001</v>
      </c>
      <c r="S6" s="12">
        <v>2.2970661999999999E-2</v>
      </c>
      <c r="T6" s="12">
        <v>0.115765033</v>
      </c>
      <c r="U6" s="12">
        <v>-1.6700092E-2</v>
      </c>
      <c r="V6" s="12">
        <v>6.9476483000000006E-2</v>
      </c>
      <c r="W6" s="12">
        <v>-11713.7</v>
      </c>
      <c r="X6" s="6">
        <v>-11695.661563100577</v>
      </c>
    </row>
    <row r="7" spans="1:24" x14ac:dyDescent="0.25">
      <c r="A7" s="6" t="s">
        <v>26</v>
      </c>
      <c r="B7" s="12">
        <v>8.4939500000000001E-2</v>
      </c>
      <c r="C7" s="12">
        <v>8.7639830000000001E-4</v>
      </c>
      <c r="J7" s="6"/>
      <c r="K7" s="6"/>
      <c r="L7" s="6"/>
      <c r="M7" s="3" t="s">
        <v>106</v>
      </c>
      <c r="N7" s="12">
        <v>1.6883218799999999E-2</v>
      </c>
      <c r="O7" s="12">
        <v>8.9032909999999996E-4</v>
      </c>
      <c r="P7" s="12">
        <v>1.8263000000000001E-3</v>
      </c>
      <c r="Q7" s="12">
        <v>5.4522586800000002E-2</v>
      </c>
      <c r="R7" s="12">
        <v>3.956205E-3</v>
      </c>
      <c r="S7" s="12">
        <v>7.6915779999999997E-4</v>
      </c>
      <c r="T7" s="12">
        <v>1.2091681199999999E-2</v>
      </c>
      <c r="U7" s="12">
        <v>1.9339985000000001E-3</v>
      </c>
      <c r="V7" s="12">
        <v>7.1664250000000004E-4</v>
      </c>
      <c r="W7" s="6"/>
      <c r="X7" s="6"/>
    </row>
    <row r="8" spans="1:24" x14ac:dyDescent="0.25">
      <c r="A8" s="6" t="s">
        <v>27</v>
      </c>
      <c r="B8" s="12">
        <v>-9827.4770000000008</v>
      </c>
      <c r="C8" s="6"/>
    </row>
    <row r="9" spans="1:24" x14ac:dyDescent="0.25">
      <c r="A9" s="6" t="s">
        <v>6</v>
      </c>
      <c r="B9" s="12">
        <v>-9821.4718816378772</v>
      </c>
      <c r="C9" s="6"/>
    </row>
    <row r="10" spans="1:24" x14ac:dyDescent="0.25">
      <c r="A10" s="6"/>
      <c r="B10" s="6"/>
      <c r="C10" s="6"/>
    </row>
    <row r="11" spans="1:24" x14ac:dyDescent="0.25">
      <c r="A11" s="3" t="s">
        <v>91</v>
      </c>
      <c r="B11" s="6"/>
      <c r="C11" s="6"/>
    </row>
    <row r="12" spans="1:24" x14ac:dyDescent="0.25">
      <c r="A12" s="3" t="s">
        <v>92</v>
      </c>
      <c r="B12" s="6"/>
      <c r="C12" s="6"/>
    </row>
    <row r="13" spans="1:24" x14ac:dyDescent="0.25">
      <c r="A13" s="6" t="s">
        <v>13</v>
      </c>
      <c r="B13" s="6"/>
      <c r="C13" s="6"/>
    </row>
    <row r="14" spans="1:24" x14ac:dyDescent="0.25">
      <c r="A14" s="6"/>
      <c r="B14" s="3" t="s">
        <v>14</v>
      </c>
      <c r="C14" s="3" t="s">
        <v>106</v>
      </c>
    </row>
    <row r="15" spans="1:24" x14ac:dyDescent="0.25">
      <c r="A15" s="6" t="s">
        <v>24</v>
      </c>
      <c r="B15" s="12">
        <v>-7.9914936809999997</v>
      </c>
      <c r="C15" s="12">
        <v>1.6883218799999999E-2</v>
      </c>
    </row>
    <row r="16" spans="1:24" x14ac:dyDescent="0.25">
      <c r="A16" s="6" t="s">
        <v>35</v>
      </c>
      <c r="B16" s="12">
        <v>6.0302079999999996E-3</v>
      </c>
      <c r="C16" s="12">
        <v>8.9032909999999996E-4</v>
      </c>
    </row>
    <row r="17" spans="1:3" x14ac:dyDescent="0.25">
      <c r="A17" s="6" t="s">
        <v>63</v>
      </c>
      <c r="B17" s="12">
        <v>1.8263000000000001E-3</v>
      </c>
      <c r="C17" s="12">
        <v>1.8263000000000001E-3</v>
      </c>
    </row>
    <row r="18" spans="1:3" x14ac:dyDescent="0.25">
      <c r="A18" s="6" t="s">
        <v>30</v>
      </c>
      <c r="B18" s="12">
        <v>-0.43310946</v>
      </c>
      <c r="C18" s="12">
        <v>5.4522586800000002E-2</v>
      </c>
    </row>
    <row r="19" spans="1:3" x14ac:dyDescent="0.25">
      <c r="A19" s="6" t="s">
        <v>25</v>
      </c>
      <c r="B19" s="12">
        <v>2.9540584060000001</v>
      </c>
      <c r="C19" s="12">
        <v>3.956205E-3</v>
      </c>
    </row>
    <row r="20" spans="1:3" x14ac:dyDescent="0.25">
      <c r="A20" s="6" t="s">
        <v>81</v>
      </c>
      <c r="B20" s="12">
        <v>2.2970661999999999E-2</v>
      </c>
      <c r="C20" s="12">
        <v>7.6915779999999997E-4</v>
      </c>
    </row>
    <row r="21" spans="1:3" x14ac:dyDescent="0.25">
      <c r="A21" s="6" t="s">
        <v>31</v>
      </c>
      <c r="B21" s="12">
        <v>0.115765033</v>
      </c>
      <c r="C21" s="12">
        <v>1.2091681199999999E-2</v>
      </c>
    </row>
    <row r="22" spans="1:3" x14ac:dyDescent="0.25">
      <c r="A22" s="6" t="s">
        <v>93</v>
      </c>
      <c r="B22" s="12">
        <v>-1.6700092E-2</v>
      </c>
      <c r="C22" s="12">
        <v>1.9339985000000001E-3</v>
      </c>
    </row>
    <row r="23" spans="1:3" x14ac:dyDescent="0.25">
      <c r="A23" s="6" t="s">
        <v>26</v>
      </c>
      <c r="B23" s="12">
        <v>6.9476483000000006E-2</v>
      </c>
      <c r="C23" s="12">
        <v>7.1664250000000004E-4</v>
      </c>
    </row>
    <row r="24" spans="1:3" x14ac:dyDescent="0.25">
      <c r="A24" s="15" t="s">
        <v>82</v>
      </c>
      <c r="B24" s="12">
        <v>-11713.7</v>
      </c>
      <c r="C24" s="6"/>
    </row>
    <row r="25" spans="1:3" x14ac:dyDescent="0.25">
      <c r="A25" s="6" t="s">
        <v>6</v>
      </c>
      <c r="B25" s="6">
        <v>-11695.661563100577</v>
      </c>
      <c r="C2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4"/>
  <sheetViews>
    <sheetView workbookViewId="0">
      <selection activeCell="A9" sqref="A9:C16"/>
    </sheetView>
  </sheetViews>
  <sheetFormatPr defaultRowHeight="15" x14ac:dyDescent="0.25"/>
  <cols>
    <col min="1" max="1" width="17.5703125" bestFit="1" customWidth="1"/>
    <col min="2" max="2" width="17" bestFit="1" customWidth="1"/>
    <col min="9" max="9" width="17.5703125" bestFit="1" customWidth="1"/>
    <col min="10" max="10" width="12.28515625" bestFit="1" customWidth="1"/>
  </cols>
  <sheetData>
    <row r="2" spans="1:21" x14ac:dyDescent="0.25">
      <c r="A2" s="9" t="s">
        <v>66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</row>
    <row r="3" spans="1:21" x14ac:dyDescent="0.25">
      <c r="A3" s="2">
        <v>1</v>
      </c>
      <c r="B3" s="9" t="s">
        <v>11</v>
      </c>
      <c r="C3" s="2">
        <v>3</v>
      </c>
      <c r="D3" s="12">
        <v>-17655.7</v>
      </c>
      <c r="E3" s="2">
        <v>4693</v>
      </c>
      <c r="F3" s="2">
        <f>D3+2*C3</f>
        <v>-17649.7</v>
      </c>
      <c r="G3" s="2">
        <f>(2*C3*(C3+1))/(E3-C3-1)</f>
        <v>5.1183621241202813E-3</v>
      </c>
      <c r="H3" s="2">
        <f>F3+G3</f>
        <v>-17649.694881637875</v>
      </c>
      <c r="I3" s="2">
        <f>H3-MIN($H$3:$H$6)</f>
        <v>1874.1966814627012</v>
      </c>
      <c r="J3" s="2">
        <f>EXP(-0.5*I3)</f>
        <v>0</v>
      </c>
      <c r="K3" s="2">
        <f>J3/SUM($J$3:$J$6)</f>
        <v>0</v>
      </c>
    </row>
    <row r="4" spans="1:21" x14ac:dyDescent="0.25">
      <c r="A4" s="2">
        <v>4</v>
      </c>
      <c r="B4" s="3" t="s">
        <v>32</v>
      </c>
      <c r="C4" s="2">
        <v>5</v>
      </c>
      <c r="D4">
        <v>-18593.98</v>
      </c>
      <c r="E4" s="2">
        <v>4693</v>
      </c>
      <c r="F4" s="2">
        <f t="shared" ref="F4:F6" si="0">D4+2*C4</f>
        <v>-18583.98</v>
      </c>
      <c r="G4" s="2">
        <f t="shared" ref="G4" si="1">(2*C4*(C4+1))/(E4-C4-1)</f>
        <v>1.2801365478984425E-2</v>
      </c>
      <c r="H4" s="2">
        <f t="shared" ref="H4" si="2">F4+G4</f>
        <v>-18583.96719863452</v>
      </c>
      <c r="I4" s="2">
        <f t="shared" ref="I4" si="3">H4-MIN($H$3:$H$6)</f>
        <v>939.92436446605643</v>
      </c>
      <c r="J4" s="2">
        <f t="shared" ref="J4" si="4">EXP(-0.5*I4)</f>
        <v>7.9071058569548638E-205</v>
      </c>
      <c r="K4" s="2">
        <f t="shared" ref="K4" si="5">J4/SUM($J$3:$J$6)</f>
        <v>7.9071058569548638E-205</v>
      </c>
    </row>
    <row r="5" spans="1:21" x14ac:dyDescent="0.25">
      <c r="A5" s="5">
        <v>22</v>
      </c>
      <c r="B5" s="3" t="s">
        <v>72</v>
      </c>
      <c r="C5" s="2">
        <v>9</v>
      </c>
      <c r="D5" s="11">
        <v>-18724.63</v>
      </c>
      <c r="E5" s="2">
        <v>4693</v>
      </c>
      <c r="F5" s="2">
        <f t="shared" si="0"/>
        <v>-18706.63</v>
      </c>
      <c r="G5" s="2">
        <f>(2*C5*(C5+1))/(E5-C5-1)</f>
        <v>3.8436899423446511E-2</v>
      </c>
      <c r="H5" s="2">
        <f>F5+G5</f>
        <v>-18706.591563100577</v>
      </c>
      <c r="I5" s="2">
        <f>H5-MIN($H$3:$H$6)</f>
        <v>817.29999999999927</v>
      </c>
      <c r="J5" s="2">
        <f>EXP(-0.5*I5)</f>
        <v>3.3539761516001973E-178</v>
      </c>
      <c r="K5" s="2">
        <f>J5/SUM($J$3:$J$6)</f>
        <v>3.3539761516001973E-178</v>
      </c>
    </row>
    <row r="6" spans="1:21" x14ac:dyDescent="0.25">
      <c r="A6" s="5">
        <v>28</v>
      </c>
      <c r="B6" s="3" t="s">
        <v>101</v>
      </c>
      <c r="C6" s="2">
        <v>9</v>
      </c>
      <c r="D6" s="12">
        <v>-19541.93</v>
      </c>
      <c r="E6" s="2">
        <v>4693</v>
      </c>
      <c r="F6" s="2">
        <f t="shared" si="0"/>
        <v>-19523.93</v>
      </c>
      <c r="G6" s="2">
        <f t="shared" ref="G6" si="6">(2*C6*(C6+1))/(E6-C6-1)</f>
        <v>3.8436899423446511E-2</v>
      </c>
      <c r="H6" s="2">
        <f t="shared" ref="H6" si="7">F6+G6</f>
        <v>-19523.891563100577</v>
      </c>
      <c r="I6" s="2">
        <f t="shared" ref="I6" si="8">H6-MIN($H$3:$H$6)</f>
        <v>0</v>
      </c>
      <c r="J6" s="2">
        <f t="shared" ref="J6" si="9">EXP(-0.5*I6)</f>
        <v>1</v>
      </c>
      <c r="K6" s="2">
        <f t="shared" ref="K6" si="10">J6/SUM($J$3:$J$6)</f>
        <v>1</v>
      </c>
    </row>
    <row r="9" spans="1:21" x14ac:dyDescent="0.25">
      <c r="A9" s="3" t="s">
        <v>12</v>
      </c>
    </row>
    <row r="10" spans="1:21" x14ac:dyDescent="0.25">
      <c r="A10" s="3" t="s">
        <v>10</v>
      </c>
    </row>
    <row r="11" spans="1:21" x14ac:dyDescent="0.25">
      <c r="A11" s="17" t="s">
        <v>13</v>
      </c>
      <c r="B11" s="17" t="s">
        <v>14</v>
      </c>
      <c r="C11" s="17" t="s">
        <v>106</v>
      </c>
    </row>
    <row r="12" spans="1:21" x14ac:dyDescent="0.25">
      <c r="A12" t="s">
        <v>24</v>
      </c>
      <c r="B12">
        <v>-3.6879922000000001</v>
      </c>
      <c r="C12">
        <v>5.9453359999999999E-3</v>
      </c>
      <c r="H12" s="3" t="s">
        <v>12</v>
      </c>
      <c r="I12" s="3" t="s">
        <v>10</v>
      </c>
      <c r="J12" s="17" t="s">
        <v>13</v>
      </c>
      <c r="K12" t="s">
        <v>24</v>
      </c>
      <c r="L12" t="s">
        <v>25</v>
      </c>
      <c r="M12" t="s">
        <v>26</v>
      </c>
      <c r="N12" s="13" t="s">
        <v>82</v>
      </c>
      <c r="O12" t="s">
        <v>6</v>
      </c>
    </row>
    <row r="13" spans="1:21" x14ac:dyDescent="0.25">
      <c r="A13" t="s">
        <v>25</v>
      </c>
      <c r="B13">
        <v>3.0875067999999999</v>
      </c>
      <c r="C13">
        <v>3.0412130000000001E-3</v>
      </c>
      <c r="J13" s="17" t="s">
        <v>14</v>
      </c>
      <c r="K13">
        <v>-3.6879922000000001</v>
      </c>
      <c r="L13">
        <v>3.0875067999999999</v>
      </c>
      <c r="M13">
        <v>3.6904399999999997E-2</v>
      </c>
      <c r="N13">
        <v>-17655.7</v>
      </c>
      <c r="O13">
        <v>-17655.7</v>
      </c>
    </row>
    <row r="14" spans="1:21" x14ac:dyDescent="0.25">
      <c r="A14" t="s">
        <v>26</v>
      </c>
      <c r="B14">
        <v>3.6904399999999997E-2</v>
      </c>
      <c r="C14">
        <v>3.7999699999999997E-4</v>
      </c>
      <c r="J14" s="17" t="s">
        <v>106</v>
      </c>
      <c r="K14">
        <v>5.9453359999999999E-3</v>
      </c>
      <c r="L14">
        <v>3.0412130000000001E-3</v>
      </c>
      <c r="M14">
        <v>3.7999699999999997E-4</v>
      </c>
    </row>
    <row r="15" spans="1:21" x14ac:dyDescent="0.25">
      <c r="A15" s="13" t="s">
        <v>82</v>
      </c>
      <c r="B15">
        <v>-17655.7</v>
      </c>
      <c r="H15" s="3" t="s">
        <v>91</v>
      </c>
      <c r="I15" s="3" t="s">
        <v>92</v>
      </c>
      <c r="J15" s="17" t="s">
        <v>13</v>
      </c>
      <c r="K15" t="s">
        <v>24</v>
      </c>
      <c r="L15" t="s">
        <v>35</v>
      </c>
      <c r="M15" t="s">
        <v>63</v>
      </c>
      <c r="N15" t="s">
        <v>30</v>
      </c>
      <c r="O15" t="s">
        <v>25</v>
      </c>
      <c r="P15" t="s">
        <v>81</v>
      </c>
      <c r="Q15" t="s">
        <v>31</v>
      </c>
      <c r="R15" t="s">
        <v>93</v>
      </c>
      <c r="S15" t="s">
        <v>26</v>
      </c>
      <c r="T15" s="13" t="s">
        <v>82</v>
      </c>
      <c r="U15" t="s">
        <v>6</v>
      </c>
    </row>
    <row r="16" spans="1:21" x14ac:dyDescent="0.25">
      <c r="A16" t="s">
        <v>6</v>
      </c>
      <c r="B16">
        <v>-17655.7</v>
      </c>
      <c r="J16" s="17" t="s">
        <v>14</v>
      </c>
      <c r="K16">
        <v>-3.4706452416000002</v>
      </c>
      <c r="L16">
        <v>2.6223288E-3</v>
      </c>
      <c r="M16">
        <v>7.8815489999999998E-4</v>
      </c>
      <c r="N16">
        <v>-0.1881585174</v>
      </c>
      <c r="O16">
        <v>2.9540455007999999</v>
      </c>
      <c r="P16">
        <v>2.29727508E-2</v>
      </c>
      <c r="Q16">
        <v>0.1158075001</v>
      </c>
      <c r="R16">
        <v>-1.6713374100000001E-2</v>
      </c>
      <c r="S16">
        <v>3.0191550300000002E-2</v>
      </c>
      <c r="T16">
        <v>-19541.93</v>
      </c>
      <c r="U16">
        <v>-19523.891563100577</v>
      </c>
    </row>
    <row r="17" spans="1:19" x14ac:dyDescent="0.25">
      <c r="J17" s="17" t="s">
        <v>106</v>
      </c>
      <c r="K17">
        <v>7.3367351000000001E-3</v>
      </c>
      <c r="L17">
        <v>3.8689950000000002E-4</v>
      </c>
      <c r="M17">
        <v>6.2960990000000003E-4</v>
      </c>
      <c r="N17">
        <v>2.3693217400000001E-2</v>
      </c>
      <c r="O17">
        <v>3.9586040999999997E-3</v>
      </c>
      <c r="P17">
        <v>7.696243E-4</v>
      </c>
      <c r="Q17">
        <v>1.20990136E-2</v>
      </c>
      <c r="R17">
        <v>1.9351711999999999E-3</v>
      </c>
      <c r="S17">
        <v>3.1045710000000002E-4</v>
      </c>
    </row>
    <row r="18" spans="1:19" x14ac:dyDescent="0.25">
      <c r="H18" s="3" t="s">
        <v>19</v>
      </c>
      <c r="I18" s="3" t="s">
        <v>32</v>
      </c>
      <c r="J18" s="17" t="s">
        <v>13</v>
      </c>
      <c r="K18" t="s">
        <v>24</v>
      </c>
      <c r="L18" t="s">
        <v>30</v>
      </c>
      <c r="M18" t="s">
        <v>25</v>
      </c>
      <c r="N18" t="s">
        <v>31</v>
      </c>
      <c r="O18" t="s">
        <v>26</v>
      </c>
      <c r="P18" s="13" t="s">
        <v>82</v>
      </c>
      <c r="Q18" t="s">
        <v>6</v>
      </c>
    </row>
    <row r="19" spans="1:19" x14ac:dyDescent="0.25">
      <c r="A19" s="3" t="s">
        <v>19</v>
      </c>
      <c r="J19" s="17" t="s">
        <v>14</v>
      </c>
      <c r="K19">
        <v>-3.5783990000000001</v>
      </c>
      <c r="L19">
        <v>-9.8917110000000003E-2</v>
      </c>
      <c r="M19">
        <v>3.0231271099999999</v>
      </c>
      <c r="N19">
        <v>6.6779149999999995E-2</v>
      </c>
      <c r="O19">
        <v>3.3396679999999998E-2</v>
      </c>
      <c r="P19">
        <v>-18593.98</v>
      </c>
      <c r="Q19">
        <v>-18583.96719863452</v>
      </c>
    </row>
    <row r="20" spans="1:19" x14ac:dyDescent="0.25">
      <c r="A20" s="3" t="s">
        <v>32</v>
      </c>
      <c r="J20" s="17" t="s">
        <v>106</v>
      </c>
      <c r="K20">
        <v>6.4925416000000003E-3</v>
      </c>
      <c r="L20">
        <v>2.5008257200000002E-2</v>
      </c>
      <c r="M20">
        <v>3.4637510000000002E-3</v>
      </c>
      <c r="N20">
        <v>1.2177151299999999E-2</v>
      </c>
      <c r="O20">
        <v>3.436736E-4</v>
      </c>
    </row>
    <row r="21" spans="1:19" x14ac:dyDescent="0.25">
      <c r="A21" s="17" t="s">
        <v>13</v>
      </c>
      <c r="B21" s="17" t="s">
        <v>14</v>
      </c>
      <c r="C21" s="17" t="s">
        <v>106</v>
      </c>
    </row>
    <row r="22" spans="1:19" x14ac:dyDescent="0.25">
      <c r="A22" t="s">
        <v>24</v>
      </c>
      <c r="B22">
        <v>-3.5783990000000001</v>
      </c>
      <c r="C22">
        <v>6.4925416000000003E-3</v>
      </c>
    </row>
    <row r="23" spans="1:19" x14ac:dyDescent="0.25">
      <c r="A23" t="s">
        <v>30</v>
      </c>
      <c r="B23">
        <v>-9.8917110000000003E-2</v>
      </c>
      <c r="C23">
        <v>2.5008257200000002E-2</v>
      </c>
    </row>
    <row r="24" spans="1:19" x14ac:dyDescent="0.25">
      <c r="A24" t="s">
        <v>25</v>
      </c>
      <c r="B24">
        <v>3.0231271099999999</v>
      </c>
      <c r="C24">
        <v>3.4637510000000002E-3</v>
      </c>
    </row>
    <row r="25" spans="1:19" x14ac:dyDescent="0.25">
      <c r="A25" t="s">
        <v>31</v>
      </c>
      <c r="B25">
        <v>6.6779149999999995E-2</v>
      </c>
      <c r="C25">
        <v>1.2177151299999999E-2</v>
      </c>
    </row>
    <row r="26" spans="1:19" x14ac:dyDescent="0.25">
      <c r="A26" t="s">
        <v>26</v>
      </c>
      <c r="B26">
        <v>3.3396679999999998E-2</v>
      </c>
      <c r="C26">
        <v>3.436736E-4</v>
      </c>
    </row>
    <row r="27" spans="1:19" x14ac:dyDescent="0.25">
      <c r="A27" s="13" t="s">
        <v>82</v>
      </c>
      <c r="B27">
        <v>-18593.98</v>
      </c>
    </row>
    <row r="28" spans="1:19" x14ac:dyDescent="0.25">
      <c r="A28" t="s">
        <v>6</v>
      </c>
      <c r="B28">
        <v>-18583.96719863452</v>
      </c>
    </row>
    <row r="30" spans="1:19" x14ac:dyDescent="0.25">
      <c r="A30" s="3" t="s">
        <v>91</v>
      </c>
    </row>
    <row r="31" spans="1:19" x14ac:dyDescent="0.25">
      <c r="A31" s="3" t="s">
        <v>92</v>
      </c>
      <c r="F31" s="3" t="s">
        <v>73</v>
      </c>
    </row>
    <row r="32" spans="1:19" x14ac:dyDescent="0.25">
      <c r="A32" s="17" t="s">
        <v>13</v>
      </c>
      <c r="B32" s="17" t="s">
        <v>14</v>
      </c>
      <c r="C32" s="17" t="s">
        <v>106</v>
      </c>
      <c r="F32" s="3" t="s">
        <v>72</v>
      </c>
    </row>
    <row r="33" spans="1:8" x14ac:dyDescent="0.25">
      <c r="A33" t="s">
        <v>24</v>
      </c>
      <c r="B33">
        <v>-3.4706452416000002</v>
      </c>
      <c r="C33">
        <v>7.3367351000000001E-3</v>
      </c>
      <c r="F33" t="s">
        <v>13</v>
      </c>
      <c r="G33" t="s">
        <v>14</v>
      </c>
      <c r="H33" t="s">
        <v>106</v>
      </c>
    </row>
    <row r="34" spans="1:8" x14ac:dyDescent="0.25">
      <c r="A34" t="s">
        <v>35</v>
      </c>
      <c r="B34">
        <v>2.6223288E-3</v>
      </c>
      <c r="C34">
        <v>3.8689950000000002E-4</v>
      </c>
      <c r="F34" t="s">
        <v>24</v>
      </c>
      <c r="G34">
        <v>-3.5564265970000002</v>
      </c>
      <c r="H34">
        <v>1.4026637999999999E-2</v>
      </c>
    </row>
    <row r="35" spans="1:8" x14ac:dyDescent="0.25">
      <c r="A35" t="s">
        <v>63</v>
      </c>
      <c r="B35">
        <v>7.8815489999999998E-4</v>
      </c>
      <c r="C35">
        <v>6.2960990000000003E-4</v>
      </c>
      <c r="F35" t="s">
        <v>35</v>
      </c>
      <c r="G35">
        <v>1.8124616999999999E-2</v>
      </c>
      <c r="H35">
        <v>1.73047107E-2</v>
      </c>
    </row>
    <row r="36" spans="1:8" x14ac:dyDescent="0.25">
      <c r="A36" t="s">
        <v>30</v>
      </c>
      <c r="B36">
        <v>-0.1881585174</v>
      </c>
      <c r="C36">
        <v>2.3693217400000001E-2</v>
      </c>
      <c r="F36" t="s">
        <v>63</v>
      </c>
      <c r="G36">
        <v>-2.7256979000000001E-2</v>
      </c>
      <c r="H36">
        <v>1.7832687100000001E-2</v>
      </c>
    </row>
    <row r="37" spans="1:8" x14ac:dyDescent="0.25">
      <c r="A37" t="s">
        <v>25</v>
      </c>
      <c r="B37">
        <v>2.9540455007999999</v>
      </c>
      <c r="C37">
        <v>3.9586040999999997E-3</v>
      </c>
      <c r="F37" t="s">
        <v>30</v>
      </c>
      <c r="G37">
        <v>-0.16500039999999999</v>
      </c>
      <c r="H37">
        <v>5.8432802200000002E-2</v>
      </c>
    </row>
    <row r="38" spans="1:8" x14ac:dyDescent="0.25">
      <c r="A38" t="s">
        <v>81</v>
      </c>
      <c r="B38">
        <v>2.29727508E-2</v>
      </c>
      <c r="C38">
        <v>7.696243E-4</v>
      </c>
      <c r="F38" t="s">
        <v>25</v>
      </c>
      <c r="G38">
        <v>3.0059980030000002</v>
      </c>
      <c r="H38">
        <v>7.4460150000000003E-3</v>
      </c>
    </row>
    <row r="39" spans="1:8" x14ac:dyDescent="0.25">
      <c r="A39" t="s">
        <v>31</v>
      </c>
      <c r="B39">
        <v>0.1158075001</v>
      </c>
      <c r="C39">
        <v>1.20990136E-2</v>
      </c>
      <c r="F39" t="s">
        <v>37</v>
      </c>
      <c r="G39">
        <v>-7.0593640000000003E-3</v>
      </c>
      <c r="H39">
        <v>8.3557093999999995E-3</v>
      </c>
    </row>
    <row r="40" spans="1:8" x14ac:dyDescent="0.25">
      <c r="A40" t="s">
        <v>93</v>
      </c>
      <c r="B40">
        <v>-1.6713374100000001E-2</v>
      </c>
      <c r="C40">
        <v>1.9351711999999999E-3</v>
      </c>
      <c r="F40" t="s">
        <v>69</v>
      </c>
      <c r="G40">
        <v>1.3983147E-2</v>
      </c>
      <c r="H40">
        <v>8.6669902000000004E-3</v>
      </c>
    </row>
    <row r="41" spans="1:8" x14ac:dyDescent="0.25">
      <c r="A41" t="s">
        <v>26</v>
      </c>
      <c r="B41">
        <v>3.0191550300000002E-2</v>
      </c>
      <c r="C41">
        <v>3.1045710000000002E-4</v>
      </c>
      <c r="F41" t="s">
        <v>31</v>
      </c>
      <c r="G41">
        <v>9.9989727E-2</v>
      </c>
      <c r="H41">
        <v>2.8427570100000001E-2</v>
      </c>
    </row>
    <row r="42" spans="1:8" x14ac:dyDescent="0.25">
      <c r="A42" s="13" t="s">
        <v>116</v>
      </c>
      <c r="B42">
        <v>-19541.93</v>
      </c>
      <c r="F42" t="s">
        <v>26</v>
      </c>
      <c r="G42">
        <v>3.2921111000000003E-2</v>
      </c>
      <c r="H42">
        <v>3.3852589999999998E-4</v>
      </c>
    </row>
    <row r="43" spans="1:8" x14ac:dyDescent="0.25">
      <c r="A43" t="s">
        <v>6</v>
      </c>
      <c r="B43">
        <v>-19523.891563100577</v>
      </c>
      <c r="F43" s="13" t="s">
        <v>116</v>
      </c>
      <c r="G43">
        <v>-18724.63</v>
      </c>
    </row>
    <row r="44" spans="1:8" x14ac:dyDescent="0.25">
      <c r="F44" t="s">
        <v>6</v>
      </c>
      <c r="G44">
        <v>-18706.591563100577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10" workbookViewId="0">
      <selection activeCell="H26" sqref="H26"/>
    </sheetView>
  </sheetViews>
  <sheetFormatPr defaultRowHeight="15" x14ac:dyDescent="0.25"/>
  <cols>
    <col min="5" max="5" width="15" bestFit="1" customWidth="1"/>
    <col min="7" max="7" width="9.5703125" bestFit="1" customWidth="1"/>
    <col min="8" max="8" width="30.28515625" customWidth="1"/>
  </cols>
  <sheetData>
    <row r="1" spans="1:7" x14ac:dyDescent="0.25">
      <c r="A1" t="s">
        <v>107</v>
      </c>
      <c r="B1">
        <v>4.7807180000000002</v>
      </c>
    </row>
    <row r="2" spans="1:7" x14ac:dyDescent="0.25">
      <c r="A2" t="s">
        <v>108</v>
      </c>
      <c r="B2">
        <v>0.25784319999999999</v>
      </c>
    </row>
    <row r="5" spans="1:7" x14ac:dyDescent="0.25">
      <c r="B5" s="6"/>
      <c r="C5" s="6"/>
    </row>
    <row r="6" spans="1:7" x14ac:dyDescent="0.25">
      <c r="A6" s="3" t="s">
        <v>91</v>
      </c>
      <c r="B6" s="6"/>
      <c r="C6" s="6"/>
    </row>
    <row r="7" spans="1:7" x14ac:dyDescent="0.25">
      <c r="A7" s="3" t="s">
        <v>92</v>
      </c>
    </row>
    <row r="8" spans="1:7" x14ac:dyDescent="0.25">
      <c r="A8" t="s">
        <v>13</v>
      </c>
      <c r="B8" t="s">
        <v>14</v>
      </c>
      <c r="C8" t="s">
        <v>106</v>
      </c>
    </row>
    <row r="9" spans="1:7" x14ac:dyDescent="0.25">
      <c r="A9" t="s">
        <v>24</v>
      </c>
      <c r="B9">
        <v>-3.4706452416000002</v>
      </c>
      <c r="C9">
        <v>7.3367351000000001E-3</v>
      </c>
      <c r="E9" t="s">
        <v>111</v>
      </c>
      <c r="F9">
        <f>B9+(B10*B2)+(B11*B2*0)+(B12*0)</f>
        <v>-3.4699690919507562</v>
      </c>
      <c r="G9" s="16">
        <f>10^(F9)</f>
        <v>3.3886827199833258E-4</v>
      </c>
    </row>
    <row r="10" spans="1:7" x14ac:dyDescent="0.25">
      <c r="A10" t="s">
        <v>35</v>
      </c>
      <c r="B10">
        <v>2.6223288E-3</v>
      </c>
      <c r="C10">
        <v>3.8689950000000002E-4</v>
      </c>
      <c r="E10" t="s">
        <v>112</v>
      </c>
      <c r="F10">
        <f>B9+(B10*B2)+(B11*B2*1)+(B12*1)</f>
        <v>-3.6579243889692448</v>
      </c>
      <c r="G10" s="16">
        <f>10^(F10)</f>
        <v>2.198242555329623E-4</v>
      </c>
    </row>
    <row r="11" spans="1:7" x14ac:dyDescent="0.25">
      <c r="A11" t="s">
        <v>63</v>
      </c>
      <c r="B11">
        <v>7.8815489999999998E-4</v>
      </c>
      <c r="C11">
        <v>6.2960990000000003E-4</v>
      </c>
      <c r="E11" t="s">
        <v>109</v>
      </c>
      <c r="F11">
        <f>B9+(B10*B1)+(B11*B1*0)+(B12*0)</f>
        <v>-3.4581086271039219</v>
      </c>
      <c r="G11" s="16">
        <f>10^(F11)</f>
        <v>3.4825019870480726E-4</v>
      </c>
    </row>
    <row r="12" spans="1:7" x14ac:dyDescent="0.25">
      <c r="A12" t="s">
        <v>30</v>
      </c>
      <c r="B12">
        <v>-0.1881585174</v>
      </c>
      <c r="C12">
        <v>2.3693217400000001E-2</v>
      </c>
      <c r="E12" t="s">
        <v>110</v>
      </c>
      <c r="F12">
        <f>B9+(B10*B1)+(B11*B1*1)+(B12*1)</f>
        <v>-3.6424991981867034</v>
      </c>
      <c r="G12" s="16">
        <f>10^(F12)</f>
        <v>2.2777224470833479E-4</v>
      </c>
    </row>
    <row r="13" spans="1:7" x14ac:dyDescent="0.25">
      <c r="A13" t="s">
        <v>25</v>
      </c>
      <c r="B13">
        <v>2.9540455007999999</v>
      </c>
      <c r="C13">
        <v>3.9586040999999997E-3</v>
      </c>
    </row>
    <row r="14" spans="1:7" x14ac:dyDescent="0.25">
      <c r="A14" t="s">
        <v>81</v>
      </c>
      <c r="B14">
        <v>2.29727508E-2</v>
      </c>
      <c r="C14">
        <v>7.696243E-4</v>
      </c>
    </row>
    <row r="15" spans="1:7" x14ac:dyDescent="0.25">
      <c r="A15" t="s">
        <v>31</v>
      </c>
      <c r="B15">
        <v>0.1158075001</v>
      </c>
      <c r="C15">
        <v>1.20990136E-2</v>
      </c>
      <c r="E15" t="s">
        <v>115</v>
      </c>
      <c r="F15">
        <f>B13+(B14*0)+(B15*0)+(B16*0*0)</f>
        <v>2.9540455007999999</v>
      </c>
    </row>
    <row r="16" spans="1:7" x14ac:dyDescent="0.25">
      <c r="A16" t="s">
        <v>93</v>
      </c>
      <c r="B16">
        <v>-1.6713374100000001E-2</v>
      </c>
      <c r="C16">
        <v>1.9351711999999999E-3</v>
      </c>
      <c r="E16" t="s">
        <v>113</v>
      </c>
      <c r="F16">
        <f>B13+(B14*1)+(B15*0)+(B16*0*1)</f>
        <v>2.9770182516000001</v>
      </c>
    </row>
    <row r="17" spans="1:6" x14ac:dyDescent="0.25">
      <c r="A17" t="s">
        <v>26</v>
      </c>
      <c r="B17">
        <v>3.0191550300000002E-2</v>
      </c>
      <c r="C17">
        <v>3.1045710000000002E-4</v>
      </c>
      <c r="E17" t="s">
        <v>114</v>
      </c>
      <c r="F17">
        <f>B13+(B14*1)+(B15*1)+(B16*1*1)</f>
        <v>3.0761123775999999</v>
      </c>
    </row>
    <row r="25" spans="1:6" x14ac:dyDescent="0.25">
      <c r="A25" s="3" t="s">
        <v>12</v>
      </c>
    </row>
    <row r="26" spans="1:6" x14ac:dyDescent="0.25">
      <c r="A26" s="3" t="s">
        <v>10</v>
      </c>
    </row>
    <row r="27" spans="1:6" x14ac:dyDescent="0.25">
      <c r="A27" s="17" t="s">
        <v>13</v>
      </c>
      <c r="B27" s="17" t="s">
        <v>14</v>
      </c>
      <c r="C27" s="17" t="s">
        <v>106</v>
      </c>
    </row>
    <row r="28" spans="1:6" x14ac:dyDescent="0.25">
      <c r="A28" t="s">
        <v>24</v>
      </c>
      <c r="B28">
        <v>-3.6879922000000001</v>
      </c>
      <c r="C28">
        <v>5.9453359999999999E-3</v>
      </c>
      <c r="E28" t="s">
        <v>24</v>
      </c>
      <c r="F28">
        <f>10^B28</f>
        <v>2.0511990183649421E-4</v>
      </c>
    </row>
    <row r="29" spans="1:6" x14ac:dyDescent="0.25">
      <c r="A29" t="s">
        <v>25</v>
      </c>
      <c r="B29">
        <v>3.0875067999999999</v>
      </c>
      <c r="C29">
        <v>3.0412130000000001E-3</v>
      </c>
      <c r="E29" t="s">
        <v>25</v>
      </c>
      <c r="F29">
        <f>B29</f>
        <v>3.0875067999999999</v>
      </c>
    </row>
    <row r="30" spans="1:6" x14ac:dyDescent="0.25">
      <c r="A30" t="s">
        <v>26</v>
      </c>
      <c r="B30">
        <v>3.6904399999999997E-2</v>
      </c>
      <c r="C30">
        <v>3.7999699999999997E-4</v>
      </c>
    </row>
    <row r="31" spans="1:6" x14ac:dyDescent="0.25">
      <c r="A31" s="13" t="s">
        <v>82</v>
      </c>
      <c r="B31">
        <v>-17655.7</v>
      </c>
    </row>
    <row r="32" spans="1:6" x14ac:dyDescent="0.25">
      <c r="A32" t="s">
        <v>6</v>
      </c>
      <c r="B32">
        <v>-17655.7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AIC</vt:lpstr>
      <vt:lpstr>Formatted_for_paper</vt:lpstr>
      <vt:lpstr>Log10_forPaper</vt:lpstr>
      <vt:lpstr>Graphic_line_calculation</vt:lpstr>
    </vt:vector>
  </TitlesOfParts>
  <Company>NOAA Fisheries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Christopher Long</dc:creator>
  <cp:lastModifiedBy>Jon.Richar</cp:lastModifiedBy>
  <dcterms:created xsi:type="dcterms:W3CDTF">2012-10-16T23:02:33Z</dcterms:created>
  <dcterms:modified xsi:type="dcterms:W3CDTF">2024-05-17T22:37:45Z</dcterms:modified>
</cp:coreProperties>
</file>