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17"/>
  <workbookPr defaultThemeVersion="166925"/>
  <xr:revisionPtr revIDLastSave="0" documentId="8_{4512AFEC-E24C-4305-968A-818D81870187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D3" i="4"/>
  <c r="C3" i="4"/>
  <c r="F3" i="4"/>
  <c r="G3" i="4"/>
  <c r="D4" i="4"/>
  <c r="C4" i="4"/>
  <c r="F4" i="4"/>
  <c r="G4" i="4"/>
  <c r="D5" i="4"/>
  <c r="C5" i="4"/>
  <c r="F5" i="4"/>
  <c r="G5" i="4"/>
  <c r="D6" i="4"/>
  <c r="C6" i="4"/>
  <c r="G6" i="4"/>
  <c r="D7" i="4"/>
  <c r="C7" i="4"/>
  <c r="G7" i="4"/>
  <c r="D8" i="4"/>
  <c r="C8" i="4"/>
  <c r="G8" i="4"/>
  <c r="D9" i="4"/>
  <c r="C9" i="4"/>
  <c r="G9" i="4"/>
  <c r="B16" i="4"/>
  <c r="F32" i="4"/>
  <c r="B18" i="4"/>
  <c r="F31" i="4"/>
  <c r="G2" i="4"/>
  <c r="B28" i="4"/>
  <c r="H2" i="4"/>
  <c r="I2" i="4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B20" i="4"/>
  <c r="B15" i="4"/>
  <c r="J9" i="4"/>
  <c r="J8" i="4"/>
  <c r="J7" i="4"/>
  <c r="J6" i="4"/>
  <c r="J5" i="4"/>
  <c r="J4" i="4"/>
  <c r="J3" i="4"/>
  <c r="J2" i="4"/>
  <c r="D2" i="4"/>
  <c r="D3" i="3"/>
  <c r="E3" i="3"/>
  <c r="C3" i="3"/>
  <c r="F3" i="3"/>
  <c r="G3" i="3"/>
  <c r="D4" i="3"/>
  <c r="E4" i="3"/>
  <c r="C4" i="3"/>
  <c r="F4" i="3"/>
  <c r="G4" i="3"/>
  <c r="D5" i="3"/>
  <c r="E5" i="3"/>
  <c r="C5" i="3"/>
  <c r="F5" i="3"/>
  <c r="G5" i="3"/>
  <c r="D6" i="3"/>
  <c r="E6" i="3"/>
  <c r="C6" i="3"/>
  <c r="G6" i="3"/>
  <c r="D7" i="3"/>
  <c r="E7" i="3"/>
  <c r="C7" i="3"/>
  <c r="G7" i="3"/>
  <c r="D8" i="3"/>
  <c r="E8" i="3"/>
  <c r="C8" i="3"/>
  <c r="G8" i="3"/>
  <c r="D9" i="3"/>
  <c r="E9" i="3"/>
  <c r="C9" i="3"/>
  <c r="G9" i="3"/>
  <c r="G2" i="3"/>
  <c r="B30" i="3"/>
  <c r="B28" i="3"/>
  <c r="H2" i="3"/>
  <c r="I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B20" i="3"/>
  <c r="B16" i="3"/>
  <c r="B18" i="3"/>
  <c r="B15" i="3"/>
  <c r="J9" i="3"/>
  <c r="J8" i="3"/>
  <c r="J7" i="3"/>
  <c r="J6" i="3"/>
  <c r="J5" i="3"/>
  <c r="J4" i="3"/>
  <c r="J3" i="3"/>
  <c r="J2" i="3"/>
  <c r="D2" i="3"/>
  <c r="C3" i="2"/>
  <c r="F3" i="2"/>
  <c r="G3" i="2"/>
  <c r="C4" i="2"/>
  <c r="F4" i="2"/>
  <c r="G4" i="2"/>
  <c r="C5" i="2"/>
  <c r="F5" i="2"/>
  <c r="G5" i="2"/>
  <c r="C6" i="2"/>
  <c r="G6" i="2"/>
  <c r="C7" i="2"/>
  <c r="G7" i="2"/>
  <c r="C8" i="2"/>
  <c r="G8" i="2"/>
  <c r="C9" i="2"/>
  <c r="G9" i="2"/>
  <c r="G2" i="2"/>
  <c r="B28" i="2"/>
  <c r="D3" i="1"/>
  <c r="C3" i="1"/>
  <c r="G3" i="1"/>
  <c r="I3" i="1"/>
  <c r="D4" i="1"/>
  <c r="C4" i="1"/>
  <c r="G4" i="1"/>
  <c r="I4" i="1"/>
  <c r="D5" i="1"/>
  <c r="C5" i="1"/>
  <c r="G5" i="1"/>
  <c r="I5" i="1"/>
  <c r="D6" i="1"/>
  <c r="C6" i="1"/>
  <c r="G6" i="1"/>
  <c r="I6" i="1"/>
  <c r="D7" i="1"/>
  <c r="C7" i="1"/>
  <c r="G7" i="1"/>
  <c r="I7" i="1"/>
  <c r="D8" i="1"/>
  <c r="C8" i="1"/>
  <c r="G8" i="1"/>
  <c r="I8" i="1"/>
  <c r="D9" i="1"/>
  <c r="C9" i="1"/>
  <c r="G9" i="1"/>
  <c r="I9" i="1"/>
  <c r="B20" i="1"/>
  <c r="B16" i="1"/>
  <c r="B18" i="1"/>
  <c r="D3" i="2"/>
  <c r="I3" i="2"/>
  <c r="D4" i="2"/>
  <c r="I4" i="2"/>
  <c r="D5" i="2"/>
  <c r="I5" i="2"/>
  <c r="D6" i="2"/>
  <c r="I6" i="2"/>
  <c r="D7" i="2"/>
  <c r="I7" i="2"/>
  <c r="D8" i="2"/>
  <c r="I8" i="2"/>
  <c r="D9" i="2"/>
  <c r="I9" i="2"/>
  <c r="I2" i="2"/>
  <c r="B20" i="2"/>
  <c r="B16" i="2"/>
  <c r="B18" i="2"/>
  <c r="B15" i="2"/>
  <c r="H9" i="2"/>
  <c r="J9" i="2"/>
  <c r="H8" i="2"/>
  <c r="J8" i="2"/>
  <c r="H7" i="2"/>
  <c r="J7" i="2"/>
  <c r="H6" i="2"/>
  <c r="J6" i="2"/>
  <c r="H5" i="2"/>
  <c r="J5" i="2"/>
  <c r="H4" i="2"/>
  <c r="J4" i="2"/>
  <c r="H3" i="2"/>
  <c r="J3" i="2"/>
  <c r="H2" i="2"/>
  <c r="J2" i="2"/>
  <c r="D2" i="2"/>
  <c r="D2" i="1"/>
  <c r="B15" i="1"/>
  <c r="B28" i="1"/>
  <c r="J3" i="1"/>
  <c r="J4" i="1"/>
  <c r="J5" i="1"/>
  <c r="J6" i="1"/>
  <c r="J7" i="1"/>
  <c r="J8" i="1"/>
  <c r="J9" i="1"/>
  <c r="J2" i="1"/>
  <c r="I2" i="1"/>
  <c r="H3" i="1"/>
  <c r="H4" i="1"/>
  <c r="H5" i="1"/>
  <c r="H6" i="1"/>
  <c r="H7" i="1"/>
  <c r="H8" i="1"/>
  <c r="H9" i="1"/>
  <c r="H2" i="1"/>
  <c r="G2" i="1"/>
  <c r="F4" i="1"/>
  <c r="F5" i="1"/>
  <c r="F3" i="1"/>
</calcChain>
</file>

<file path=xl/sharedStrings.xml><?xml version="1.0" encoding="utf-8"?>
<sst xmlns="http://schemas.openxmlformats.org/spreadsheetml/2006/main" count="100" uniqueCount="22">
  <si>
    <t>Años</t>
  </si>
  <si>
    <t>Pagos de inversión</t>
  </si>
  <si>
    <t>Cobros</t>
  </si>
  <si>
    <t>Precio</t>
  </si>
  <si>
    <t>Unidades vendidas en un año</t>
  </si>
  <si>
    <t>Pagos</t>
  </si>
  <si>
    <t>Mov de fondos</t>
  </si>
  <si>
    <t>Interés Actualizado</t>
  </si>
  <si>
    <t>Movimiento de Fondos actualizados</t>
  </si>
  <si>
    <t>Pagos de inverisón actualizados</t>
  </si>
  <si>
    <t>TIR</t>
  </si>
  <si>
    <t>VAN</t>
  </si>
  <si>
    <t>Q</t>
  </si>
  <si>
    <t>VAN Pagos de inversión</t>
  </si>
  <si>
    <t>VAN </t>
  </si>
  <si>
    <t>Año</t>
  </si>
  <si>
    <t>Unidades</t>
  </si>
  <si>
    <t>Mantenimiento</t>
  </si>
  <si>
    <t>7 años</t>
  </si>
  <si>
    <t>Interés</t>
  </si>
  <si>
    <t>Evaluador</t>
  </si>
  <si>
    <t>Unidades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</si>
</sst>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8" fontId="0" fillId="0" borderId="0" xfId="0" applyNumberFormat="1"/>
    <xf numFmtId="10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8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9" fontId="0" fillId="0" borderId="0" xfId="0" applyNumberFormat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 xr3:uid="{AEA406A1-0E4B-5B11-9CD5-51D6E497D94C}">
      <selection activeCell="B18" sqref="B18"/>
    </sheetView>
  </sheetViews>
  <sheetFormatPr defaultRowHeight="15"/>
  <cols>
    <col min="1" max="1" width="22.28515625" customWidth="1"/>
    <col min="2" max="2" width="20.85546875" customWidth="1"/>
    <col min="3" max="3" width="21.85546875" customWidth="1"/>
    <col min="4" max="4" width="17.42578125" customWidth="1"/>
    <col min="5" max="5" width="30.85546875" customWidth="1"/>
    <col min="6" max="6" width="16.5703125" customWidth="1"/>
    <col min="7" max="7" width="23.28515625" customWidth="1"/>
    <col min="8" max="8" width="19.42578125" customWidth="1"/>
    <col min="9" max="9" width="30.140625" customWidth="1"/>
    <col min="10" max="10" width="27.5703125" customWidth="1"/>
  </cols>
  <sheetData>
    <row r="1" spans="1:10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>
      <c r="A2" s="4">
        <v>0</v>
      </c>
      <c r="B2" s="5">
        <v>-300000</v>
      </c>
      <c r="C2" s="5">
        <v>0</v>
      </c>
      <c r="D2" s="5">
        <f>$B$17</f>
        <v>6000</v>
      </c>
      <c r="E2" s="4">
        <v>0</v>
      </c>
      <c r="F2" s="5">
        <v>0</v>
      </c>
      <c r="G2" s="5">
        <f>B2+C2+F2</f>
        <v>-300000</v>
      </c>
      <c r="H2" s="7">
        <f>(1+$B$24)^A2</f>
        <v>1</v>
      </c>
      <c r="I2" s="5">
        <f>G2/H2</f>
        <v>-300000</v>
      </c>
      <c r="J2" s="5">
        <f>B2/H2</f>
        <v>-300000</v>
      </c>
    </row>
    <row r="3" spans="1:10">
      <c r="A3" s="4">
        <v>1</v>
      </c>
      <c r="B3" s="5">
        <v>0</v>
      </c>
      <c r="C3" s="5">
        <f>D3*E3</f>
        <v>300000</v>
      </c>
      <c r="D3" s="5">
        <f t="shared" ref="D3:D9" si="0">$B$17</f>
        <v>6000</v>
      </c>
      <c r="E3" s="4">
        <v>50</v>
      </c>
      <c r="F3" s="5">
        <f>-$B$23*E3</f>
        <v>-150000</v>
      </c>
      <c r="G3" s="5">
        <f t="shared" ref="G3:G9" si="1">B3+C3+F3</f>
        <v>150000</v>
      </c>
      <c r="H3" s="7">
        <f t="shared" ref="H3:H9" si="2">(1+$B$24)^A3</f>
        <v>1.08</v>
      </c>
      <c r="I3" s="5">
        <f t="shared" ref="I3:I9" si="3">G3/H3</f>
        <v>138888.88888888888</v>
      </c>
      <c r="J3" s="5">
        <f t="shared" ref="J3:J9" si="4">B3/H3</f>
        <v>0</v>
      </c>
    </row>
    <row r="4" spans="1:10">
      <c r="A4" s="4">
        <v>2</v>
      </c>
      <c r="B4" s="5">
        <v>0</v>
      </c>
      <c r="C4" s="5">
        <f t="shared" ref="C4:C9" si="5">D4*E4</f>
        <v>180000</v>
      </c>
      <c r="D4" s="5">
        <f t="shared" si="0"/>
        <v>6000</v>
      </c>
      <c r="E4" s="4">
        <v>30</v>
      </c>
      <c r="F4" s="5">
        <f t="shared" ref="F4:F5" si="6">-$B$23*E4</f>
        <v>-90000</v>
      </c>
      <c r="G4" s="5">
        <f t="shared" si="1"/>
        <v>90000</v>
      </c>
      <c r="H4" s="7">
        <f t="shared" si="2"/>
        <v>1.1664000000000001</v>
      </c>
      <c r="I4" s="5">
        <f t="shared" si="3"/>
        <v>77160.493827160491</v>
      </c>
      <c r="J4" s="5">
        <f t="shared" si="4"/>
        <v>0</v>
      </c>
    </row>
    <row r="5" spans="1:10">
      <c r="A5" s="4">
        <v>3</v>
      </c>
      <c r="B5" s="5">
        <v>0</v>
      </c>
      <c r="C5" s="5">
        <f t="shared" si="5"/>
        <v>120000</v>
      </c>
      <c r="D5" s="5">
        <f t="shared" si="0"/>
        <v>6000</v>
      </c>
      <c r="E5" s="4">
        <v>20</v>
      </c>
      <c r="F5" s="5">
        <f t="shared" si="6"/>
        <v>-60000</v>
      </c>
      <c r="G5" s="5">
        <f t="shared" si="1"/>
        <v>60000</v>
      </c>
      <c r="H5" s="7">
        <f t="shared" si="2"/>
        <v>1.2597120000000002</v>
      </c>
      <c r="I5" s="5">
        <f t="shared" si="3"/>
        <v>47629.934461210178</v>
      </c>
      <c r="J5" s="5">
        <f t="shared" si="4"/>
        <v>0</v>
      </c>
    </row>
    <row r="6" spans="1:10">
      <c r="A6" s="4">
        <v>4</v>
      </c>
      <c r="B6" s="5">
        <v>0</v>
      </c>
      <c r="C6" s="5">
        <f t="shared" si="5"/>
        <v>60000</v>
      </c>
      <c r="D6" s="5">
        <f t="shared" si="0"/>
        <v>6000</v>
      </c>
      <c r="E6" s="4">
        <v>10</v>
      </c>
      <c r="F6" s="5">
        <v>0</v>
      </c>
      <c r="G6" s="5">
        <f t="shared" si="1"/>
        <v>60000</v>
      </c>
      <c r="H6" s="7">
        <f t="shared" si="2"/>
        <v>1.3604889600000003</v>
      </c>
      <c r="I6" s="5">
        <f t="shared" si="3"/>
        <v>44101.791167787196</v>
      </c>
      <c r="J6" s="5">
        <f t="shared" si="4"/>
        <v>0</v>
      </c>
    </row>
    <row r="7" spans="1:10">
      <c r="A7" s="4">
        <v>5</v>
      </c>
      <c r="B7" s="5">
        <v>0</v>
      </c>
      <c r="C7" s="5">
        <f t="shared" si="5"/>
        <v>30000</v>
      </c>
      <c r="D7" s="5">
        <f t="shared" si="0"/>
        <v>6000</v>
      </c>
      <c r="E7" s="4">
        <v>5</v>
      </c>
      <c r="F7" s="5">
        <v>0</v>
      </c>
      <c r="G7" s="5">
        <f t="shared" si="1"/>
        <v>30000</v>
      </c>
      <c r="H7" s="7">
        <f t="shared" si="2"/>
        <v>1.4693280768000003</v>
      </c>
      <c r="I7" s="5">
        <f t="shared" si="3"/>
        <v>20417.495911012589</v>
      </c>
      <c r="J7" s="5">
        <f t="shared" si="4"/>
        <v>0</v>
      </c>
    </row>
    <row r="8" spans="1:10">
      <c r="A8" s="4">
        <v>6</v>
      </c>
      <c r="B8" s="5">
        <v>0</v>
      </c>
      <c r="C8" s="5">
        <f t="shared" si="5"/>
        <v>12000</v>
      </c>
      <c r="D8" s="5">
        <f t="shared" si="0"/>
        <v>6000</v>
      </c>
      <c r="E8" s="4">
        <v>2</v>
      </c>
      <c r="F8" s="5">
        <v>0</v>
      </c>
      <c r="G8" s="5">
        <f t="shared" si="1"/>
        <v>12000</v>
      </c>
      <c r="H8" s="7">
        <f t="shared" si="2"/>
        <v>1.5868743229440005</v>
      </c>
      <c r="I8" s="5">
        <f t="shared" si="3"/>
        <v>7562.0355225972544</v>
      </c>
      <c r="J8" s="5">
        <f t="shared" si="4"/>
        <v>0</v>
      </c>
    </row>
    <row r="9" spans="1:10">
      <c r="A9" s="4">
        <v>7</v>
      </c>
      <c r="B9" s="5">
        <v>0</v>
      </c>
      <c r="C9" s="5">
        <f t="shared" si="5"/>
        <v>6000</v>
      </c>
      <c r="D9" s="5">
        <f t="shared" si="0"/>
        <v>6000</v>
      </c>
      <c r="E9" s="4">
        <v>1</v>
      </c>
      <c r="F9" s="5">
        <v>0</v>
      </c>
      <c r="G9" s="6">
        <f t="shared" si="1"/>
        <v>6000</v>
      </c>
      <c r="H9" s="7">
        <f t="shared" si="2"/>
        <v>1.7138242687795207</v>
      </c>
      <c r="I9" s="5">
        <f t="shared" si="3"/>
        <v>3500.942371572803</v>
      </c>
      <c r="J9" s="5">
        <f t="shared" si="4"/>
        <v>0</v>
      </c>
    </row>
    <row r="15" spans="1:10">
      <c r="A15" s="3" t="s">
        <v>10</v>
      </c>
      <c r="B15" s="12">
        <f>IRR(G2:G9)</f>
        <v>0.140517841042342</v>
      </c>
    </row>
    <row r="16" spans="1:10">
      <c r="A16" s="8" t="s">
        <v>11</v>
      </c>
      <c r="B16" s="1">
        <f>NPV(B24,G3:G9)+G2</f>
        <v>39261.582150229311</v>
      </c>
    </row>
    <row r="17" spans="1:8">
      <c r="A17" s="13" t="s">
        <v>3</v>
      </c>
      <c r="B17" s="1">
        <v>6000</v>
      </c>
    </row>
    <row r="18" spans="1:8">
      <c r="A18" s="8" t="s">
        <v>12</v>
      </c>
      <c r="B18" s="2">
        <f>ABS(B16/B19)</f>
        <v>0.13087194050076437</v>
      </c>
    </row>
    <row r="19" spans="1:8">
      <c r="A19" s="13" t="s">
        <v>13</v>
      </c>
      <c r="B19" s="1">
        <v>-300000</v>
      </c>
    </row>
    <row r="20" spans="1:8">
      <c r="A20" s="8" t="s">
        <v>14</v>
      </c>
      <c r="B20" s="1">
        <f>SUM(I2:I9)</f>
        <v>39261.582150229391</v>
      </c>
    </row>
    <row r="21" spans="1:8">
      <c r="A21" s="11" t="s">
        <v>15</v>
      </c>
      <c r="B21" s="10">
        <v>1</v>
      </c>
      <c r="C21" s="10">
        <v>2</v>
      </c>
      <c r="D21" s="10">
        <v>3</v>
      </c>
      <c r="E21" s="10">
        <v>4</v>
      </c>
      <c r="F21" s="10">
        <v>5</v>
      </c>
      <c r="G21" s="10">
        <v>6</v>
      </c>
      <c r="H21" s="10">
        <v>7</v>
      </c>
    </row>
    <row r="22" spans="1:8">
      <c r="A22" s="11" t="s">
        <v>16</v>
      </c>
      <c r="B22" s="10">
        <v>50</v>
      </c>
      <c r="C22" s="10">
        <v>30</v>
      </c>
      <c r="D22" s="10">
        <v>20</v>
      </c>
      <c r="E22" s="10">
        <v>10</v>
      </c>
      <c r="F22" s="10">
        <v>5</v>
      </c>
      <c r="G22" s="10">
        <v>2</v>
      </c>
      <c r="H22" s="10">
        <v>1</v>
      </c>
    </row>
    <row r="23" spans="1:8">
      <c r="A23" s="8" t="s">
        <v>17</v>
      </c>
      <c r="B23" s="1">
        <v>3000</v>
      </c>
      <c r="C23" t="s">
        <v>18</v>
      </c>
    </row>
    <row r="24" spans="1:8">
      <c r="A24" s="8" t="s">
        <v>19</v>
      </c>
      <c r="B24" s="2">
        <v>0.08</v>
      </c>
    </row>
    <row r="27" spans="1:8">
      <c r="A27" s="8" t="s">
        <v>3</v>
      </c>
      <c r="B27" s="1">
        <v>5609.3</v>
      </c>
      <c r="C27" s="1">
        <v>5600</v>
      </c>
      <c r="D27" s="1">
        <v>5500</v>
      </c>
      <c r="E27" s="1">
        <v>5000</v>
      </c>
    </row>
    <row r="28" spans="1:8">
      <c r="A28" s="8" t="s">
        <v>11</v>
      </c>
      <c r="B28" s="1">
        <f>NPV(B24,G3:G9)+G2</f>
        <v>39261.582150229311</v>
      </c>
      <c r="C28" s="1">
        <v>-934.48</v>
      </c>
      <c r="D28" s="1">
        <v>-10983.49</v>
      </c>
      <c r="E28" s="1">
        <v>-61228.57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6C4E-A1B4-48C2-8B9A-54534C8A4EB9}">
  <dimension ref="A1:J30"/>
  <sheetViews>
    <sheetView workbookViewId="0" xr3:uid="{7DE89907-833A-502F-9E61-0BB596030261}">
      <selection activeCell="E10" sqref="E10"/>
    </sheetView>
  </sheetViews>
  <sheetFormatPr defaultRowHeight="15"/>
  <cols>
    <col min="1" max="1" width="23" customWidth="1"/>
    <col min="2" max="2" width="25.7109375" customWidth="1"/>
    <col min="3" max="3" width="16.7109375" customWidth="1"/>
    <col min="4" max="4" width="20.28515625" customWidth="1"/>
    <col min="5" max="5" width="32.7109375" customWidth="1"/>
    <col min="6" max="6" width="18.5703125" customWidth="1"/>
    <col min="7" max="7" width="21.7109375" customWidth="1"/>
    <col min="8" max="8" width="24.5703125" customWidth="1"/>
    <col min="9" max="9" width="31" customWidth="1"/>
    <col min="10" max="10" width="31.140625" customWidth="1"/>
  </cols>
  <sheetData>
    <row r="1" spans="1:10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>
      <c r="A2" s="4">
        <v>0</v>
      </c>
      <c r="B2" s="5">
        <v>-440000</v>
      </c>
      <c r="C2" s="5">
        <v>0</v>
      </c>
      <c r="D2" s="5">
        <f>$B$17</f>
        <v>6000</v>
      </c>
      <c r="E2" s="4">
        <v>0</v>
      </c>
      <c r="F2" s="5">
        <v>0</v>
      </c>
      <c r="G2" s="5">
        <f>B2+C2+F2</f>
        <v>-440000</v>
      </c>
      <c r="H2" s="7">
        <f>(1+$B$24)^A2</f>
        <v>1</v>
      </c>
      <c r="I2" s="5">
        <f>G2/H2</f>
        <v>-440000</v>
      </c>
      <c r="J2" s="5">
        <f>B2/H2</f>
        <v>-440000</v>
      </c>
    </row>
    <row r="3" spans="1:10">
      <c r="A3" s="4">
        <v>1</v>
      </c>
      <c r="B3" s="5">
        <v>0</v>
      </c>
      <c r="C3" s="5">
        <f>D3*E3</f>
        <v>300000</v>
      </c>
      <c r="D3" s="5">
        <f t="shared" ref="D3:D9" si="0">$B$17</f>
        <v>6000</v>
      </c>
      <c r="E3" s="4">
        <v>50</v>
      </c>
      <c r="F3" s="5">
        <f>-$B$23*E3</f>
        <v>-75000</v>
      </c>
      <c r="G3" s="5">
        <f t="shared" ref="G3:G9" si="1">B3+C3+F3</f>
        <v>225000</v>
      </c>
      <c r="H3" s="7">
        <f t="shared" ref="H3:H9" si="2">(1+$B$24)^A3</f>
        <v>1.08</v>
      </c>
      <c r="I3" s="5">
        <f t="shared" ref="I3:I9" si="3">G3/H3</f>
        <v>208333.33333333331</v>
      </c>
      <c r="J3" s="5">
        <f t="shared" ref="J3:J9" si="4">B3/H3</f>
        <v>0</v>
      </c>
    </row>
    <row r="4" spans="1:10">
      <c r="A4" s="4">
        <v>2</v>
      </c>
      <c r="B4" s="5">
        <v>0</v>
      </c>
      <c r="C4" s="5">
        <f t="shared" ref="C4:C9" si="5">D4*E4</f>
        <v>180000</v>
      </c>
      <c r="D4" s="5">
        <f t="shared" si="0"/>
        <v>6000</v>
      </c>
      <c r="E4" s="4">
        <v>30</v>
      </c>
      <c r="F4" s="5">
        <f t="shared" ref="F4:F5" si="6">-$B$23*E4</f>
        <v>-45000</v>
      </c>
      <c r="G4" s="5">
        <f t="shared" si="1"/>
        <v>135000</v>
      </c>
      <c r="H4" s="7">
        <f t="shared" si="2"/>
        <v>1.1664000000000001</v>
      </c>
      <c r="I4" s="5">
        <f t="shared" si="3"/>
        <v>115740.74074074073</v>
      </c>
      <c r="J4" s="5">
        <f t="shared" si="4"/>
        <v>0</v>
      </c>
    </row>
    <row r="5" spans="1:10">
      <c r="A5" s="4">
        <v>3</v>
      </c>
      <c r="B5" s="5">
        <v>0</v>
      </c>
      <c r="C5" s="5">
        <f t="shared" si="5"/>
        <v>120000</v>
      </c>
      <c r="D5" s="5">
        <f t="shared" si="0"/>
        <v>6000</v>
      </c>
      <c r="E5" s="4">
        <v>20</v>
      </c>
      <c r="F5" s="5">
        <f t="shared" si="6"/>
        <v>-30000</v>
      </c>
      <c r="G5" s="5">
        <f t="shared" si="1"/>
        <v>90000</v>
      </c>
      <c r="H5" s="7">
        <f t="shared" si="2"/>
        <v>1.2597120000000002</v>
      </c>
      <c r="I5" s="5">
        <f t="shared" si="3"/>
        <v>71444.901691815263</v>
      </c>
      <c r="J5" s="5">
        <f t="shared" si="4"/>
        <v>0</v>
      </c>
    </row>
    <row r="6" spans="1:10">
      <c r="A6" s="4">
        <v>4</v>
      </c>
      <c r="B6" s="5">
        <v>0</v>
      </c>
      <c r="C6" s="5">
        <f t="shared" si="5"/>
        <v>60000</v>
      </c>
      <c r="D6" s="5">
        <f t="shared" si="0"/>
        <v>6000</v>
      </c>
      <c r="E6" s="4">
        <v>10</v>
      </c>
      <c r="F6" s="5">
        <v>0</v>
      </c>
      <c r="G6" s="5">
        <f t="shared" si="1"/>
        <v>60000</v>
      </c>
      <c r="H6" s="7">
        <f t="shared" si="2"/>
        <v>1.3604889600000003</v>
      </c>
      <c r="I6" s="5">
        <f t="shared" si="3"/>
        <v>44101.791167787196</v>
      </c>
      <c r="J6" s="5">
        <f t="shared" si="4"/>
        <v>0</v>
      </c>
    </row>
    <row r="7" spans="1:10">
      <c r="A7" s="4">
        <v>5</v>
      </c>
      <c r="B7" s="5">
        <v>0</v>
      </c>
      <c r="C7" s="5">
        <f t="shared" si="5"/>
        <v>30000</v>
      </c>
      <c r="D7" s="5">
        <f t="shared" si="0"/>
        <v>6000</v>
      </c>
      <c r="E7" s="4">
        <v>5</v>
      </c>
      <c r="F7" s="5">
        <v>0</v>
      </c>
      <c r="G7" s="5">
        <f t="shared" si="1"/>
        <v>30000</v>
      </c>
      <c r="H7" s="7">
        <f t="shared" si="2"/>
        <v>1.4693280768000003</v>
      </c>
      <c r="I7" s="5">
        <f t="shared" si="3"/>
        <v>20417.495911012589</v>
      </c>
      <c r="J7" s="5">
        <f t="shared" si="4"/>
        <v>0</v>
      </c>
    </row>
    <row r="8" spans="1:10">
      <c r="A8" s="4">
        <v>6</v>
      </c>
      <c r="B8" s="5">
        <v>0</v>
      </c>
      <c r="C8" s="5">
        <f t="shared" si="5"/>
        <v>12000</v>
      </c>
      <c r="D8" s="5">
        <f t="shared" si="0"/>
        <v>6000</v>
      </c>
      <c r="E8" s="4">
        <v>2</v>
      </c>
      <c r="F8" s="5">
        <v>0</v>
      </c>
      <c r="G8" s="5">
        <f t="shared" si="1"/>
        <v>12000</v>
      </c>
      <c r="H8" s="7">
        <f t="shared" si="2"/>
        <v>1.5868743229440005</v>
      </c>
      <c r="I8" s="5">
        <f t="shared" si="3"/>
        <v>7562.0355225972544</v>
      </c>
      <c r="J8" s="5">
        <f t="shared" si="4"/>
        <v>0</v>
      </c>
    </row>
    <row r="9" spans="1:10">
      <c r="A9" s="4">
        <v>7</v>
      </c>
      <c r="B9" s="5">
        <v>0</v>
      </c>
      <c r="C9" s="5">
        <f t="shared" si="5"/>
        <v>6000</v>
      </c>
      <c r="D9" s="5">
        <f t="shared" si="0"/>
        <v>6000</v>
      </c>
      <c r="E9" s="4">
        <v>1</v>
      </c>
      <c r="F9" s="5">
        <v>0</v>
      </c>
      <c r="G9" s="6">
        <f t="shared" si="1"/>
        <v>6000</v>
      </c>
      <c r="H9" s="7">
        <f t="shared" si="2"/>
        <v>1.7138242687795207</v>
      </c>
      <c r="I9" s="5">
        <f t="shared" si="3"/>
        <v>3500.942371572803</v>
      </c>
      <c r="J9" s="5">
        <f t="shared" si="4"/>
        <v>0</v>
      </c>
    </row>
    <row r="15" spans="1:10">
      <c r="A15" s="3" t="s">
        <v>10</v>
      </c>
      <c r="B15" s="12">
        <f>IRR(G2:G9)</f>
        <v>0.1157105454485845</v>
      </c>
    </row>
    <row r="16" spans="1:10">
      <c r="A16" s="8" t="s">
        <v>11</v>
      </c>
      <c r="B16" s="1">
        <f>NPV(B24,G3:G9)+G2</f>
        <v>31101.240738859109</v>
      </c>
    </row>
    <row r="17" spans="1:8">
      <c r="A17" s="13" t="s">
        <v>3</v>
      </c>
      <c r="B17" s="1">
        <v>6000</v>
      </c>
    </row>
    <row r="18" spans="1:8">
      <c r="A18" s="8" t="s">
        <v>12</v>
      </c>
      <c r="B18" s="2">
        <f>ABS(B16/B19)</f>
        <v>7.0684638042861611E-2</v>
      </c>
    </row>
    <row r="19" spans="1:8">
      <c r="A19" s="13" t="s">
        <v>13</v>
      </c>
      <c r="B19" s="1">
        <v>-440000</v>
      </c>
    </row>
    <row r="20" spans="1:8">
      <c r="A20" s="8" t="s">
        <v>14</v>
      </c>
      <c r="B20" s="1">
        <f>SUM(I2:I9)</f>
        <v>31101.240738859153</v>
      </c>
    </row>
    <row r="21" spans="1:8">
      <c r="A21" s="14" t="s">
        <v>15</v>
      </c>
      <c r="B21" s="10">
        <v>1</v>
      </c>
      <c r="C21" s="10">
        <v>2</v>
      </c>
      <c r="D21" s="10">
        <v>3</v>
      </c>
      <c r="E21" s="10">
        <v>4</v>
      </c>
      <c r="F21" s="10">
        <v>5</v>
      </c>
      <c r="G21" s="10">
        <v>6</v>
      </c>
      <c r="H21" s="10">
        <v>7</v>
      </c>
    </row>
    <row r="22" spans="1:8">
      <c r="A22" s="11" t="s">
        <v>16</v>
      </c>
      <c r="B22" s="10">
        <v>50</v>
      </c>
      <c r="C22" s="10">
        <v>30</v>
      </c>
      <c r="D22" s="10">
        <v>20</v>
      </c>
      <c r="E22" s="10">
        <v>10</v>
      </c>
      <c r="F22" s="10">
        <v>5</v>
      </c>
      <c r="G22" s="10">
        <v>2</v>
      </c>
      <c r="H22" s="10">
        <v>1</v>
      </c>
    </row>
    <row r="23" spans="1:8">
      <c r="A23" s="8" t="s">
        <v>17</v>
      </c>
      <c r="B23" s="1">
        <v>1500</v>
      </c>
      <c r="C23" t="s">
        <v>18</v>
      </c>
    </row>
    <row r="24" spans="1:8">
      <c r="A24" s="8" t="s">
        <v>19</v>
      </c>
      <c r="B24" s="2">
        <v>0.08</v>
      </c>
    </row>
    <row r="27" spans="1:8">
      <c r="A27" s="8" t="s">
        <v>3</v>
      </c>
      <c r="B27" s="1">
        <v>5609.3</v>
      </c>
      <c r="C27" s="1">
        <v>5600</v>
      </c>
      <c r="D27" s="1">
        <v>5500</v>
      </c>
      <c r="E27" s="1">
        <v>5000</v>
      </c>
    </row>
    <row r="28" spans="1:8">
      <c r="A28" s="13" t="s">
        <v>11</v>
      </c>
      <c r="B28" s="1">
        <f>NPV(B24,G3:G9)+G2</f>
        <v>31101.240738859109</v>
      </c>
      <c r="C28" s="1">
        <v>-934.48</v>
      </c>
      <c r="D28" s="1">
        <v>-10983.49</v>
      </c>
      <c r="E28" s="1">
        <v>-61228.57</v>
      </c>
    </row>
    <row r="29" spans="1:8">
      <c r="A29" s="15"/>
    </row>
    <row r="30" spans="1:8">
      <c r="A30" s="15"/>
      <c r="B30" s="1"/>
      <c r="C30" s="1"/>
      <c r="D30" s="1"/>
      <c r="E30" s="1"/>
      <c r="F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00EBF-8BE0-453F-8842-40317C569375}">
  <dimension ref="A1:J30"/>
  <sheetViews>
    <sheetView workbookViewId="0" xr3:uid="{DBBF5F29-94E0-530D-93CE-6A3E4FC66E4C}">
      <selection activeCell="B30" sqref="B30"/>
    </sheetView>
  </sheetViews>
  <sheetFormatPr defaultRowHeight="15"/>
  <cols>
    <col min="1" max="1" width="24" customWidth="1"/>
    <col min="2" max="2" width="27" customWidth="1"/>
    <col min="3" max="3" width="29" customWidth="1"/>
    <col min="4" max="4" width="23" customWidth="1"/>
    <col min="5" max="5" width="26.7109375" customWidth="1"/>
    <col min="6" max="6" width="17" customWidth="1"/>
    <col min="7" max="7" width="25.85546875" customWidth="1"/>
    <col min="8" max="8" width="27.5703125" customWidth="1"/>
    <col min="9" max="10" width="31.7109375" customWidth="1"/>
  </cols>
  <sheetData>
    <row r="1" spans="1:10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>
      <c r="A2" s="4">
        <v>0</v>
      </c>
      <c r="B2" s="5">
        <v>-300000</v>
      </c>
      <c r="C2" s="5">
        <v>0</v>
      </c>
      <c r="D2" s="5">
        <f>$B$17</f>
        <v>6000</v>
      </c>
      <c r="E2" s="4">
        <v>0</v>
      </c>
      <c r="F2" s="5">
        <v>0</v>
      </c>
      <c r="G2" s="5">
        <f>B2+C2+F2</f>
        <v>-300000</v>
      </c>
      <c r="H2" s="7">
        <f>(1+$B$24)^A2</f>
        <v>1</v>
      </c>
      <c r="I2" s="5">
        <f>G2/H2</f>
        <v>-300000</v>
      </c>
      <c r="J2" s="5">
        <f>B2/H2</f>
        <v>-300000</v>
      </c>
    </row>
    <row r="3" spans="1:10">
      <c r="A3" s="4">
        <v>1</v>
      </c>
      <c r="B3" s="5">
        <v>0</v>
      </c>
      <c r="C3" s="5">
        <f>D3*E3</f>
        <v>72000</v>
      </c>
      <c r="D3" s="5">
        <f t="shared" ref="D3:D9" si="0">$B$17</f>
        <v>6000</v>
      </c>
      <c r="E3" s="4">
        <f>$B$29</f>
        <v>12</v>
      </c>
      <c r="F3" s="5">
        <f>-$B$23*E3</f>
        <v>-36000</v>
      </c>
      <c r="G3" s="5">
        <f t="shared" ref="G3:G9" si="1">B3+C3+F3</f>
        <v>36000</v>
      </c>
      <c r="H3" s="7">
        <f t="shared" ref="H3:H9" si="2">(1+$B$24)^A3</f>
        <v>1.08</v>
      </c>
      <c r="I3" s="5">
        <f t="shared" ref="I3:I9" si="3">G3/H3</f>
        <v>33333.333333333328</v>
      </c>
      <c r="J3" s="5">
        <f t="shared" ref="J3:J9" si="4">B3/H3</f>
        <v>0</v>
      </c>
    </row>
    <row r="4" spans="1:10">
      <c r="A4" s="4">
        <v>2</v>
      </c>
      <c r="B4" s="5">
        <v>0</v>
      </c>
      <c r="C4" s="5">
        <f t="shared" ref="C4:C9" si="5">D4*E4</f>
        <v>72000</v>
      </c>
      <c r="D4" s="5">
        <f t="shared" si="0"/>
        <v>6000</v>
      </c>
      <c r="E4" s="4">
        <f t="shared" ref="E4:E9" si="6">$B$29</f>
        <v>12</v>
      </c>
      <c r="F4" s="5">
        <f t="shared" ref="F4:F5" si="7">-$B$23*E4</f>
        <v>-36000</v>
      </c>
      <c r="G4" s="5">
        <f t="shared" si="1"/>
        <v>36000</v>
      </c>
      <c r="H4" s="7">
        <f t="shared" si="2"/>
        <v>1.1664000000000001</v>
      </c>
      <c r="I4" s="5">
        <f t="shared" si="3"/>
        <v>30864.197530864196</v>
      </c>
      <c r="J4" s="5">
        <f t="shared" si="4"/>
        <v>0</v>
      </c>
    </row>
    <row r="5" spans="1:10">
      <c r="A5" s="4">
        <v>3</v>
      </c>
      <c r="B5" s="5">
        <v>0</v>
      </c>
      <c r="C5" s="5">
        <f t="shared" si="5"/>
        <v>72000</v>
      </c>
      <c r="D5" s="5">
        <f t="shared" si="0"/>
        <v>6000</v>
      </c>
      <c r="E5" s="4">
        <f t="shared" si="6"/>
        <v>12</v>
      </c>
      <c r="F5" s="5">
        <f t="shared" si="7"/>
        <v>-36000</v>
      </c>
      <c r="G5" s="5">
        <f t="shared" si="1"/>
        <v>36000</v>
      </c>
      <c r="H5" s="7">
        <f t="shared" si="2"/>
        <v>1.2597120000000002</v>
      </c>
      <c r="I5" s="5">
        <f t="shared" si="3"/>
        <v>28577.960676726107</v>
      </c>
      <c r="J5" s="5">
        <f t="shared" si="4"/>
        <v>0</v>
      </c>
    </row>
    <row r="6" spans="1:10">
      <c r="A6" s="4">
        <v>4</v>
      </c>
      <c r="B6" s="5">
        <v>0</v>
      </c>
      <c r="C6" s="5">
        <f t="shared" si="5"/>
        <v>72000</v>
      </c>
      <c r="D6" s="5">
        <f t="shared" si="0"/>
        <v>6000</v>
      </c>
      <c r="E6" s="4">
        <f t="shared" si="6"/>
        <v>12</v>
      </c>
      <c r="F6" s="5">
        <v>0</v>
      </c>
      <c r="G6" s="5">
        <f t="shared" si="1"/>
        <v>72000</v>
      </c>
      <c r="H6" s="7">
        <f t="shared" si="2"/>
        <v>1.3604889600000003</v>
      </c>
      <c r="I6" s="5">
        <f t="shared" si="3"/>
        <v>52922.149401344635</v>
      </c>
      <c r="J6" s="5">
        <f t="shared" si="4"/>
        <v>0</v>
      </c>
    </row>
    <row r="7" spans="1:10">
      <c r="A7" s="4">
        <v>5</v>
      </c>
      <c r="B7" s="5">
        <v>0</v>
      </c>
      <c r="C7" s="5">
        <f t="shared" si="5"/>
        <v>72000</v>
      </c>
      <c r="D7" s="5">
        <f t="shared" si="0"/>
        <v>6000</v>
      </c>
      <c r="E7" s="4">
        <f t="shared" si="6"/>
        <v>12</v>
      </c>
      <c r="F7" s="5">
        <v>0</v>
      </c>
      <c r="G7" s="5">
        <f t="shared" si="1"/>
        <v>72000</v>
      </c>
      <c r="H7" s="7">
        <f t="shared" si="2"/>
        <v>1.4693280768000003</v>
      </c>
      <c r="I7" s="5">
        <f t="shared" si="3"/>
        <v>49001.990186430216</v>
      </c>
      <c r="J7" s="5">
        <f t="shared" si="4"/>
        <v>0</v>
      </c>
    </row>
    <row r="8" spans="1:10">
      <c r="A8" s="4">
        <v>6</v>
      </c>
      <c r="B8" s="5">
        <v>0</v>
      </c>
      <c r="C8" s="5">
        <f t="shared" si="5"/>
        <v>72000</v>
      </c>
      <c r="D8" s="5">
        <f t="shared" si="0"/>
        <v>6000</v>
      </c>
      <c r="E8" s="4">
        <f t="shared" si="6"/>
        <v>12</v>
      </c>
      <c r="F8" s="5">
        <v>0</v>
      </c>
      <c r="G8" s="5">
        <f t="shared" si="1"/>
        <v>72000</v>
      </c>
      <c r="H8" s="7">
        <f t="shared" si="2"/>
        <v>1.5868743229440005</v>
      </c>
      <c r="I8" s="5">
        <f t="shared" si="3"/>
        <v>45372.21313558353</v>
      </c>
      <c r="J8" s="5">
        <f t="shared" si="4"/>
        <v>0</v>
      </c>
    </row>
    <row r="9" spans="1:10">
      <c r="A9" s="4">
        <v>7</v>
      </c>
      <c r="B9" s="5">
        <v>0</v>
      </c>
      <c r="C9" s="5">
        <f t="shared" si="5"/>
        <v>72000</v>
      </c>
      <c r="D9" s="5">
        <f t="shared" si="0"/>
        <v>6000</v>
      </c>
      <c r="E9" s="4">
        <f t="shared" si="6"/>
        <v>12</v>
      </c>
      <c r="F9" s="5">
        <v>0</v>
      </c>
      <c r="G9" s="6">
        <f t="shared" si="1"/>
        <v>72000</v>
      </c>
      <c r="H9" s="7">
        <f t="shared" si="2"/>
        <v>1.7138242687795207</v>
      </c>
      <c r="I9" s="5">
        <f t="shared" si="3"/>
        <v>42011.308458873638</v>
      </c>
      <c r="J9" s="5">
        <f t="shared" si="4"/>
        <v>0</v>
      </c>
    </row>
    <row r="15" spans="1:10">
      <c r="A15" s="3" t="s">
        <v>10</v>
      </c>
      <c r="B15" s="12">
        <f>IRR(G2:G9)</f>
        <v>6.4621986267366927E-2</v>
      </c>
    </row>
    <row r="16" spans="1:10">
      <c r="A16" s="8" t="s">
        <v>11</v>
      </c>
      <c r="B16" s="1">
        <f>NPV(B24,G3:G9)+G2</f>
        <v>-17916.847276844375</v>
      </c>
    </row>
    <row r="17" spans="1:8">
      <c r="A17" s="13" t="s">
        <v>3</v>
      </c>
      <c r="B17" s="1">
        <v>6000</v>
      </c>
    </row>
    <row r="18" spans="1:8">
      <c r="A18" s="8" t="s">
        <v>12</v>
      </c>
      <c r="B18" s="2">
        <f>ABS(B16/B19)</f>
        <v>5.9722824256147916E-2</v>
      </c>
    </row>
    <row r="19" spans="1:8">
      <c r="A19" s="13" t="s">
        <v>13</v>
      </c>
      <c r="B19" s="1">
        <v>-300000</v>
      </c>
    </row>
    <row r="20" spans="1:8">
      <c r="A20" s="8" t="s">
        <v>14</v>
      </c>
      <c r="B20" s="1">
        <f>SUM(I2:I9)</f>
        <v>-17916.847276844361</v>
      </c>
    </row>
    <row r="21" spans="1:8">
      <c r="A21" s="14" t="s">
        <v>15</v>
      </c>
      <c r="B21" s="10">
        <v>1</v>
      </c>
      <c r="C21" s="10">
        <v>2</v>
      </c>
      <c r="D21" s="10">
        <v>3</v>
      </c>
      <c r="E21" s="10">
        <v>4</v>
      </c>
      <c r="F21" s="10">
        <v>5</v>
      </c>
      <c r="G21" s="10">
        <v>6</v>
      </c>
      <c r="H21" s="10">
        <v>7</v>
      </c>
    </row>
    <row r="22" spans="1:8">
      <c r="A22" s="11" t="s">
        <v>16</v>
      </c>
      <c r="B22" s="10">
        <v>50</v>
      </c>
      <c r="C22" s="10">
        <v>30</v>
      </c>
      <c r="D22" s="10">
        <v>20</v>
      </c>
      <c r="E22" s="10">
        <v>10</v>
      </c>
      <c r="F22" s="10">
        <v>5</v>
      </c>
      <c r="G22" s="10">
        <v>2</v>
      </c>
      <c r="H22" s="10">
        <v>1</v>
      </c>
    </row>
    <row r="23" spans="1:8">
      <c r="A23" s="8" t="s">
        <v>17</v>
      </c>
      <c r="B23" s="1">
        <v>3000</v>
      </c>
      <c r="C23" t="s">
        <v>18</v>
      </c>
    </row>
    <row r="24" spans="1:8">
      <c r="A24" s="8" t="s">
        <v>19</v>
      </c>
      <c r="B24" s="2">
        <v>0.08</v>
      </c>
    </row>
    <row r="27" spans="1:8">
      <c r="A27" s="8" t="s">
        <v>3</v>
      </c>
      <c r="B27" s="1">
        <v>5609.3</v>
      </c>
      <c r="C27" s="1">
        <v>5600</v>
      </c>
      <c r="D27" s="1">
        <v>5500</v>
      </c>
      <c r="E27" s="1">
        <v>5000</v>
      </c>
    </row>
    <row r="28" spans="1:8">
      <c r="A28" s="13" t="s">
        <v>11</v>
      </c>
      <c r="B28" s="1">
        <f>NPV(B24,G3:G9)+G2</f>
        <v>-17916.847276844375</v>
      </c>
      <c r="C28" s="1">
        <v>-934.48</v>
      </c>
      <c r="D28" s="1">
        <v>-10983.49</v>
      </c>
      <c r="E28" s="1">
        <v>-61228.57</v>
      </c>
    </row>
    <row r="29" spans="1:8">
      <c r="A29" s="8" t="s">
        <v>16</v>
      </c>
      <c r="B29">
        <v>12</v>
      </c>
      <c r="C29">
        <v>14</v>
      </c>
      <c r="D29">
        <v>16</v>
      </c>
      <c r="E29">
        <v>18</v>
      </c>
      <c r="F29">
        <v>20</v>
      </c>
    </row>
    <row r="30" spans="1:8">
      <c r="A30" s="8" t="s">
        <v>11</v>
      </c>
      <c r="B30" s="1">
        <f>NPV(B24,G3:G9)+G2</f>
        <v>-17916.847276844375</v>
      </c>
      <c r="C30" s="1">
        <v>29097.01</v>
      </c>
      <c r="D30" s="1">
        <v>76110.87</v>
      </c>
      <c r="E30" s="1">
        <v>123124.73</v>
      </c>
      <c r="F30" s="1">
        <v>170138.39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60D7-82D9-4BA3-9D32-F9B83DAB5934}">
  <dimension ref="A1:J38"/>
  <sheetViews>
    <sheetView workbookViewId="0" xr3:uid="{CB682620-3C4C-5E7A-B0E1-5192D0A073E9}">
      <selection activeCell="B17" sqref="B17"/>
    </sheetView>
  </sheetViews>
  <sheetFormatPr defaultRowHeight="15"/>
  <cols>
    <col min="1" max="1" width="22.42578125" customWidth="1"/>
    <col min="2" max="2" width="28.42578125" customWidth="1"/>
    <col min="3" max="3" width="25" customWidth="1"/>
    <col min="4" max="4" width="18" customWidth="1"/>
    <col min="5" max="5" width="25.28515625" customWidth="1"/>
    <col min="6" max="6" width="23.5703125" customWidth="1"/>
    <col min="7" max="7" width="26.140625" customWidth="1"/>
    <col min="8" max="8" width="22.7109375" customWidth="1"/>
    <col min="9" max="9" width="31.5703125" customWidth="1"/>
    <col min="10" max="10" width="29.28515625" customWidth="1"/>
  </cols>
  <sheetData>
    <row r="1" spans="1:10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>
      <c r="A2" s="4">
        <v>0</v>
      </c>
      <c r="B2" s="5">
        <v>-300000</v>
      </c>
      <c r="C2" s="5">
        <v>0</v>
      </c>
      <c r="D2" s="5">
        <f>$B$17</f>
        <v>6000</v>
      </c>
      <c r="E2" s="4">
        <v>0</v>
      </c>
      <c r="F2" s="5">
        <v>0</v>
      </c>
      <c r="G2" s="5">
        <f>B2+C2+F2</f>
        <v>-300000</v>
      </c>
      <c r="H2" s="7">
        <f>(1+$B$24)^A2</f>
        <v>1</v>
      </c>
      <c r="I2" s="5">
        <f>G2/H2</f>
        <v>-300000</v>
      </c>
      <c r="J2" s="5">
        <f>B2/H2</f>
        <v>-300000</v>
      </c>
    </row>
    <row r="3" spans="1:10">
      <c r="A3" s="4">
        <v>1</v>
      </c>
      <c r="B3" s="5">
        <v>0</v>
      </c>
      <c r="C3" s="5">
        <f>D3*E3</f>
        <v>665699.99999999988</v>
      </c>
      <c r="D3" s="5">
        <f t="shared" ref="D3:D9" si="0">$B$17</f>
        <v>6000</v>
      </c>
      <c r="E3" s="4">
        <f>50*$F$30</f>
        <v>110.94999999999999</v>
      </c>
      <c r="F3" s="5">
        <f>-$B$23*E3</f>
        <v>-332849.99999999994</v>
      </c>
      <c r="G3" s="5">
        <f t="shared" ref="G3:G9" si="1">B3+C3+F3</f>
        <v>332849.99999999994</v>
      </c>
      <c r="H3" s="7">
        <f t="shared" ref="H3:H9" si="2">(1+$B$24)^A3</f>
        <v>1.08</v>
      </c>
      <c r="I3" s="5">
        <f t="shared" ref="I3:I9" si="3">G3/H3</f>
        <v>308194.44444444438</v>
      </c>
      <c r="J3" s="5">
        <f t="shared" ref="J3:J9" si="4">B3/H3</f>
        <v>0</v>
      </c>
    </row>
    <row r="4" spans="1:10">
      <c r="A4" s="4">
        <v>2</v>
      </c>
      <c r="B4" s="5">
        <v>0</v>
      </c>
      <c r="C4" s="5">
        <f t="shared" ref="C4:C9" si="5">D4*E4</f>
        <v>399419.99999999994</v>
      </c>
      <c r="D4" s="5">
        <f t="shared" si="0"/>
        <v>6000</v>
      </c>
      <c r="E4" s="4">
        <f>30*$F$30</f>
        <v>66.569999999999993</v>
      </c>
      <c r="F4" s="5">
        <f t="shared" ref="F4:F5" si="6">-$B$23*E4</f>
        <v>-199709.99999999997</v>
      </c>
      <c r="G4" s="5">
        <f t="shared" si="1"/>
        <v>199709.99999999997</v>
      </c>
      <c r="H4" s="7">
        <f t="shared" si="2"/>
        <v>1.1664000000000001</v>
      </c>
      <c r="I4" s="5">
        <f t="shared" si="3"/>
        <v>171219.1358024691</v>
      </c>
      <c r="J4" s="5">
        <f t="shared" si="4"/>
        <v>0</v>
      </c>
    </row>
    <row r="5" spans="1:10">
      <c r="A5" s="4">
        <v>3</v>
      </c>
      <c r="B5" s="5">
        <v>0</v>
      </c>
      <c r="C5" s="5">
        <f t="shared" si="5"/>
        <v>266280</v>
      </c>
      <c r="D5" s="5">
        <f t="shared" si="0"/>
        <v>6000</v>
      </c>
      <c r="E5" s="4">
        <f>20*$F$30</f>
        <v>44.379999999999995</v>
      </c>
      <c r="F5" s="5">
        <f t="shared" si="6"/>
        <v>-133140</v>
      </c>
      <c r="G5" s="5">
        <f t="shared" si="1"/>
        <v>133140</v>
      </c>
      <c r="H5" s="7">
        <f t="shared" si="2"/>
        <v>1.2597120000000002</v>
      </c>
      <c r="I5" s="5">
        <f t="shared" si="3"/>
        <v>105690.82456942539</v>
      </c>
      <c r="J5" s="5">
        <f t="shared" si="4"/>
        <v>0</v>
      </c>
    </row>
    <row r="6" spans="1:10">
      <c r="A6" s="4">
        <v>4</v>
      </c>
      <c r="B6" s="5">
        <v>0</v>
      </c>
      <c r="C6" s="5">
        <f t="shared" si="5"/>
        <v>133140</v>
      </c>
      <c r="D6" s="5">
        <f t="shared" si="0"/>
        <v>6000</v>
      </c>
      <c r="E6" s="4">
        <f>10*$F$30</f>
        <v>22.189999999999998</v>
      </c>
      <c r="F6" s="5">
        <v>0</v>
      </c>
      <c r="G6" s="5">
        <f t="shared" si="1"/>
        <v>133140</v>
      </c>
      <c r="H6" s="7">
        <f t="shared" si="2"/>
        <v>1.3604889600000003</v>
      </c>
      <c r="I6" s="5">
        <f t="shared" si="3"/>
        <v>97861.874601319782</v>
      </c>
      <c r="J6" s="5">
        <f t="shared" si="4"/>
        <v>0</v>
      </c>
    </row>
    <row r="7" spans="1:10">
      <c r="A7" s="4">
        <v>5</v>
      </c>
      <c r="B7" s="5">
        <v>0</v>
      </c>
      <c r="C7" s="5">
        <f t="shared" si="5"/>
        <v>66570</v>
      </c>
      <c r="D7" s="5">
        <f t="shared" si="0"/>
        <v>6000</v>
      </c>
      <c r="E7" s="4">
        <f>5*$F$30</f>
        <v>11.094999999999999</v>
      </c>
      <c r="F7" s="5">
        <v>0</v>
      </c>
      <c r="G7" s="5">
        <f t="shared" si="1"/>
        <v>66570</v>
      </c>
      <c r="H7" s="7">
        <f t="shared" si="2"/>
        <v>1.4693280768000003</v>
      </c>
      <c r="I7" s="5">
        <f t="shared" si="3"/>
        <v>45306.423426536938</v>
      </c>
      <c r="J7" s="5">
        <f t="shared" si="4"/>
        <v>0</v>
      </c>
    </row>
    <row r="8" spans="1:10">
      <c r="A8" s="4">
        <v>6</v>
      </c>
      <c r="B8" s="5">
        <v>0</v>
      </c>
      <c r="C8" s="5">
        <f t="shared" si="5"/>
        <v>26628</v>
      </c>
      <c r="D8" s="5">
        <f t="shared" si="0"/>
        <v>6000</v>
      </c>
      <c r="E8" s="4">
        <f>2*$F$30</f>
        <v>4.4379999999999997</v>
      </c>
      <c r="F8" s="5">
        <v>0</v>
      </c>
      <c r="G8" s="5">
        <f t="shared" si="1"/>
        <v>26628</v>
      </c>
      <c r="H8" s="7">
        <f t="shared" si="2"/>
        <v>1.5868743229440005</v>
      </c>
      <c r="I8" s="5">
        <f t="shared" si="3"/>
        <v>16780.156824643309</v>
      </c>
      <c r="J8" s="5">
        <f t="shared" si="4"/>
        <v>0</v>
      </c>
    </row>
    <row r="9" spans="1:10">
      <c r="A9" s="4">
        <v>7</v>
      </c>
      <c r="B9" s="5">
        <v>0</v>
      </c>
      <c r="C9" s="5">
        <f t="shared" si="5"/>
        <v>13314</v>
      </c>
      <c r="D9" s="5">
        <f t="shared" si="0"/>
        <v>6000</v>
      </c>
      <c r="E9" s="4">
        <f>1*$F$30</f>
        <v>2.2189999999999999</v>
      </c>
      <c r="F9" s="5">
        <v>0</v>
      </c>
      <c r="G9" s="6">
        <f t="shared" si="1"/>
        <v>13314</v>
      </c>
      <c r="H9" s="7">
        <f t="shared" si="2"/>
        <v>1.7138242687795207</v>
      </c>
      <c r="I9" s="5">
        <f t="shared" si="3"/>
        <v>7768.5911225200498</v>
      </c>
      <c r="J9" s="5">
        <f t="shared" si="4"/>
        <v>0</v>
      </c>
    </row>
    <row r="15" spans="1:10">
      <c r="A15" s="3" t="s">
        <v>10</v>
      </c>
      <c r="B15" s="12">
        <f>IRR(G2:G9)</f>
        <v>0.74889707639189029</v>
      </c>
    </row>
    <row r="16" spans="1:10">
      <c r="A16" s="8" t="s">
        <v>11</v>
      </c>
      <c r="B16" s="1">
        <f>NPV(B24,G3:G9)+G2</f>
        <v>452821.45079135895</v>
      </c>
    </row>
    <row r="17" spans="1:8">
      <c r="A17" s="13" t="s">
        <v>3</v>
      </c>
      <c r="B17" s="1">
        <v>6000</v>
      </c>
    </row>
    <row r="18" spans="1:8">
      <c r="A18" s="8" t="s">
        <v>12</v>
      </c>
      <c r="B18" s="2">
        <f>ABS(B16/B19)</f>
        <v>1.5094048359711965</v>
      </c>
    </row>
    <row r="19" spans="1:8">
      <c r="A19" s="13" t="s">
        <v>13</v>
      </c>
      <c r="B19" s="1">
        <v>-300000</v>
      </c>
    </row>
    <row r="20" spans="1:8">
      <c r="A20" s="8" t="s">
        <v>14</v>
      </c>
      <c r="B20" s="1">
        <f>SUM(I2:I9)</f>
        <v>452821.45079135895</v>
      </c>
    </row>
    <row r="21" spans="1:8">
      <c r="A21" s="11" t="s">
        <v>15</v>
      </c>
      <c r="B21" s="10">
        <v>1</v>
      </c>
      <c r="C21" s="10">
        <v>2</v>
      </c>
      <c r="D21" s="10">
        <v>3</v>
      </c>
      <c r="E21" s="10">
        <v>4</v>
      </c>
      <c r="F21" s="10">
        <v>5</v>
      </c>
      <c r="G21" s="10">
        <v>6</v>
      </c>
      <c r="H21" s="10">
        <v>7</v>
      </c>
    </row>
    <row r="22" spans="1:8">
      <c r="A22" s="11" t="s">
        <v>16</v>
      </c>
      <c r="B22" s="10">
        <v>50</v>
      </c>
      <c r="C22" s="10">
        <v>30</v>
      </c>
      <c r="D22" s="10">
        <v>20</v>
      </c>
      <c r="E22" s="10">
        <v>10</v>
      </c>
      <c r="F22" s="10">
        <v>5</v>
      </c>
      <c r="G22" s="10">
        <v>2</v>
      </c>
      <c r="H22" s="10">
        <v>1</v>
      </c>
    </row>
    <row r="23" spans="1:8">
      <c r="A23" s="8" t="s">
        <v>17</v>
      </c>
      <c r="B23" s="1">
        <v>3000</v>
      </c>
      <c r="C23" t="s">
        <v>18</v>
      </c>
    </row>
    <row r="24" spans="1:8">
      <c r="A24" s="8" t="s">
        <v>19</v>
      </c>
      <c r="B24" s="2">
        <v>0.08</v>
      </c>
    </row>
    <row r="27" spans="1:8">
      <c r="A27" s="8" t="s">
        <v>3</v>
      </c>
      <c r="B27" s="1">
        <v>6000</v>
      </c>
      <c r="C27" s="1">
        <v>5600</v>
      </c>
      <c r="D27" s="1">
        <v>5500</v>
      </c>
      <c r="E27" s="1">
        <v>5000</v>
      </c>
    </row>
    <row r="28" spans="1:8">
      <c r="A28" s="8" t="s">
        <v>11</v>
      </c>
      <c r="B28" s="1">
        <f>NPV(B24,G3:G9)+G2</f>
        <v>452821.45079135895</v>
      </c>
      <c r="C28" s="1">
        <v>-934.48</v>
      </c>
      <c r="D28" s="1">
        <v>-10983.49</v>
      </c>
      <c r="E28" s="1">
        <v>-61228.57</v>
      </c>
    </row>
    <row r="30" spans="1:8">
      <c r="A30" s="8" t="s">
        <v>20</v>
      </c>
      <c r="B30" s="8" t="s">
        <v>16</v>
      </c>
      <c r="C30" s="8" t="s">
        <v>12</v>
      </c>
      <c r="E30" s="8" t="s">
        <v>20</v>
      </c>
      <c r="F30" s="16">
        <v>2.2189999999999999</v>
      </c>
    </row>
    <row r="31" spans="1:8">
      <c r="A31">
        <v>1</v>
      </c>
      <c r="B31">
        <v>118</v>
      </c>
      <c r="C31" s="2">
        <v>0.13089999999999999</v>
      </c>
      <c r="E31" s="8" t="s">
        <v>21</v>
      </c>
      <c r="F31">
        <f>SUM(E2:E9)</f>
        <v>261.84199999999998</v>
      </c>
    </row>
    <row r="32" spans="1:8">
      <c r="A32">
        <v>1.2</v>
      </c>
      <c r="B32">
        <v>141.6</v>
      </c>
      <c r="C32" s="2">
        <v>0.35699999999999998</v>
      </c>
      <c r="E32" s="8" t="s">
        <v>12</v>
      </c>
      <c r="F32" s="2">
        <f>ABS(B16/B19)</f>
        <v>1.5094048359711965</v>
      </c>
    </row>
    <row r="33" spans="1:3">
      <c r="A33">
        <v>1.4</v>
      </c>
      <c r="B33">
        <v>165.2</v>
      </c>
      <c r="C33" s="2">
        <v>0.58320000000000005</v>
      </c>
    </row>
    <row r="34" spans="1:3">
      <c r="A34">
        <v>1.6</v>
      </c>
      <c r="B34">
        <v>189</v>
      </c>
      <c r="C34" s="2">
        <v>0.80940000000000001</v>
      </c>
    </row>
    <row r="35" spans="1:3">
      <c r="A35">
        <v>1.8</v>
      </c>
      <c r="B35">
        <v>213</v>
      </c>
      <c r="C35" s="2">
        <v>1.0356000000000001</v>
      </c>
    </row>
    <row r="36" spans="1:3">
      <c r="A36">
        <v>2</v>
      </c>
      <c r="B36">
        <v>236</v>
      </c>
      <c r="C36" s="2">
        <v>1.2617</v>
      </c>
    </row>
    <row r="37" spans="1:3">
      <c r="A37">
        <v>2.2000000000000002</v>
      </c>
      <c r="B37">
        <v>259.60000000000002</v>
      </c>
      <c r="C37" s="2">
        <v>1.4879</v>
      </c>
    </row>
    <row r="38" spans="1:3">
      <c r="A38">
        <v>2.2200000000000002</v>
      </c>
      <c r="B38">
        <v>261.84199999999998</v>
      </c>
      <c r="C38" s="2">
        <v>1.5094000000000001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2018-12-19T08:45:29Z</dcterms:created>
  <dcterms:modified xsi:type="dcterms:W3CDTF">2018-12-20T11:08:38Z</dcterms:modified>
  <cp:category/>
  <cp:contentStatus/>
</cp:coreProperties>
</file>