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19"/>
  <workbookPr defaultThemeVersion="166925"/>
  <xr:revisionPtr revIDLastSave="0" documentId="8_{98E4001D-B2B3-49AA-A258-3A142B4BC819}" xr6:coauthVersionLast="40" xr6:coauthVersionMax="40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" i="1" l="1"/>
  <c r="C7" i="1"/>
  <c r="E7" i="1"/>
  <c r="F7" i="1"/>
  <c r="D8" i="1"/>
  <c r="C8" i="1"/>
  <c r="E8" i="1"/>
  <c r="F8" i="1"/>
  <c r="D9" i="1"/>
  <c r="C9" i="1"/>
  <c r="E9" i="1"/>
  <c r="F9" i="1"/>
  <c r="D10" i="1"/>
  <c r="C10" i="1"/>
  <c r="E10" i="1"/>
  <c r="F10" i="1"/>
  <c r="D11" i="1"/>
  <c r="C11" i="1"/>
  <c r="E11" i="1"/>
  <c r="F11" i="1"/>
  <c r="D12" i="1"/>
  <c r="C12" i="1"/>
  <c r="E12" i="1"/>
  <c r="F12" i="1"/>
  <c r="D13" i="1"/>
  <c r="C13" i="1"/>
  <c r="E13" i="1"/>
  <c r="F13" i="1"/>
  <c r="D14" i="1"/>
  <c r="C14" i="1"/>
  <c r="E14" i="1"/>
  <c r="F14" i="1"/>
  <c r="D15" i="1"/>
  <c r="C15" i="1"/>
  <c r="E15" i="1"/>
  <c r="F15" i="1"/>
  <c r="D16" i="1"/>
  <c r="C16" i="1"/>
  <c r="E16" i="1"/>
  <c r="F16" i="1"/>
  <c r="D17" i="1"/>
  <c r="C17" i="1"/>
  <c r="E17" i="1"/>
  <c r="F17" i="1"/>
  <c r="D18" i="1"/>
  <c r="C18" i="1"/>
  <c r="E18" i="1"/>
  <c r="F18" i="1"/>
  <c r="D19" i="1"/>
  <c r="C19" i="1"/>
  <c r="E19" i="1"/>
  <c r="F19" i="1"/>
  <c r="D20" i="1"/>
  <c r="C20" i="1"/>
  <c r="E20" i="1"/>
  <c r="F20" i="1"/>
  <c r="D21" i="1"/>
  <c r="C21" i="1"/>
  <c r="E21" i="1"/>
  <c r="F21" i="1"/>
  <c r="J27" i="1"/>
  <c r="J29" i="1"/>
  <c r="I12" i="1"/>
  <c r="B9" i="1"/>
  <c r="J7" i="1"/>
  <c r="J22" i="1"/>
  <c r="B10" i="1"/>
  <c r="B11" i="1"/>
  <c r="B12" i="1"/>
  <c r="B13" i="1"/>
  <c r="J12" i="1"/>
  <c r="J6" i="1"/>
  <c r="I6" i="1"/>
  <c r="G13" i="1"/>
  <c r="G14" i="1"/>
  <c r="G15" i="1"/>
  <c r="G16" i="1"/>
  <c r="G17" i="1"/>
  <c r="G18" i="1"/>
  <c r="G19" i="1"/>
  <c r="G20" i="1"/>
  <c r="G21" i="1"/>
  <c r="G12" i="1"/>
  <c r="G8" i="1"/>
  <c r="G9" i="1"/>
  <c r="G10" i="1"/>
  <c r="G11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G7" i="1"/>
  <c r="F6" i="1"/>
  <c r="G26" i="1"/>
  <c r="B31" i="1"/>
  <c r="B30" i="1"/>
  <c r="I7" i="1"/>
  <c r="I22" i="1"/>
  <c r="J26" i="1"/>
  <c r="H7" i="1"/>
  <c r="J25" i="1"/>
</calcChain>
</file>

<file path=xl/sharedStrings.xml><?xml version="1.0" encoding="utf-8"?>
<sst xmlns="http://schemas.openxmlformats.org/spreadsheetml/2006/main" count="36" uniqueCount="35">
  <si>
    <t>Nombre y apellidos</t>
  </si>
  <si>
    <t>Juan José Méndez Torrero</t>
  </si>
  <si>
    <t>Grupo</t>
  </si>
  <si>
    <t>Fecha</t>
  </si>
  <si>
    <t>Año</t>
  </si>
  <si>
    <t>Pagos de inversión</t>
  </si>
  <si>
    <t>Cobros</t>
  </si>
  <si>
    <t>Unidades por año</t>
  </si>
  <si>
    <t>Pagos</t>
  </si>
  <si>
    <t>Movimientos de fondos</t>
  </si>
  <si>
    <t>Interés actualizado</t>
  </si>
  <si>
    <t>Movimientos de fondos actualizados</t>
  </si>
  <si>
    <t>VAN por tramos</t>
  </si>
  <si>
    <t>VAN pagos de inversión actualizados</t>
  </si>
  <si>
    <t>Precio por unidad</t>
  </si>
  <si>
    <t>Préstamo</t>
  </si>
  <si>
    <t>APARTADO A)</t>
  </si>
  <si>
    <t>Inflación</t>
  </si>
  <si>
    <t>Precio Préstamo</t>
  </si>
  <si>
    <t>VAN</t>
  </si>
  <si>
    <t>Interés mercado 1-5</t>
  </si>
  <si>
    <t>Interés</t>
  </si>
  <si>
    <t xml:space="preserve">Interés total </t>
  </si>
  <si>
    <t>Q</t>
  </si>
  <si>
    <t>Interés mercado 6-15</t>
  </si>
  <si>
    <t>Años de devolución</t>
  </si>
  <si>
    <t>TIR</t>
  </si>
  <si>
    <t>Valor residual</t>
  </si>
  <si>
    <t>APARTADO B)</t>
  </si>
  <si>
    <t>Son cuatro años por ser: años 3,4,5 y 6</t>
  </si>
  <si>
    <t>Interés total 1-5</t>
  </si>
  <si>
    <t>El interés total se calcula restando el interés de los años menos la inflación</t>
  </si>
  <si>
    <t>Interés total 6-15</t>
  </si>
  <si>
    <t>APARTADO C)</t>
  </si>
  <si>
    <t>Porcentaje aumentado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</si>
</sst>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8" fontId="0" fillId="0" borderId="0" xfId="0" applyNumberFormat="1"/>
    <xf numFmtId="0" fontId="1" fillId="2" borderId="2" xfId="0" applyFont="1" applyFill="1" applyBorder="1" applyAlignment="1">
      <alignment horizontal="center"/>
    </xf>
    <xf numFmtId="9" fontId="0" fillId="0" borderId="0" xfId="0" applyNumberFormat="1"/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10" fontId="0" fillId="0" borderId="0" xfId="0" applyNumberFormat="1"/>
    <xf numFmtId="0" fontId="1" fillId="2" borderId="1" xfId="0" applyFont="1" applyFill="1" applyBorder="1" applyAlignment="1">
      <alignment horizontal="center"/>
    </xf>
    <xf numFmtId="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topLeftCell="A3" workbookViewId="0" xr3:uid="{AEA406A1-0E4B-5B11-9CD5-51D6E497D94C}">
      <selection activeCell="J36" sqref="J36"/>
    </sheetView>
  </sheetViews>
  <sheetFormatPr defaultRowHeight="15"/>
  <cols>
    <col min="1" max="1" width="21.140625" customWidth="1"/>
    <col min="2" max="2" width="22.28515625" customWidth="1"/>
    <col min="3" max="3" width="13.28515625" customWidth="1"/>
    <col min="4" max="4" width="19" customWidth="1"/>
    <col min="5" max="5" width="12.5703125" customWidth="1"/>
    <col min="6" max="6" width="22.7109375" customWidth="1"/>
    <col min="7" max="7" width="20" customWidth="1"/>
    <col min="8" max="8" width="33.7109375" customWidth="1"/>
    <col min="9" max="9" width="21" customWidth="1"/>
    <col min="10" max="10" width="32.7109375" customWidth="1"/>
  </cols>
  <sheetData>
    <row r="1" spans="1:10">
      <c r="A1" s="11" t="s">
        <v>0</v>
      </c>
      <c r="B1" s="1" t="s">
        <v>1</v>
      </c>
    </row>
    <row r="2" spans="1:10">
      <c r="A2" s="11" t="s">
        <v>2</v>
      </c>
      <c r="B2" s="1">
        <v>2</v>
      </c>
    </row>
    <row r="3" spans="1:10">
      <c r="A3" s="11" t="s">
        <v>3</v>
      </c>
      <c r="B3" s="2">
        <v>43457</v>
      </c>
    </row>
    <row r="5" spans="1:10">
      <c r="A5" s="11" t="s">
        <v>4</v>
      </c>
      <c r="B5" s="11" t="s">
        <v>5</v>
      </c>
      <c r="C5" s="11" t="s">
        <v>6</v>
      </c>
      <c r="D5" s="11" t="s">
        <v>7</v>
      </c>
      <c r="E5" s="11" t="s">
        <v>8</v>
      </c>
      <c r="F5" s="11" t="s">
        <v>9</v>
      </c>
      <c r="G5" s="11" t="s">
        <v>10</v>
      </c>
      <c r="H5" s="11" t="s">
        <v>11</v>
      </c>
      <c r="I5" s="11" t="s">
        <v>12</v>
      </c>
      <c r="J5" s="11" t="s">
        <v>13</v>
      </c>
    </row>
    <row r="6" spans="1:10">
      <c r="A6" s="1">
        <v>0</v>
      </c>
      <c r="B6" s="3">
        <v>-600000</v>
      </c>
      <c r="C6" s="1">
        <v>0</v>
      </c>
      <c r="D6" s="4">
        <v>0</v>
      </c>
      <c r="E6" s="3">
        <v>0</v>
      </c>
      <c r="F6" s="3">
        <f>B6+C6+E6</f>
        <v>-600000</v>
      </c>
      <c r="G6" s="10">
        <v>1</v>
      </c>
      <c r="H6" s="3">
        <v>-600000</v>
      </c>
      <c r="I6" s="3">
        <f>H6</f>
        <v>-600000</v>
      </c>
      <c r="J6" s="3">
        <f>H6/G6</f>
        <v>-600000</v>
      </c>
    </row>
    <row r="7" spans="1:10">
      <c r="A7" s="1">
        <v>1</v>
      </c>
      <c r="B7" s="3">
        <v>-300000</v>
      </c>
      <c r="C7" s="3">
        <f>$B$24*D7</f>
        <v>150000</v>
      </c>
      <c r="D7" s="4">
        <f>10000+($J$35*10000)</f>
        <v>10000</v>
      </c>
      <c r="E7" s="3">
        <f>-(30000+3*D7)</f>
        <v>-60000</v>
      </c>
      <c r="F7" s="3">
        <f t="shared" ref="F7:F21" si="0">B7+C7+E7</f>
        <v>-210000</v>
      </c>
      <c r="G7" s="10">
        <f>$G$6+$B$30</f>
        <v>1.07</v>
      </c>
      <c r="H7" s="3">
        <f>F7/PRODUCT($G$7:G7)</f>
        <v>-196261.68224299065</v>
      </c>
      <c r="I7" s="14">
        <f>NPV($B$30,F7:F11)</f>
        <v>309983.18715810298</v>
      </c>
      <c r="J7" s="14">
        <f>NPV($B$30,B7:B11)</f>
        <v>-386502.41798421851</v>
      </c>
    </row>
    <row r="8" spans="1:10">
      <c r="A8" s="1">
        <v>2</v>
      </c>
      <c r="B8" s="3">
        <v>0</v>
      </c>
      <c r="C8" s="3">
        <f t="shared" ref="C8:C21" si="1">$B$24*D8</f>
        <v>225000</v>
      </c>
      <c r="D8" s="4">
        <f>15000+($J$35*15000)</f>
        <v>15000</v>
      </c>
      <c r="E8" s="3">
        <f t="shared" ref="E8:E21" si="2">-(30000+3*D8)</f>
        <v>-75000</v>
      </c>
      <c r="F8" s="3">
        <f t="shared" si="0"/>
        <v>150000</v>
      </c>
      <c r="G8" s="10">
        <f t="shared" ref="G8:G11" si="3">$G$6+$B$30</f>
        <v>1.07</v>
      </c>
      <c r="H8" s="3">
        <f>F8/PRODUCT($G$7:G8)</f>
        <v>131015.80924098175</v>
      </c>
      <c r="I8" s="15"/>
      <c r="J8" s="15"/>
    </row>
    <row r="9" spans="1:10">
      <c r="A9" s="1">
        <v>3</v>
      </c>
      <c r="B9" s="3">
        <f>PMT($G$26,$E$27,$E$25)</f>
        <v>-46300.299313664669</v>
      </c>
      <c r="C9" s="3">
        <f t="shared" si="1"/>
        <v>300000</v>
      </c>
      <c r="D9" s="4">
        <f>20000+($J$35*20000)</f>
        <v>20000</v>
      </c>
      <c r="E9" s="3">
        <f t="shared" si="2"/>
        <v>-90000</v>
      </c>
      <c r="F9" s="3">
        <f t="shared" si="0"/>
        <v>163699.70068633533</v>
      </c>
      <c r="G9" s="10">
        <f t="shared" si="3"/>
        <v>1.07</v>
      </c>
      <c r="H9" s="3">
        <f>F9/PRODUCT($G$7:G9)</f>
        <v>133627.71811792348</v>
      </c>
      <c r="I9" s="15"/>
      <c r="J9" s="15"/>
    </row>
    <row r="10" spans="1:10">
      <c r="A10" s="1">
        <v>4</v>
      </c>
      <c r="B10" s="3">
        <f t="shared" ref="B10:B12" si="4">PMT($G$26,$E$27,$E$25)</f>
        <v>-46300.299313664669</v>
      </c>
      <c r="C10" s="3">
        <f t="shared" si="1"/>
        <v>300000</v>
      </c>
      <c r="D10" s="4">
        <f t="shared" ref="D10:D21" si="5">20000+($J$35*20000)</f>
        <v>20000</v>
      </c>
      <c r="E10" s="3">
        <f t="shared" si="2"/>
        <v>-90000</v>
      </c>
      <c r="F10" s="3">
        <f t="shared" si="0"/>
        <v>163699.70068633533</v>
      </c>
      <c r="G10" s="10">
        <f t="shared" si="3"/>
        <v>1.07</v>
      </c>
      <c r="H10" s="3">
        <f>F10/PRODUCT($G$7:G10)</f>
        <v>124885.71786721818</v>
      </c>
      <c r="I10" s="15"/>
      <c r="J10" s="15"/>
    </row>
    <row r="11" spans="1:10">
      <c r="A11" s="1">
        <v>5</v>
      </c>
      <c r="B11" s="3">
        <f t="shared" si="4"/>
        <v>-46300.299313664669</v>
      </c>
      <c r="C11" s="3">
        <f t="shared" si="1"/>
        <v>300000</v>
      </c>
      <c r="D11" s="4">
        <f t="shared" si="5"/>
        <v>20000</v>
      </c>
      <c r="E11" s="3">
        <f t="shared" si="2"/>
        <v>-90000</v>
      </c>
      <c r="F11" s="3">
        <f t="shared" si="0"/>
        <v>163699.70068633533</v>
      </c>
      <c r="G11" s="10">
        <f t="shared" si="3"/>
        <v>1.07</v>
      </c>
      <c r="H11" s="3">
        <f>F11/PRODUCT($G$7:G11)</f>
        <v>116715.62417497025</v>
      </c>
      <c r="I11" s="15"/>
      <c r="J11" s="15"/>
    </row>
    <row r="12" spans="1:10">
      <c r="A12" s="1">
        <v>6</v>
      </c>
      <c r="B12" s="3">
        <f t="shared" si="4"/>
        <v>-46300.299313664669</v>
      </c>
      <c r="C12" s="3">
        <f t="shared" si="1"/>
        <v>300000</v>
      </c>
      <c r="D12" s="4">
        <f t="shared" si="5"/>
        <v>20000</v>
      </c>
      <c r="E12" s="3">
        <f t="shared" si="2"/>
        <v>-90000</v>
      </c>
      <c r="F12" s="3">
        <f t="shared" si="0"/>
        <v>163699.70068633533</v>
      </c>
      <c r="G12" s="10">
        <f>$G$6+$B$31</f>
        <v>1.05</v>
      </c>
      <c r="H12" s="3">
        <f>F12/PRODUCT($G$7:G12)</f>
        <v>111157.73730949547</v>
      </c>
      <c r="I12" s="14">
        <f>NPV($B$31,F12:F21)</f>
        <v>1332570.8527892656</v>
      </c>
      <c r="J12" s="14">
        <f>NPV($B$31,B12:B21)</f>
        <v>-288993.48233954457</v>
      </c>
    </row>
    <row r="13" spans="1:10">
      <c r="A13" s="1">
        <v>7</v>
      </c>
      <c r="B13" s="3">
        <f>-300000+B28</f>
        <v>-270000</v>
      </c>
      <c r="C13" s="3">
        <f t="shared" si="1"/>
        <v>300000</v>
      </c>
      <c r="D13" s="4">
        <f t="shared" si="5"/>
        <v>20000</v>
      </c>
      <c r="E13" s="3">
        <f t="shared" si="2"/>
        <v>-90000</v>
      </c>
      <c r="F13" s="3">
        <f t="shared" si="0"/>
        <v>-60000</v>
      </c>
      <c r="G13" s="10">
        <f t="shared" ref="G13:G21" si="6">$G$6+$B$31</f>
        <v>1.05</v>
      </c>
      <c r="H13" s="3">
        <f>F13/PRODUCT($G$7:G13)</f>
        <v>-38801.968951492141</v>
      </c>
      <c r="I13" s="15"/>
      <c r="J13" s="15"/>
    </row>
    <row r="14" spans="1:10">
      <c r="A14" s="1">
        <v>8</v>
      </c>
      <c r="B14" s="3">
        <v>0</v>
      </c>
      <c r="C14" s="3">
        <f t="shared" si="1"/>
        <v>300000</v>
      </c>
      <c r="D14" s="4">
        <f t="shared" si="5"/>
        <v>20000</v>
      </c>
      <c r="E14" s="3">
        <f t="shared" si="2"/>
        <v>-90000</v>
      </c>
      <c r="F14" s="3">
        <f t="shared" si="0"/>
        <v>210000</v>
      </c>
      <c r="G14" s="10">
        <f t="shared" si="6"/>
        <v>1.05</v>
      </c>
      <c r="H14" s="3">
        <f>F14/PRODUCT($G$7:G14)</f>
        <v>129339.8965049738</v>
      </c>
      <c r="I14" s="15"/>
      <c r="J14" s="15"/>
    </row>
    <row r="15" spans="1:10">
      <c r="A15" s="1">
        <v>9</v>
      </c>
      <c r="B15" s="3">
        <v>0</v>
      </c>
      <c r="C15" s="3">
        <f t="shared" si="1"/>
        <v>300000</v>
      </c>
      <c r="D15" s="4">
        <f t="shared" si="5"/>
        <v>20000</v>
      </c>
      <c r="E15" s="3">
        <f t="shared" si="2"/>
        <v>-90000</v>
      </c>
      <c r="F15" s="3">
        <f t="shared" si="0"/>
        <v>210000</v>
      </c>
      <c r="G15" s="10">
        <f t="shared" si="6"/>
        <v>1.05</v>
      </c>
      <c r="H15" s="3">
        <f>F15/PRODUCT($G$7:G15)</f>
        <v>123180.85381426074</v>
      </c>
      <c r="I15" s="15"/>
      <c r="J15" s="15"/>
    </row>
    <row r="16" spans="1:10">
      <c r="A16" s="1">
        <v>10</v>
      </c>
      <c r="B16" s="3">
        <v>0</v>
      </c>
      <c r="C16" s="3">
        <f t="shared" si="1"/>
        <v>300000</v>
      </c>
      <c r="D16" s="4">
        <f t="shared" si="5"/>
        <v>20000</v>
      </c>
      <c r="E16" s="3">
        <f t="shared" si="2"/>
        <v>-90000</v>
      </c>
      <c r="F16" s="3">
        <f t="shared" si="0"/>
        <v>210000</v>
      </c>
      <c r="G16" s="10">
        <f t="shared" si="6"/>
        <v>1.05</v>
      </c>
      <c r="H16" s="3">
        <f>F16/PRODUCT($G$7:G16)</f>
        <v>117315.09887072451</v>
      </c>
      <c r="I16" s="15"/>
      <c r="J16" s="15"/>
    </row>
    <row r="17" spans="1:10">
      <c r="A17" s="1">
        <v>11</v>
      </c>
      <c r="B17" s="3">
        <v>0</v>
      </c>
      <c r="C17" s="3">
        <f t="shared" si="1"/>
        <v>300000</v>
      </c>
      <c r="D17" s="4">
        <f t="shared" si="5"/>
        <v>20000</v>
      </c>
      <c r="E17" s="3">
        <f t="shared" si="2"/>
        <v>-90000</v>
      </c>
      <c r="F17" s="3">
        <f t="shared" si="0"/>
        <v>210000</v>
      </c>
      <c r="G17" s="10">
        <f t="shared" si="6"/>
        <v>1.05</v>
      </c>
      <c r="H17" s="3">
        <f>F17/PRODUCT($G$7:G17)</f>
        <v>111728.66559116621</v>
      </c>
      <c r="I17" s="15"/>
      <c r="J17" s="15"/>
    </row>
    <row r="18" spans="1:10">
      <c r="A18" s="1">
        <v>12</v>
      </c>
      <c r="B18" s="3">
        <v>0</v>
      </c>
      <c r="C18" s="3">
        <f t="shared" si="1"/>
        <v>300000</v>
      </c>
      <c r="D18" s="4">
        <f t="shared" si="5"/>
        <v>20000</v>
      </c>
      <c r="E18" s="3">
        <f t="shared" si="2"/>
        <v>-90000</v>
      </c>
      <c r="F18" s="3">
        <f t="shared" si="0"/>
        <v>210000</v>
      </c>
      <c r="G18" s="10">
        <f t="shared" si="6"/>
        <v>1.05</v>
      </c>
      <c r="H18" s="3">
        <f>F18/PRODUCT($G$7:G18)</f>
        <v>106408.25294396782</v>
      </c>
      <c r="I18" s="15"/>
      <c r="J18" s="15"/>
    </row>
    <row r="19" spans="1:10">
      <c r="A19" s="1">
        <v>13</v>
      </c>
      <c r="B19" s="3">
        <v>0</v>
      </c>
      <c r="C19" s="3">
        <f t="shared" si="1"/>
        <v>300000</v>
      </c>
      <c r="D19" s="4">
        <f t="shared" si="5"/>
        <v>20000</v>
      </c>
      <c r="E19" s="3">
        <f t="shared" si="2"/>
        <v>-90000</v>
      </c>
      <c r="F19" s="3">
        <f t="shared" si="0"/>
        <v>210000</v>
      </c>
      <c r="G19" s="10">
        <f t="shared" si="6"/>
        <v>1.05</v>
      </c>
      <c r="H19" s="3">
        <f>F19/PRODUCT($G$7:G19)</f>
        <v>101341.19327996933</v>
      </c>
      <c r="I19" s="15"/>
      <c r="J19" s="15"/>
    </row>
    <row r="20" spans="1:10">
      <c r="A20" s="1">
        <v>14</v>
      </c>
      <c r="B20" s="3">
        <v>0</v>
      </c>
      <c r="C20" s="3">
        <f t="shared" si="1"/>
        <v>300000</v>
      </c>
      <c r="D20" s="4">
        <f t="shared" si="5"/>
        <v>20000</v>
      </c>
      <c r="E20" s="3">
        <f t="shared" si="2"/>
        <v>-90000</v>
      </c>
      <c r="F20" s="3">
        <f t="shared" si="0"/>
        <v>210000</v>
      </c>
      <c r="G20" s="10">
        <f t="shared" si="6"/>
        <v>1.05</v>
      </c>
      <c r="H20" s="3">
        <f>F20/PRODUCT($G$7:G20)</f>
        <v>96515.422171399361</v>
      </c>
      <c r="I20" s="15"/>
      <c r="J20" s="15"/>
    </row>
    <row r="21" spans="1:10">
      <c r="A21" s="1">
        <v>15</v>
      </c>
      <c r="B21" s="3">
        <v>0</v>
      </c>
      <c r="C21" s="3">
        <f t="shared" si="1"/>
        <v>300000</v>
      </c>
      <c r="D21" s="4">
        <f t="shared" si="5"/>
        <v>20000</v>
      </c>
      <c r="E21" s="3">
        <f t="shared" si="2"/>
        <v>-90000</v>
      </c>
      <c r="F21" s="3">
        <f t="shared" si="0"/>
        <v>210000</v>
      </c>
      <c r="G21" s="10">
        <f t="shared" si="6"/>
        <v>1.05</v>
      </c>
      <c r="H21" s="3">
        <f>F21/PRODUCT($G$7:G21)</f>
        <v>91919.449687047003</v>
      </c>
      <c r="I21" s="15"/>
      <c r="J21" s="15"/>
    </row>
    <row r="22" spans="1:10">
      <c r="I22" s="5">
        <f>I6+I7+(I12/G7^5)</f>
        <v>660087.78837961529</v>
      </c>
      <c r="J22" s="5">
        <f>J6+J7+(J12/G10^5)</f>
        <v>-1192550.7768531714</v>
      </c>
    </row>
    <row r="24" spans="1:10">
      <c r="A24" s="11" t="s">
        <v>14</v>
      </c>
      <c r="B24" s="5">
        <v>15</v>
      </c>
      <c r="D24" s="13" t="s">
        <v>15</v>
      </c>
      <c r="E24" s="13"/>
      <c r="F24" s="13"/>
      <c r="I24" t="s">
        <v>16</v>
      </c>
    </row>
    <row r="25" spans="1:10">
      <c r="A25" s="11" t="s">
        <v>17</v>
      </c>
      <c r="B25" s="7">
        <v>0.03</v>
      </c>
      <c r="D25" s="9" t="s">
        <v>18</v>
      </c>
      <c r="E25" s="5">
        <v>150000</v>
      </c>
      <c r="I25" s="11" t="s">
        <v>19</v>
      </c>
      <c r="J25" s="5">
        <f>SUM(H6:H21)</f>
        <v>660087.78837961506</v>
      </c>
    </row>
    <row r="26" spans="1:10">
      <c r="A26" s="11" t="s">
        <v>20</v>
      </c>
      <c r="B26" s="7">
        <v>0.1</v>
      </c>
      <c r="D26" s="8" t="s">
        <v>21</v>
      </c>
      <c r="E26" s="7">
        <v>0.12</v>
      </c>
      <c r="F26" s="8" t="s">
        <v>22</v>
      </c>
      <c r="G26" s="7">
        <f>E26-B25</f>
        <v>0.09</v>
      </c>
      <c r="I26" s="11" t="s">
        <v>23</v>
      </c>
      <c r="J26" s="12">
        <f>I22/-J22</f>
        <v>0.55350916807199924</v>
      </c>
    </row>
    <row r="27" spans="1:10">
      <c r="A27" s="6" t="s">
        <v>24</v>
      </c>
      <c r="B27" s="7">
        <v>0.08</v>
      </c>
      <c r="D27" s="8" t="s">
        <v>25</v>
      </c>
      <c r="E27">
        <v>4</v>
      </c>
      <c r="I27" s="11" t="s">
        <v>26</v>
      </c>
      <c r="J27" s="7">
        <f>IRR(F6:F21)</f>
        <v>0.15355082383258112</v>
      </c>
    </row>
    <row r="28" spans="1:10">
      <c r="A28" s="11" t="s">
        <v>27</v>
      </c>
      <c r="B28" s="5">
        <v>30000</v>
      </c>
      <c r="I28" t="s">
        <v>28</v>
      </c>
    </row>
    <row r="29" spans="1:10">
      <c r="E29" t="s">
        <v>29</v>
      </c>
      <c r="I29" s="11" t="s">
        <v>26</v>
      </c>
      <c r="J29" s="7">
        <f>IRR(F6:F21)</f>
        <v>0.15355082383258112</v>
      </c>
    </row>
    <row r="30" spans="1:10">
      <c r="A30" s="6" t="s">
        <v>30</v>
      </c>
      <c r="B30" s="7">
        <f>B26-B25</f>
        <v>7.0000000000000007E-2</v>
      </c>
      <c r="E30" t="s">
        <v>31</v>
      </c>
    </row>
    <row r="31" spans="1:10">
      <c r="A31" s="11" t="s">
        <v>32</v>
      </c>
      <c r="B31" s="7">
        <f>B27-B25</f>
        <v>0.05</v>
      </c>
      <c r="I31" t="s">
        <v>33</v>
      </c>
    </row>
    <row r="32" spans="1:10">
      <c r="I32" s="16" t="s">
        <v>34</v>
      </c>
      <c r="J32" s="12">
        <v>0.05</v>
      </c>
    </row>
    <row r="33" spans="9:10">
      <c r="I33" s="17"/>
      <c r="J33" s="12">
        <v>0.1</v>
      </c>
    </row>
    <row r="34" spans="9:10">
      <c r="I34" s="17"/>
      <c r="J34" s="12">
        <v>0.15</v>
      </c>
    </row>
    <row r="35" spans="9:10">
      <c r="J35" s="12">
        <v>0</v>
      </c>
    </row>
  </sheetData>
  <mergeCells count="6">
    <mergeCell ref="I32:I34"/>
    <mergeCell ref="D24:F24"/>
    <mergeCell ref="I7:I11"/>
    <mergeCell ref="J7:J11"/>
    <mergeCell ref="I12:I21"/>
    <mergeCell ref="J12:J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2018-12-26T09:16:17Z</dcterms:created>
  <dcterms:modified xsi:type="dcterms:W3CDTF">2018-12-26T16:43:52Z</dcterms:modified>
  <cp:category/>
  <cp:contentStatus/>
</cp:coreProperties>
</file>