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10" yWindow="570" windowWidth="27550" windowHeight="10490" activeTab="7"/>
  </bookViews>
  <sheets>
    <sheet name="班表設定" sheetId="1" r:id="rId1"/>
    <sheet name="志工報名" sheetId="2" r:id="rId2"/>
    <sheet name="管理員資料" sheetId="3" r:id="rId3"/>
    <sheet name="站點資料" sheetId="4" r:id="rId4"/>
    <sheet name="系統日誌" sheetId="5" r:id="rId5"/>
    <sheet name="通知記錄" sheetId="6" r:id="rId6"/>
    <sheet name="數據分析" sheetId="7" r:id="rId7"/>
    <sheet name="系統設定" sheetId="8" r:id="rId8"/>
  </sheets>
  <calcPr calcId="124519"/>
</workbook>
</file>

<file path=xl/calcChain.xml><?xml version="1.0" encoding="utf-8"?>
<calcChain xmlns="http://schemas.openxmlformats.org/spreadsheetml/2006/main">
  <c r="J3" i="1"/>
  <c r="I3"/>
  <c r="A3"/>
  <c r="A2"/>
  <c r="I2"/>
  <c r="J2" s="1"/>
  <c r="F4" i="7"/>
  <c r="E4"/>
  <c r="G4" s="1"/>
  <c r="D4"/>
  <c r="C4"/>
  <c r="F3"/>
  <c r="E3"/>
  <c r="G3" s="1"/>
  <c r="D3"/>
  <c r="C3"/>
  <c r="F2"/>
  <c r="E2"/>
  <c r="G2" s="1"/>
  <c r="D2"/>
  <c r="C2"/>
</calcChain>
</file>

<file path=xl/sharedStrings.xml><?xml version="1.0" encoding="utf-8"?>
<sst xmlns="http://schemas.openxmlformats.org/spreadsheetml/2006/main" count="245" uniqueCount="181">
  <si>
    <t>時段ID</t>
  </si>
  <si>
    <t>區域</t>
  </si>
  <si>
    <t>日期</t>
  </si>
  <si>
    <t>開始時間</t>
  </si>
  <si>
    <t>結束時間</t>
  </si>
  <si>
    <t>站點名稱</t>
  </si>
  <si>
    <t>站點地址</t>
  </si>
  <si>
    <t>所需人數</t>
  </si>
  <si>
    <t>目前人數</t>
  </si>
  <si>
    <t>人力狀態</t>
  </si>
  <si>
    <t>備註</t>
  </si>
  <si>
    <t>負責組長</t>
  </si>
  <si>
    <t>是否啟用</t>
  </si>
  <si>
    <t>TS-20250529-1700-2000-MFH</t>
  </si>
  <si>
    <t>木柵</t>
  </si>
  <si>
    <t>2025-05-29</t>
  </si>
  <si>
    <t>17:00</t>
  </si>
  <si>
    <t>20:00</t>
  </si>
  <si>
    <t>萬芳醫院</t>
  </si>
  <si>
    <t>台北市文山區興隆路三段111號</t>
  </si>
  <si>
    <t>TRUE</t>
  </si>
  <si>
    <t>報名時間</t>
  </si>
  <si>
    <t>報名ID</t>
  </si>
  <si>
    <t>志工姓名</t>
  </si>
  <si>
    <t>聯絡方式</t>
  </si>
  <si>
    <t>LINE用戶ID</t>
  </si>
  <si>
    <t>加入行事曆</t>
  </si>
  <si>
    <t>接受提醒</t>
  </si>
  <si>
    <t>已取消</t>
  </si>
  <si>
    <t>報名方式</t>
  </si>
  <si>
    <t>代填者</t>
  </si>
  <si>
    <t>出席狀態</t>
  </si>
  <si>
    <t>簽到時間</t>
  </si>
  <si>
    <t>簽到備註</t>
  </si>
  <si>
    <t>2025-05-17 14:23:45</t>
  </si>
  <si>
    <t>REG-001</t>
  </si>
  <si>
    <t>阿米</t>
  </si>
  <si>
    <t>0912345678</t>
  </si>
  <si>
    <t>FALSE</t>
  </si>
  <si>
    <t>自行報名</t>
  </si>
  <si>
    <t>未簽到</t>
  </si>
  <si>
    <t>管理員ID</t>
  </si>
  <si>
    <t>姓名</t>
  </si>
  <si>
    <t>Email</t>
  </si>
  <si>
    <t>手機</t>
  </si>
  <si>
    <t>LINE ID</t>
  </si>
  <si>
    <t>角色</t>
  </si>
  <si>
    <t>負責區域</t>
  </si>
  <si>
    <t>最後登入時間</t>
  </si>
  <si>
    <t>ADM-001</t>
  </si>
  <si>
    <t>陳總召</t>
  </si>
  <si>
    <t>admin@example.com</t>
  </si>
  <si>
    <t>U123456789</t>
  </si>
  <si>
    <t>總管理員</t>
  </si>
  <si>
    <t>全部</t>
  </si>
  <si>
    <t>2025-05-17 12:30:45</t>
  </si>
  <si>
    <t>ADM-002</t>
  </si>
  <si>
    <t>王大華</t>
  </si>
  <si>
    <t>wang@example.com</t>
  </si>
  <si>
    <t>0923456789</t>
  </si>
  <si>
    <t>U234567891</t>
  </si>
  <si>
    <t>區域組長</t>
  </si>
  <si>
    <t>南中正</t>
  </si>
  <si>
    <t>2025-05-17 14:15:30</t>
  </si>
  <si>
    <t>ADM-003</t>
  </si>
  <si>
    <t>林美麗</t>
  </si>
  <si>
    <t>lin@example.com</t>
  </si>
  <si>
    <t>0934567891</t>
  </si>
  <si>
    <t>U345678912</t>
  </si>
  <si>
    <t>景美</t>
  </si>
  <si>
    <t>2025-05-17 10:45:20</t>
  </si>
  <si>
    <t>ADM-004</t>
  </si>
  <si>
    <t>張小明</t>
  </si>
  <si>
    <t>chang@example.com</t>
  </si>
  <si>
    <t>0945678912</t>
  </si>
  <si>
    <t>U456789123</t>
  </si>
  <si>
    <t>2025-05-17 16:20:10</t>
  </si>
  <si>
    <t>ADM-005</t>
  </si>
  <si>
    <t>李副組</t>
  </si>
  <si>
    <t>lee@example.com</t>
  </si>
  <si>
    <t>0956789123</t>
  </si>
  <si>
    <t>U567891234</t>
  </si>
  <si>
    <t>副組長</t>
  </si>
  <si>
    <t>2025-05-17 15:30:25</t>
  </si>
  <si>
    <t>站點ID</t>
  </si>
  <si>
    <t>地址</t>
  </si>
  <si>
    <t>地圖連結</t>
  </si>
  <si>
    <t>建議人數</t>
  </si>
  <si>
    <t>交通方式</t>
  </si>
  <si>
    <t>站點說明</t>
  </si>
  <si>
    <t>附近設施</t>
  </si>
  <si>
    <t>聯絡人</t>
  </si>
  <si>
    <t>聯絡電話</t>
  </si>
  <si>
    <t>LOC-001</t>
  </si>
  <si>
    <t>搭乘捷運文湖線至萬芳醫院站</t>
  </si>
  <si>
    <t>醫院出口人流大，注意不要阻礙通行</t>
  </si>
  <si>
    <t>醫院內有廁所和便利商店</t>
  </si>
  <si>
    <t>時間戳記</t>
  </si>
  <si>
    <t>操作類型</t>
  </si>
  <si>
    <t>操作者</t>
  </si>
  <si>
    <t>操作者ID</t>
  </si>
  <si>
    <t>操作內容</t>
  </si>
  <si>
    <t>IP地址</t>
  </si>
  <si>
    <t>設備資訊</t>
  </si>
  <si>
    <t>報名</t>
  </si>
  <si>
    <t>報名木柵萬芳醫院2025-05-29的班表</t>
  </si>
  <si>
    <t>123.456.789.0</t>
  </si>
  <si>
    <t>Chrome/Mobile</t>
  </si>
  <si>
    <t>2025-05-17 15:10:22</t>
  </si>
  <si>
    <t>Louisa</t>
  </si>
  <si>
    <t>REG-002</t>
  </si>
  <si>
    <t>報名南中正財政部2025-05-29的班表</t>
  </si>
  <si>
    <t>123.456.789.1</t>
  </si>
  <si>
    <t>Safari/Desktop</t>
  </si>
  <si>
    <t>2025-05-17 16:05:33</t>
  </si>
  <si>
    <t>代填</t>
  </si>
  <si>
    <t>代Pat報名南中正財政部2025-05-29的班表</t>
  </si>
  <si>
    <t>123.456.789.2</t>
  </si>
  <si>
    <t>Firefox/Desktop</t>
  </si>
  <si>
    <t>登入</t>
  </si>
  <si>
    <t>管理員登入系統</t>
  </si>
  <si>
    <t>123.456.789.3</t>
  </si>
  <si>
    <t>Chrome/Desktop</t>
  </si>
  <si>
    <t>通知ID</t>
  </si>
  <si>
    <t>接收者</t>
  </si>
  <si>
    <t>接收者ID</t>
  </si>
  <si>
    <t>通知類型</t>
  </si>
  <si>
    <t>相關班表</t>
  </si>
  <si>
    <t>通知內容</t>
  </si>
  <si>
    <t>發送狀態</t>
  </si>
  <si>
    <t>失敗原因</t>
  </si>
  <si>
    <t>發送者</t>
  </si>
  <si>
    <t>2025-05-17 14:25:00</t>
  </si>
  <si>
    <t>NTF-001</t>
  </si>
  <si>
    <t>LINE</t>
  </si>
  <si>
    <t>確認通知</t>
  </si>
  <si>
    <t>您已成功報名5/29萬芳醫院17:00-20:00的班表。</t>
  </si>
  <si>
    <t>成功</t>
  </si>
  <si>
    <t>系統自動</t>
  </si>
  <si>
    <t>站點數</t>
  </si>
  <si>
    <t>時段數</t>
  </si>
  <si>
    <t>需求人數</t>
  </si>
  <si>
    <t>實際報名人數</t>
  </si>
  <si>
    <t>報名率</t>
  </si>
  <si>
    <t>參數名稱</t>
  </si>
  <si>
    <t>參數值</t>
  </si>
  <si>
    <t>說明</t>
  </si>
  <si>
    <t>LINE_CHANNEL_TOKEN</t>
  </si>
  <si>
    <t>abc123...</t>
  </si>
  <si>
    <t>LINE Bot API Token</t>
  </si>
  <si>
    <t>LINE_CHANNEL_SECRET</t>
  </si>
  <si>
    <t>xyz789...</t>
  </si>
  <si>
    <t>LINE Bot Channel Secret</t>
  </si>
  <si>
    <t>ADMIN_EMAIL</t>
  </si>
  <si>
    <t>系統管理員Email</t>
  </si>
  <si>
    <t>REMIND_HOURS_BEFORE</t>
  </si>
  <si>
    <t>提前多少小時發送提醒</t>
  </si>
  <si>
    <t>MAX_VOLUNTEERS_PER_SLOT</t>
  </si>
  <si>
    <t>每個時段最多可報名人數</t>
  </si>
  <si>
    <t>SYSTEM_NAME</t>
  </si>
  <si>
    <t>罷免志工班表系統</t>
  </si>
  <si>
    <t>系統名稱</t>
  </si>
  <si>
    <t>CALENDAR_ID</t>
  </si>
  <si>
    <t>calendar@group.calendar.google.com</t>
  </si>
  <si>
    <t>Google日曆ID</t>
  </si>
  <si>
    <t>QR_CODE_BASE_URL</t>
  </si>
  <si>
    <t>https://script.google.com/macros/s/...</t>
  </si>
  <si>
    <t>QR Code基礎網址</t>
  </si>
  <si>
    <t>VERSION</t>
  </si>
  <si>
    <t>1.0.0</t>
  </si>
  <si>
    <t>系統版本</t>
  </si>
  <si>
    <t>LAST_UPDATED</t>
  </si>
  <si>
    <t>2025-05-17</t>
  </si>
  <si>
    <t>最後更新日期</t>
  </si>
  <si>
    <t>財政園區</t>
  </si>
  <si>
    <t>116台北市文山區羅斯福路六段142巷51號</t>
  </si>
  <si>
    <t>https://maps.app.goo.gl/NkgYNEuBt8LxKh9d7</t>
  </si>
  <si>
    <t>LOC-002</t>
  </si>
  <si>
    <t>https://maps.app.goo.gl/7caKXw4An5dNkPxM8</t>
  </si>
  <si>
    <t>全家便利商店、路易莎店內有廁所</t>
  </si>
  <si>
    <t>時段ID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</si>
</sst>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0" xfId="0" applyFont="1"/>
    <xf numFmtId="0" fontId="3" fillId="0" borderId="1" xfId="1" applyBorder="1" applyAlignment="1" applyProtection="1">
      <alignment wrapText="1"/>
    </xf>
    <xf numFmtId="0" fontId="3" fillId="0" borderId="0" xfId="1" applyAlignment="1" applyProtection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aps.app.goo.gl/NkgYNEuBt8LxKh9d7" TargetMode="External"/><Relationship Id="rId1" Type="http://schemas.openxmlformats.org/officeDocument/2006/relationships/hyperlink" Target="https://maps.app.goo.gl/7caKXw4An5dNkPx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sqref="A1:XFD1"/>
    </sheetView>
  </sheetViews>
  <sheetFormatPr defaultRowHeight="14.5"/>
  <cols>
    <col min="1" max="1" width="33.296875" bestFit="1" customWidth="1"/>
    <col min="3" max="3" width="11" bestFit="1" customWidth="1"/>
    <col min="6" max="6" width="10.19921875" bestFit="1" customWidth="1"/>
    <col min="7" max="7" width="43.69921875" bestFit="1" customWidth="1"/>
    <col min="8" max="8" width="10.19921875" bestFit="1" customWidth="1"/>
    <col min="10" max="10" width="10.19921875" bestFit="1" customWidth="1"/>
  </cols>
  <sheetData>
    <row r="1" spans="1:13">
      <c r="A1" t="s">
        <v>180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5" thickBot="1">
      <c r="A2" t="str">
        <f>"TS-"&amp;SUBSTITUTE(C2,"-","")&amp;"-"&amp;SUBSTITUTE(D2,":","")&amp;"-"&amp;SUBSTITUTE(E2,":","")&amp;"-"&amp;F2</f>
        <v>TS-20250529-1700-2000-萬芳醫院</v>
      </c>
      <c r="B2" s="4" t="s">
        <v>69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4</v>
      </c>
      <c r="I2">
        <f>COUNTIFS(志工報名!$D:$D,"木柵",志工報名!$E:$E,"2025-05-29",志工報名!$G:$G,"萬芳醫院",志工報名!$H:$H,"17:00",志工報名!$I:$I,"20:00",志工報名!$O:$O,FALSE)</f>
        <v>0</v>
      </c>
      <c r="J2" t="str">
        <f>IF(H2=0,"未設定",IF(I2/H2&lt;0.5,"極度不足",IF(I2/H2&lt;0.8,"不足","充足")))</f>
        <v>極度不足</v>
      </c>
      <c r="M2" t="s">
        <v>20</v>
      </c>
    </row>
    <row r="3" spans="1:13" ht="21.5" customHeight="1" thickBot="1">
      <c r="A3" t="str">
        <f>"TS-"&amp;SUBSTITUTE(C3,"-","")&amp;"-"&amp;SUBSTITUTE(D3,":","")&amp;"-"&amp;SUBSTITUTE(E3,":","")&amp;"-"&amp;F3</f>
        <v>TS-45797-1700-2000-財政園區</v>
      </c>
      <c r="B3" s="1" t="s">
        <v>69</v>
      </c>
      <c r="C3" s="2">
        <v>45797</v>
      </c>
      <c r="D3" t="s">
        <v>16</v>
      </c>
      <c r="E3" t="s">
        <v>17</v>
      </c>
      <c r="F3" s="1" t="s">
        <v>174</v>
      </c>
      <c r="G3" s="1" t="s">
        <v>175</v>
      </c>
      <c r="H3">
        <v>4</v>
      </c>
      <c r="I3">
        <f>COUNTIFS(志工報名!$D:$D,"木柵",志工報名!$E:$E,"2025-05-29",志工報名!$G:$G,"萬芳醫院",志工報名!$H:$H,"17:00",志工報名!$I:$I,"20:00",志工報名!$O:$O,FALSE)</f>
        <v>0</v>
      </c>
      <c r="J3" t="str">
        <f>IF(H3=0,"未設定",IF(I3/H3&lt;0.5,"極度不足",IF(I3/H3&lt;0.8,"不足","充足")))</f>
        <v>極度不足</v>
      </c>
      <c r="M3" t="s">
        <v>20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sqref="A1:XFD1"/>
    </sheetView>
  </sheetViews>
  <sheetFormatPr defaultRowHeight="14.5"/>
  <sheetData>
    <row r="1" spans="1:20">
      <c r="A1" t="s">
        <v>21</v>
      </c>
      <c r="B1" t="s">
        <v>22</v>
      </c>
      <c r="C1" t="s">
        <v>23</v>
      </c>
      <c r="D1" t="s">
        <v>1</v>
      </c>
      <c r="E1" t="s">
        <v>2</v>
      </c>
      <c r="F1" t="s">
        <v>0</v>
      </c>
      <c r="G1" t="s">
        <v>5</v>
      </c>
      <c r="H1" t="s">
        <v>3</v>
      </c>
      <c r="I1" t="s">
        <v>4</v>
      </c>
      <c r="J1" t="s">
        <v>24</v>
      </c>
      <c r="K1" t="s">
        <v>25</v>
      </c>
      <c r="L1" t="s">
        <v>26</v>
      </c>
      <c r="M1" t="s">
        <v>27</v>
      </c>
      <c r="N1" t="s">
        <v>10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</row>
    <row r="2" spans="1:20">
      <c r="A2" t="s">
        <v>34</v>
      </c>
      <c r="B2" t="s">
        <v>35</v>
      </c>
      <c r="C2" t="s">
        <v>36</v>
      </c>
      <c r="D2" t="s">
        <v>14</v>
      </c>
      <c r="E2" t="s">
        <v>15</v>
      </c>
      <c r="F2" t="s">
        <v>13</v>
      </c>
      <c r="G2" t="s">
        <v>18</v>
      </c>
      <c r="H2" t="s">
        <v>16</v>
      </c>
      <c r="I2" t="s">
        <v>17</v>
      </c>
      <c r="J2" t="s">
        <v>37</v>
      </c>
      <c r="L2" t="s">
        <v>20</v>
      </c>
      <c r="M2" t="s">
        <v>20</v>
      </c>
      <c r="O2" t="s">
        <v>38</v>
      </c>
      <c r="P2" t="s">
        <v>39</v>
      </c>
      <c r="R2" t="s">
        <v>40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sqref="A1:XFD1"/>
    </sheetView>
  </sheetViews>
  <sheetFormatPr defaultRowHeight="14.5"/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12</v>
      </c>
      <c r="I1" t="s">
        <v>48</v>
      </c>
      <c r="J1" t="s">
        <v>10</v>
      </c>
    </row>
    <row r="2" spans="1:10">
      <c r="A2" t="s">
        <v>49</v>
      </c>
      <c r="B2" t="s">
        <v>50</v>
      </c>
      <c r="C2" t="s">
        <v>51</v>
      </c>
      <c r="D2" t="s">
        <v>37</v>
      </c>
      <c r="E2" t="s">
        <v>52</v>
      </c>
      <c r="F2" t="s">
        <v>53</v>
      </c>
      <c r="G2" t="s">
        <v>54</v>
      </c>
      <c r="H2" t="s">
        <v>20</v>
      </c>
      <c r="I2" t="s">
        <v>55</v>
      </c>
    </row>
    <row r="3" spans="1:10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20</v>
      </c>
      <c r="I3" t="s">
        <v>63</v>
      </c>
    </row>
    <row r="4" spans="1:10">
      <c r="A4" t="s">
        <v>64</v>
      </c>
      <c r="B4" t="s">
        <v>65</v>
      </c>
      <c r="C4" t="s">
        <v>66</v>
      </c>
      <c r="D4" t="s">
        <v>67</v>
      </c>
      <c r="E4" t="s">
        <v>68</v>
      </c>
      <c r="F4" t="s">
        <v>61</v>
      </c>
      <c r="G4" t="s">
        <v>69</v>
      </c>
      <c r="H4" t="s">
        <v>20</v>
      </c>
      <c r="I4" t="s">
        <v>70</v>
      </c>
    </row>
    <row r="5" spans="1:10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61</v>
      </c>
      <c r="G5" t="s">
        <v>14</v>
      </c>
      <c r="H5" t="s">
        <v>20</v>
      </c>
      <c r="I5" t="s">
        <v>76</v>
      </c>
    </row>
    <row r="6" spans="1:10">
      <c r="A6" t="s">
        <v>77</v>
      </c>
      <c r="B6" t="s">
        <v>78</v>
      </c>
      <c r="C6" t="s">
        <v>79</v>
      </c>
      <c r="D6" t="s">
        <v>80</v>
      </c>
      <c r="E6" t="s">
        <v>81</v>
      </c>
      <c r="F6" t="s">
        <v>82</v>
      </c>
      <c r="G6" t="s">
        <v>62</v>
      </c>
      <c r="H6" t="s">
        <v>20</v>
      </c>
      <c r="I6" t="s">
        <v>83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sqref="A1:XFD1"/>
    </sheetView>
  </sheetViews>
  <sheetFormatPr defaultRowHeight="14.5"/>
  <cols>
    <col min="2" max="2" width="10.19921875" bestFit="1" customWidth="1"/>
    <col min="4" max="4" width="43.69921875" bestFit="1" customWidth="1"/>
    <col min="5" max="5" width="43.3984375" bestFit="1" customWidth="1"/>
    <col min="9" max="9" width="36.5" bestFit="1" customWidth="1"/>
    <col min="11" max="11" width="11.5" bestFit="1" customWidth="1"/>
  </cols>
  <sheetData>
    <row r="1" spans="1:12">
      <c r="A1" t="s">
        <v>84</v>
      </c>
      <c r="B1" t="s">
        <v>5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12</v>
      </c>
    </row>
    <row r="2" spans="1:12" ht="15" thickBot="1">
      <c r="A2" t="s">
        <v>93</v>
      </c>
      <c r="B2" t="s">
        <v>18</v>
      </c>
      <c r="C2" t="s">
        <v>14</v>
      </c>
      <c r="D2" t="s">
        <v>19</v>
      </c>
      <c r="E2" s="6" t="s">
        <v>176</v>
      </c>
      <c r="F2">
        <v>4</v>
      </c>
      <c r="G2" t="s">
        <v>94</v>
      </c>
      <c r="H2" t="s">
        <v>95</v>
      </c>
      <c r="I2" t="s">
        <v>96</v>
      </c>
      <c r="J2" t="s">
        <v>72</v>
      </c>
      <c r="K2" t="s">
        <v>74</v>
      </c>
      <c r="L2" t="s">
        <v>20</v>
      </c>
    </row>
    <row r="3" spans="1:12" ht="22.5" customHeight="1" thickBot="1">
      <c r="A3" s="1" t="s">
        <v>177</v>
      </c>
      <c r="B3" s="1" t="s">
        <v>174</v>
      </c>
      <c r="C3" s="1" t="s">
        <v>69</v>
      </c>
      <c r="D3" s="1" t="s">
        <v>175</v>
      </c>
      <c r="E3" s="5" t="s">
        <v>178</v>
      </c>
      <c r="F3" s="3">
        <v>4</v>
      </c>
      <c r="G3" s="1"/>
      <c r="H3" s="1"/>
      <c r="I3" s="1" t="s">
        <v>179</v>
      </c>
      <c r="J3" s="1"/>
      <c r="K3" s="1"/>
      <c r="L3" s="1"/>
    </row>
  </sheetData>
  <phoneticPr fontId="2" type="noConversion"/>
  <hyperlinks>
    <hyperlink ref="E3" r:id="rId1"/>
    <hyperlink ref="E2" r:id="rId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XFD1"/>
    </sheetView>
  </sheetViews>
  <sheetFormatPr defaultRowHeight="14.5"/>
  <sheetData>
    <row r="1" spans="1: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>
      <c r="A2" t="s">
        <v>34</v>
      </c>
      <c r="B2" t="s">
        <v>104</v>
      </c>
      <c r="C2" t="s">
        <v>36</v>
      </c>
      <c r="D2" t="s">
        <v>35</v>
      </c>
      <c r="E2" t="s">
        <v>105</v>
      </c>
      <c r="F2" t="s">
        <v>106</v>
      </c>
      <c r="G2" t="s">
        <v>107</v>
      </c>
    </row>
    <row r="3" spans="1:7">
      <c r="A3" t="s">
        <v>108</v>
      </c>
      <c r="B3" t="s">
        <v>104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</row>
    <row r="4" spans="1:7">
      <c r="A4" t="s">
        <v>114</v>
      </c>
      <c r="B4" t="s">
        <v>115</v>
      </c>
      <c r="C4" t="s">
        <v>57</v>
      </c>
      <c r="D4" t="s">
        <v>56</v>
      </c>
      <c r="E4" t="s">
        <v>116</v>
      </c>
      <c r="F4" t="s">
        <v>117</v>
      </c>
      <c r="G4" t="s">
        <v>118</v>
      </c>
    </row>
    <row r="5" spans="1:7">
      <c r="A5" t="s">
        <v>76</v>
      </c>
      <c r="B5" t="s">
        <v>119</v>
      </c>
      <c r="C5" t="s">
        <v>72</v>
      </c>
      <c r="D5" t="s">
        <v>71</v>
      </c>
      <c r="E5" t="s">
        <v>120</v>
      </c>
      <c r="F5" t="s">
        <v>121</v>
      </c>
      <c r="G5" t="s">
        <v>122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sqref="A1:XFD1"/>
    </sheetView>
  </sheetViews>
  <sheetFormatPr defaultRowHeight="14.5"/>
  <sheetData>
    <row r="1" spans="1:11">
      <c r="A1" t="s">
        <v>97</v>
      </c>
      <c r="B1" t="s">
        <v>123</v>
      </c>
      <c r="C1" t="s">
        <v>124</v>
      </c>
      <c r="D1" t="s">
        <v>125</v>
      </c>
      <c r="E1" t="s">
        <v>24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</row>
    <row r="2" spans="1:11">
      <c r="A2" t="s">
        <v>132</v>
      </c>
      <c r="B2" t="s">
        <v>133</v>
      </c>
      <c r="C2" t="s">
        <v>36</v>
      </c>
      <c r="D2" t="s">
        <v>35</v>
      </c>
      <c r="E2" t="s">
        <v>134</v>
      </c>
      <c r="F2" t="s">
        <v>135</v>
      </c>
      <c r="G2" t="s">
        <v>13</v>
      </c>
      <c r="H2" t="s">
        <v>136</v>
      </c>
      <c r="I2" t="s">
        <v>137</v>
      </c>
      <c r="K2" t="s">
        <v>138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sqref="A1:XFD1"/>
    </sheetView>
  </sheetViews>
  <sheetFormatPr defaultRowHeight="14.5"/>
  <sheetData>
    <row r="1" spans="1:7">
      <c r="A1" t="s">
        <v>1</v>
      </c>
      <c r="B1" t="s">
        <v>2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>
      <c r="A2" t="s">
        <v>62</v>
      </c>
      <c r="B2" t="s">
        <v>15</v>
      </c>
      <c r="C2">
        <f>COUNTIFS(班表設定!B:B,"南中正",班表設定!C:C,"2025-05-29",班表設定!M:M,TRUE)</f>
        <v>0</v>
      </c>
      <c r="D2">
        <f>COUNTIFS(班表設定!B:B,"南中正",班表設定!C:C,"2025-05-29",班表設定!M:M,TRUE)</f>
        <v>0</v>
      </c>
      <c r="E2">
        <f>SUMIFS(班表設定!H:H,班表設定!B:B,"南中正",班表設定!C:C,"2025-05-29",班表設定!M:M,TRUE)</f>
        <v>0</v>
      </c>
      <c r="F2">
        <f>COUNTIFS(志工報名!D:D,"南中正",志工報名!E:E,"2025-05-29",志工報名!O:O,FALSE)</f>
        <v>0</v>
      </c>
      <c r="G2">
        <f>IF(E2=0,0,F2/E2)</f>
        <v>0</v>
      </c>
    </row>
    <row r="3" spans="1:7">
      <c r="A3" t="s">
        <v>69</v>
      </c>
      <c r="B3" t="s">
        <v>15</v>
      </c>
      <c r="C3">
        <f>COUNTIFS(班表設定!B:B,"景美",班表設定!C:C,"2025-05-29",班表設定!M:M,TRUE)</f>
        <v>0</v>
      </c>
      <c r="D3">
        <f>COUNTIFS(班表設定!B:B,"景美",班表設定!C:C,"2025-05-29",班表設定!M:M,TRUE)</f>
        <v>0</v>
      </c>
      <c r="E3">
        <f>SUMIFS(班表設定!H:H,班表設定!B:B,"景美",班表設定!C:C,"2025-05-29",班表設定!M:M,TRUE)</f>
        <v>0</v>
      </c>
      <c r="F3">
        <f>COUNTIFS(志工報名!D:D,"景美",志工報名!E:E,"2025-05-29",志工報名!O:O,FALSE)</f>
        <v>0</v>
      </c>
      <c r="G3">
        <f>IF(E3=0,0,F3/E3)</f>
        <v>0</v>
      </c>
    </row>
    <row r="4" spans="1:7">
      <c r="A4" t="s">
        <v>14</v>
      </c>
      <c r="B4" t="s">
        <v>15</v>
      </c>
      <c r="C4">
        <f>COUNTIFS(班表設定!B:B,"木柵",班表設定!C:C,"2025-05-29",班表設定!M:M,TRUE)</f>
        <v>0</v>
      </c>
      <c r="D4">
        <f>COUNTIFS(班表設定!B:B,"木柵",班表設定!C:C,"2025-05-29",班表設定!M:M,TRUE)</f>
        <v>0</v>
      </c>
      <c r="E4">
        <f>SUMIFS(班表設定!H:H,班表設定!B:B,"木柵",班表設定!C:C,"2025-05-29",班表設定!M:M,TRUE)</f>
        <v>0</v>
      </c>
      <c r="F4">
        <f>COUNTIFS(志工報名!D:D,"木柵",志工報名!E:E,"2025-05-29",志工報名!O:O,FALSE)</f>
        <v>0</v>
      </c>
      <c r="G4">
        <f>IF(E4=0,0,F4/E4)</f>
        <v>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XFD1"/>
    </sheetView>
  </sheetViews>
  <sheetFormatPr defaultRowHeight="14.5"/>
  <sheetData>
    <row r="1" spans="1:3">
      <c r="A1" t="s">
        <v>144</v>
      </c>
      <c r="B1" t="s">
        <v>145</v>
      </c>
      <c r="C1" t="s">
        <v>146</v>
      </c>
    </row>
    <row r="2" spans="1:3">
      <c r="A2" t="s">
        <v>147</v>
      </c>
      <c r="B2" t="s">
        <v>148</v>
      </c>
      <c r="C2" t="s">
        <v>149</v>
      </c>
    </row>
    <row r="3" spans="1:3">
      <c r="A3" t="s">
        <v>150</v>
      </c>
      <c r="B3" t="s">
        <v>151</v>
      </c>
      <c r="C3" t="s">
        <v>152</v>
      </c>
    </row>
    <row r="4" spans="1:3">
      <c r="A4" t="s">
        <v>153</v>
      </c>
      <c r="B4" t="s">
        <v>51</v>
      </c>
      <c r="C4" t="s">
        <v>154</v>
      </c>
    </row>
    <row r="5" spans="1:3">
      <c r="A5" t="s">
        <v>155</v>
      </c>
      <c r="B5">
        <v>24</v>
      </c>
      <c r="C5" t="s">
        <v>156</v>
      </c>
    </row>
    <row r="6" spans="1:3">
      <c r="A6" t="s">
        <v>157</v>
      </c>
      <c r="B6">
        <v>10</v>
      </c>
      <c r="C6" t="s">
        <v>158</v>
      </c>
    </row>
    <row r="7" spans="1:3">
      <c r="A7" t="s">
        <v>159</v>
      </c>
      <c r="B7" t="s">
        <v>160</v>
      </c>
      <c r="C7" t="s">
        <v>161</v>
      </c>
    </row>
    <row r="8" spans="1:3">
      <c r="A8" t="s">
        <v>162</v>
      </c>
      <c r="B8" t="s">
        <v>163</v>
      </c>
      <c r="C8" t="s">
        <v>164</v>
      </c>
    </row>
    <row r="9" spans="1:3">
      <c r="A9" t="s">
        <v>165</v>
      </c>
      <c r="B9" t="s">
        <v>166</v>
      </c>
      <c r="C9" t="s">
        <v>167</v>
      </c>
    </row>
    <row r="10" spans="1:3">
      <c r="A10" t="s">
        <v>168</v>
      </c>
      <c r="B10" t="s">
        <v>169</v>
      </c>
      <c r="C10" t="s">
        <v>170</v>
      </c>
    </row>
    <row r="11" spans="1:3">
      <c r="A11" t="s">
        <v>171</v>
      </c>
      <c r="B11" t="s">
        <v>172</v>
      </c>
      <c r="C11" t="s">
        <v>173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班表設定</vt:lpstr>
      <vt:lpstr>志工報名</vt:lpstr>
      <vt:lpstr>管理員資料</vt:lpstr>
      <vt:lpstr>站點資料</vt:lpstr>
      <vt:lpstr>系統日誌</vt:lpstr>
      <vt:lpstr>通知記錄</vt:lpstr>
      <vt:lpstr>數據分析</vt:lpstr>
      <vt:lpstr>系統設定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hiteacherwu@gmail.com</cp:lastModifiedBy>
  <dcterms:created xsi:type="dcterms:W3CDTF">2025-05-17T10:47:32Z</dcterms:created>
  <dcterms:modified xsi:type="dcterms:W3CDTF">2025-05-18T04:33:54Z</dcterms:modified>
</cp:coreProperties>
</file>