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cuments\SPU\DSC701 3rd Year\Semester 2\NCSP 73024 Capstone Project\- FINAL DOCUMENTS\"/>
    </mc:Choice>
  </mc:AlternateContent>
  <bookViews>
    <workbookView xWindow="0" yWindow="0" windowWidth="20490" windowHeight="7650"/>
  </bookViews>
  <sheets>
    <sheet name="Participant Info." sheetId="1" r:id="rId1"/>
    <sheet name="Reading Piece 1" sheetId="2" r:id="rId2"/>
    <sheet name="Reading Piece 2" sheetId="8" r:id="rId3"/>
    <sheet name="Reading Piece 3" sheetId="9" r:id="rId4"/>
    <sheet name="Number Sheet 1-20" sheetId="10" r:id="rId5"/>
    <sheet name="Frequency Chart (1-20)" sheetId="14" r:id="rId6"/>
    <sheet name="Number Sheet 1-100" sheetId="13" r:id="rId7"/>
    <sheet name="Frequency Chart (1-100)" sheetId="15"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5" i="10" l="1"/>
  <c r="AG5" i="10"/>
  <c r="AF5" i="10"/>
  <c r="AE5" i="10"/>
  <c r="AD5" i="10"/>
  <c r="AC5" i="10"/>
  <c r="AB5" i="10"/>
  <c r="AA5" i="10"/>
  <c r="Z5" i="10"/>
  <c r="Y5" i="10"/>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BW5" i="13"/>
  <c r="BV5" i="13"/>
  <c r="BU5" i="13"/>
  <c r="BT5" i="13"/>
  <c r="BS5" i="13"/>
  <c r="BR5" i="13"/>
  <c r="BQ5" i="13"/>
  <c r="BP5" i="13"/>
  <c r="BO5" i="13"/>
  <c r="BN5" i="13"/>
  <c r="BM5" i="13"/>
  <c r="BL5" i="13"/>
  <c r="BK5" i="13"/>
  <c r="BJ5" i="13"/>
  <c r="BI5" i="13"/>
  <c r="BH5" i="13"/>
  <c r="BG5" i="13"/>
  <c r="BF5" i="13"/>
  <c r="BE5" i="13"/>
  <c r="BD5" i="13"/>
  <c r="BC5" i="13"/>
  <c r="BB5" i="13"/>
  <c r="BA5" i="13"/>
  <c r="AZ5" i="13"/>
  <c r="AY5" i="13"/>
  <c r="AX5" i="13"/>
  <c r="AW5" i="13"/>
  <c r="AV5" i="13"/>
  <c r="AU5" i="13"/>
  <c r="AT5" i="13"/>
  <c r="AS5" i="13"/>
  <c r="AR5" i="13"/>
  <c r="AQ5" i="13"/>
  <c r="AP5" i="13"/>
  <c r="AO5" i="13"/>
  <c r="AN5" i="13"/>
  <c r="AM5" i="13"/>
  <c r="AL5" i="13"/>
  <c r="AK5" i="13"/>
  <c r="AJ5" i="13"/>
  <c r="AI5" i="13"/>
  <c r="AG5" i="13"/>
  <c r="AF5" i="13"/>
  <c r="AH5" i="13"/>
  <c r="AE5" i="13"/>
  <c r="AD5" i="13"/>
  <c r="AC5" i="13"/>
  <c r="AB5" i="13"/>
  <c r="AA5" i="13"/>
  <c r="Z5" i="13"/>
  <c r="Y5" i="13"/>
  <c r="X5" i="13"/>
  <c r="W5" i="13"/>
  <c r="V5" i="13"/>
  <c r="U5" i="13"/>
  <c r="T5" i="13"/>
  <c r="S5" i="13"/>
  <c r="R5" i="13"/>
  <c r="Q5" i="13"/>
  <c r="P5" i="13"/>
  <c r="O5" i="13"/>
  <c r="X5" i="10"/>
  <c r="W5" i="10"/>
  <c r="V5" i="10"/>
  <c r="U5" i="10"/>
  <c r="T5" i="10"/>
  <c r="S5" i="10"/>
  <c r="R5" i="10"/>
  <c r="Q5" i="10"/>
  <c r="P5" i="10"/>
  <c r="O5" i="10"/>
</calcChain>
</file>

<file path=xl/sharedStrings.xml><?xml version="1.0" encoding="utf-8"?>
<sst xmlns="http://schemas.openxmlformats.org/spreadsheetml/2006/main" count="978" uniqueCount="208">
  <si>
    <t>Participant No.</t>
  </si>
  <si>
    <t>Gender</t>
  </si>
  <si>
    <t>Bed</t>
  </si>
  <si>
    <t>Desk/Bed</t>
  </si>
  <si>
    <t>Age Group</t>
  </si>
  <si>
    <t>READING PIECE 1</t>
  </si>
  <si>
    <t>Font size:</t>
  </si>
  <si>
    <t>No. of times alarm was sounded</t>
  </si>
  <si>
    <t>Comments</t>
  </si>
  <si>
    <t>INFORMATION GUIDE</t>
  </si>
  <si>
    <t>Desk</t>
  </si>
  <si>
    <t>READING PIECE 2</t>
  </si>
  <si>
    <t>READING PIECE 3</t>
  </si>
  <si>
    <t>Screen Brightness %</t>
  </si>
  <si>
    <t>PARTICIPANT INFORMATION</t>
  </si>
  <si>
    <t>SHEET 1: NUMBERS 1 TO 20</t>
  </si>
  <si>
    <t>Trigger 1</t>
  </si>
  <si>
    <t>Trigger 2</t>
  </si>
  <si>
    <t>Trigger 3</t>
  </si>
  <si>
    <t>Trigger 4</t>
  </si>
  <si>
    <t>Trigger 5</t>
  </si>
  <si>
    <t>Trigger 6</t>
  </si>
  <si>
    <t>Trigger 7</t>
  </si>
  <si>
    <t>Trigger 8</t>
  </si>
  <si>
    <t>Trigger 9</t>
  </si>
  <si>
    <t>Trigger 10</t>
  </si>
  <si>
    <t>The participant will move their eyes across the screen as they read the numbers 1 to 20 aloud.
Each time the alarm is triggered, the number at which the alarm was triggered will be entered in the columns below.
The aim is to determine which numbers (areas on the screen) the system recognises as being drowzy.
The number with the highest frequencies also indicate weak spots in the model (screen area) in the event that the person is not really drowzy.</t>
  </si>
  <si>
    <t>Female</t>
  </si>
  <si>
    <t>Fruit</t>
  </si>
  <si>
    <t>Water</t>
  </si>
  <si>
    <t>Male</t>
  </si>
  <si>
    <t>FREQUENCY CHART OF NUMBERS</t>
  </si>
  <si>
    <t>Number Triggered</t>
  </si>
  <si>
    <t>Frequency</t>
  </si>
  <si>
    <t>Glasses</t>
  </si>
  <si>
    <t>51-60</t>
  </si>
  <si>
    <t>Cooler</t>
  </si>
  <si>
    <t>During the day</t>
  </si>
  <si>
    <t>Desk and chair with good back support</t>
  </si>
  <si>
    <t>Never</t>
  </si>
  <si>
    <t>Sometimes</t>
  </si>
  <si>
    <t>Fruit, Fast food (Take-aways)</t>
  </si>
  <si>
    <t>Water, Caffeine (Tea, coffee)</t>
  </si>
  <si>
    <t>21-30</t>
  </si>
  <si>
    <t>Warmer</t>
  </si>
  <si>
    <t>At night</t>
  </si>
  <si>
    <t>10+</t>
  </si>
  <si>
    <t>Fruit, Chips, Yoghurt, popcorn</t>
  </si>
  <si>
    <t>Water, Caffeine (Tea, coffee), Milkshake</t>
  </si>
  <si>
    <t>Neither</t>
  </si>
  <si>
    <t>Classical, Instrumental</t>
  </si>
  <si>
    <t>Fruit, Chips, Sweets, Fast food (Take-aways), Nuts</t>
  </si>
  <si>
    <t>Water, Fizzy drinks (cooldrink)</t>
  </si>
  <si>
    <t>Both</t>
  </si>
  <si>
    <t>R'n'B, Jazz, Hip hop (Rap), Korean music</t>
  </si>
  <si>
    <t>Classical, Rock, Instrumental, Japanese rock</t>
  </si>
  <si>
    <t>Fruit, Nuts, Energy bars</t>
  </si>
  <si>
    <t>Age</t>
  </si>
  <si>
    <t>Do you wear prescription
glasses or contact
lenses?</t>
  </si>
  <si>
    <t>Do you prefer working in
a warmer or cooler
environment (room)?</t>
  </si>
  <si>
    <t>Do you prefer working
during the day
or at night?</t>
  </si>
  <si>
    <t>What size is your font
preference while working
in front of a computer?</t>
  </si>
  <si>
    <t>Do you prefer sitting at a
desk on a chair with good
back support while 
working or on your bed?</t>
  </si>
  <si>
    <t>Do you listen to music
while studying?
If yes, please answer the
following question</t>
  </si>
  <si>
    <t>Which genre(s)
do you listen to?</t>
  </si>
  <si>
    <t>How many hours of sleep
on average do you get
per day?</t>
  </si>
  <si>
    <t>On average, how many
hours do you spend in
front of your computer
per day?</t>
  </si>
  <si>
    <t>Do you consume any
foods while working in
front of your computer?</t>
  </si>
  <si>
    <t>If yes, which foods on
the list below do you
consume?</t>
  </si>
  <si>
    <t>Do you consume any
liquids while working in
front of your computer?</t>
  </si>
  <si>
    <t>If yes, which liquids on
the list below do you
consume?</t>
  </si>
  <si>
    <t>Yes</t>
  </si>
  <si>
    <t>Instrumental</t>
  </si>
  <si>
    <t>Fruit, Chips, Sweets</t>
  </si>
  <si>
    <t>Water, Energy drinks</t>
  </si>
  <si>
    <t>Neo Jazz</t>
  </si>
  <si>
    <t>Sweets</t>
  </si>
  <si>
    <t>Glasses, Contact lenses</t>
  </si>
  <si>
    <t>Hip hop (Rap), Gospel</t>
  </si>
  <si>
    <t>70+</t>
  </si>
  <si>
    <t>Classical, Instrumental, Gospel</t>
  </si>
  <si>
    <t>Water, Caffeine (Tea, coffee), Fizzy drinks (cooldrink)</t>
  </si>
  <si>
    <t>31-40</t>
  </si>
  <si>
    <t>41-50</t>
  </si>
  <si>
    <t>Chips, Sweets</t>
  </si>
  <si>
    <t>Fruit, Sweets, Nuts</t>
  </si>
  <si>
    <t>R'n'B, Rock, Hip hop (Rap), Afrikaans, Gospel</t>
  </si>
  <si>
    <t>Fruit, Chips, Sweets, Nuts</t>
  </si>
  <si>
    <t>10-20</t>
  </si>
  <si>
    <t>Threshold</t>
  </si>
  <si>
    <t xml:space="preserve">Complained about dark screen.
</t>
  </si>
  <si>
    <t xml:space="preserve">Complained about dark screen.
Squinted to see better.
</t>
  </si>
  <si>
    <t>Happy with the font size.</t>
  </si>
  <si>
    <t>Uncomfortable working while on a bed.</t>
  </si>
  <si>
    <t>Uncomfortable while working on a bed.</t>
  </si>
  <si>
    <t>Font was too small.</t>
  </si>
  <si>
    <t>Wanted a brighter screen.</t>
  </si>
  <si>
    <t>Could read with ease.</t>
  </si>
  <si>
    <t>Comfortable working at a desk and bed.</t>
  </si>
  <si>
    <t>Prefers working while on the bed.</t>
  </si>
  <si>
    <t>Prefers a smaller font size.</t>
  </si>
  <si>
    <t>Alarm sounded only when reading at the bottom of the screen.</t>
  </si>
  <si>
    <t>Participant was comfortable.</t>
  </si>
  <si>
    <t>Squinted to see better on the darker screen.</t>
  </si>
  <si>
    <t>Preferred working at a desk.</t>
  </si>
  <si>
    <t>Darker screen resulted in reading difficulty.</t>
  </si>
  <si>
    <t>Extremely Uncomfortable.
Font too small.
Screen too dark.</t>
  </si>
  <si>
    <t>Screen too dark.
Excessive squinting</t>
  </si>
  <si>
    <t xml:space="preserve">Extremely uncomforable.
</t>
  </si>
  <si>
    <t>Inconsistent results.</t>
  </si>
  <si>
    <t>Excessive squinting triggered the alarm.</t>
  </si>
  <si>
    <t>Extremely uncomfortable.</t>
  </si>
  <si>
    <t>Happy working while on their bed.</t>
  </si>
  <si>
    <t>R'n'B, Instrumental, Jazz, Gospel</t>
  </si>
  <si>
    <t>Fruit, Nuts, Eggs</t>
  </si>
  <si>
    <t>R'n'B, Gospel</t>
  </si>
  <si>
    <t>Fruit, Sandwich</t>
  </si>
  <si>
    <t>Rock</t>
  </si>
  <si>
    <t>R'n'B, House, Classical, Country, Rock, Instrumental, Hip hop (Rap), Gospel</t>
  </si>
  <si>
    <t>R'n'B, Classical, Rock, Instrumental, Hip hop (Rap)</t>
  </si>
  <si>
    <t>GENERAL OBERVATIONS</t>
  </si>
  <si>
    <t>Alarm sounded more often when reading at the bottom of the screen.</t>
  </si>
  <si>
    <t>Paricipants tended to move slightly closer to the screen when the screen brightness was decreased.</t>
  </si>
  <si>
    <t>The majority of participants could read with ease because the font size was very big.</t>
  </si>
  <si>
    <t>Participants squinted to see better which resulted in their EAR decreasing and in turn triggering the alarm.</t>
  </si>
  <si>
    <t>There was an inconsistency in our results which correlates with our model having a weak accuracy.</t>
  </si>
  <si>
    <t xml:space="preserve">Male </t>
  </si>
  <si>
    <t>User can read well with font size. No drowsiness detected.</t>
  </si>
  <si>
    <t>User read well with big font.</t>
  </si>
  <si>
    <t>User read well with big font. Dim brightness not favourable</t>
  </si>
  <si>
    <t>User unable to focus due to sitting on bed. EAR mistakes the nostrils when lifting head too high.</t>
  </si>
  <si>
    <t>Inconclusive. User cannot see anything.</t>
  </si>
  <si>
    <t>User cannot read too well due to short-sightedness. Laughing triggers the alarm.</t>
  </si>
  <si>
    <t xml:space="preserve"> No alarm going off. User feeling drowsy.</t>
  </si>
  <si>
    <t>Dim brightness makes it hard to read</t>
  </si>
  <si>
    <t>Brightness dimmed. No alarm going off.</t>
  </si>
  <si>
    <t>Good reading. Alarm goes off when looking at bottom of screen.</t>
  </si>
  <si>
    <t xml:space="preserve">User can read well with font size. </t>
  </si>
  <si>
    <t>User cannot read well due to low brightness</t>
  </si>
  <si>
    <t>User struggling to read with low brightness. User does not like working on the bed.</t>
  </si>
  <si>
    <t>Reader squinted a few times. User is short-sighted</t>
  </si>
  <si>
    <t>User cannot focus on the bed</t>
  </si>
  <si>
    <t>Threshold at 0.25, Reader squinted a few times</t>
  </si>
  <si>
    <t>Users threshold was increased due to bigger eyes. User can read well with font size.</t>
  </si>
  <si>
    <t>User can read well with font size.</t>
  </si>
  <si>
    <t>User can read well with font size and dimmed brightness</t>
  </si>
  <si>
    <t>User starting to feel drowsy while working on the bed</t>
  </si>
  <si>
    <t>User read very well with large font and high brightness</t>
  </si>
  <si>
    <t>User read extremely well with large font and high brightness</t>
  </si>
  <si>
    <t>User can read well with large font and dimmed brightness. Alarm goes off when reading at the bottom of the screen.</t>
  </si>
  <si>
    <t>User reads well with large font. No alarm was triggered.</t>
  </si>
  <si>
    <t>User reads well with large font. Alarm triggered when looking at the bottom of the screen.</t>
  </si>
  <si>
    <t>User reads well with large font and dim brightness. No alarm triggered.</t>
  </si>
  <si>
    <t>User reads well. Alarm triggered when looking at the bottom of the screen.</t>
  </si>
  <si>
    <t>Alarm triggered when looking at the bottom of the screen. Laughing triggers alarm as well.</t>
  </si>
  <si>
    <t xml:space="preserve">User can read well with large font and dimmed brightness. </t>
  </si>
  <si>
    <t>User can read well with large font and high brightness. Alarm goes off when looking at the bottom of the screen.</t>
  </si>
  <si>
    <t>User can read well with dimmed brightness. Squinted a few times triggering alarm.</t>
  </si>
  <si>
    <t>User reads well with low brightness. Alarm triggered when looking at the bottom of the screen.</t>
  </si>
  <si>
    <t>User struggles to read words due to short-sightedness. Alarm was triggered</t>
  </si>
  <si>
    <t>User struggles to read words due to short-sightedness. Alarm was triggered. Reader feels drowsy from all the reading</t>
  </si>
  <si>
    <t>Inconclusive. Reader cannot see anything.</t>
  </si>
  <si>
    <t>The font is small. Alarm is distracting. Alarm was triggered</t>
  </si>
  <si>
    <t>Font is really small. User feeling drowsy &amp; struggling to read.</t>
  </si>
  <si>
    <t>The font is small. Alarm is distracting. Struggling to read due to dimmed brightness.</t>
  </si>
  <si>
    <t>Dim light makes font hard to read. User feeling drowsy. Alarm was triggered</t>
  </si>
  <si>
    <t>Reading speed slowed down. Squinting seen but not alarm sound. Could be threshold is too small.</t>
  </si>
  <si>
    <t>Can't read anything, inconclusive</t>
  </si>
  <si>
    <t>Reader leaned in for better sight. Eyes could larger when moving closer to monitor. Therefore the threshold needs to increased.</t>
  </si>
  <si>
    <t>Hard to read because of font. Alarm made reader drowsy. User would like customise the alarm.</t>
  </si>
  <si>
    <t>User moved closer to monitor to read better. Eyes may appear larger. Therefore threshold should have been increased.</t>
  </si>
  <si>
    <t>User cannot focus while reading on the bed with dimmed brightness. Alarm makes user drowsy.</t>
  </si>
  <si>
    <t>Users glasses frames were recognised by the EAR as being part of his eye. That’s why the threshold was so high.</t>
  </si>
  <si>
    <t>Users glasses frames were recognised by the EAR as being part of his eye. That’s why the threshold was so high. Reader struggled to see some words.</t>
  </si>
  <si>
    <t>Users glasses frames were recognised by the EAR as being part of his eye. That’s why the threshold was so high. User read slower. Could not see some words and struggled to focus while reading on the bed.</t>
  </si>
  <si>
    <t>User struggled to see some words. User read slower. Alarm was triggered when looking at the bottom of the screen.</t>
  </si>
  <si>
    <t>User sat 30cm away from monitor. Eyes may have appeared larger. Therefore the threshold had to be increased.</t>
  </si>
  <si>
    <t>User struggled to read due to dimmed brightness. Alarm was triggered as user was squinting.</t>
  </si>
  <si>
    <t>User read well. Alarm was triggered when squinting and looking at the bottom of the screen.</t>
  </si>
  <si>
    <t>User read well. Alarm was triggered when squinting and looking at the bottom of the screen. User started experiencing drowsiness due to small size font and working on the bed.</t>
  </si>
  <si>
    <t>User struggled to read due to dimmed brightness. Alarm was triggered as user was squinting. User experienced drowsiness because of it.</t>
  </si>
  <si>
    <t>User struggled to read due to dimmed brightness. Alarm was triggered as user was squinting. User experienced drowsiness because of it and because of working on the bed.</t>
  </si>
  <si>
    <t>User could not see some words. User was squinting. User does not like small font.</t>
  </si>
  <si>
    <t>User does not like working on the bed. User struggled to see some words. User was squinting.</t>
  </si>
  <si>
    <t>User read slower. User struggled to see some words dueto the dimmed brightness as well</t>
  </si>
  <si>
    <t>Results inconclusive. User could not read anything.</t>
  </si>
  <si>
    <t>User read well with medium size font. Alarm went off when reading at the bottom of the screen</t>
  </si>
  <si>
    <t>Alarm went off when user looked at the bottom of the screen. User read well.</t>
  </si>
  <si>
    <t>User struggled to see some words due to the dimmed brightness and font size. Alarm went off while squinting</t>
  </si>
  <si>
    <t>User struggled to focus on reading while on the bed. User became drowsy. User squinted a few times.</t>
  </si>
  <si>
    <t>User read well with medium size font. Alarm was not triggered.</t>
  </si>
  <si>
    <t>User read well. Alarm went off while reading at the bottom of the screen.</t>
  </si>
  <si>
    <t>User struggled to read a few words due to dimmed brightness. User squinted a few times.</t>
  </si>
  <si>
    <t>Prefers working at desk. Sentences are too long. User read well. Alarm triggered when laughing.</t>
  </si>
  <si>
    <t>Font decreased. When laughing the alarm goes off. User read well. However user confirms to feeling drowsy</t>
  </si>
  <si>
    <t>Prefers working at desk. Sentences are too long. Alarm is distracting when reading. User squints when brightness is dimmed.</t>
  </si>
  <si>
    <t>User feeling drowsy working on bed due to posture and dimmed brightness. User confirms to feeling drowsy.</t>
  </si>
  <si>
    <t>Good Reading. Alarm was not triggered.</t>
  </si>
  <si>
    <t>Threshold at 0.20,  Dimming Brightness hurts reader's eyes</t>
  </si>
  <si>
    <t>User read well. Alarm was not triggered.</t>
  </si>
  <si>
    <t>User read well, but became disinterested. Alarm triggered when laughing.</t>
  </si>
  <si>
    <t>User read well. Alarm was triggered when looking at the bottom of the screen.</t>
  </si>
  <si>
    <t>User cannot focus while reading on the bed. Dimmed brightness causes user to squint.</t>
  </si>
  <si>
    <t>User read well. Alarm triggered when user looks at the bottom of the screen</t>
  </si>
  <si>
    <t>User read well. Alarm was triggered when looking at the bottom of the screen. User struggling to focus while working on the bed.</t>
  </si>
  <si>
    <t>User struggled to see some words due to the dimmed brightness and font size. Alarm went off while squinting and laughing</t>
  </si>
  <si>
    <t>Fruit, Nuts</t>
  </si>
  <si>
    <t>Sandwiches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</si>
</sst>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sz val="11"/>
      <color theme="1"/>
      <name val="Century Gothic"/>
      <family val="2"/>
    </font>
    <font>
      <b/>
      <sz val="11"/>
      <color theme="1"/>
      <name val="Century Gothic"/>
      <family val="2"/>
    </font>
    <font>
      <b/>
      <sz val="14"/>
      <color theme="1"/>
      <name val="Century Gothic"/>
      <family val="2"/>
    </font>
    <font>
      <b/>
      <sz val="20"/>
      <color theme="1"/>
      <name val="Century Gothic"/>
      <family val="2"/>
    </font>
    <font>
      <b/>
      <sz val="8"/>
      <color theme="1"/>
      <name val="Century Gothic"/>
      <family val="2"/>
    </font>
    <font>
      <b/>
      <sz val="16"/>
      <color theme="1"/>
      <name val="Century Gothic"/>
      <family val="2"/>
    </font>
    <font>
      <i/>
      <sz val="11"/>
      <color theme="1"/>
      <name val="Century Gothic"/>
      <family val="2"/>
    </font>
    <font>
      <sz val="10"/>
      <color theme="1"/>
      <name val="Arial"/>
      <family val="2"/>
    </font>
    <font>
      <sz val="10"/>
      <color theme="1"/>
      <name val="Century Gothic"/>
      <family val="2"/>
    </font>
  </fonts>
  <fills count="17">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4.9989318521683403E-2"/>
        <bgColor indexed="64"/>
      </patternFill>
    </fill>
    <fill>
      <patternFill patternType="solid">
        <fgColor rgb="FFFFC5C6"/>
        <bgColor indexed="64"/>
      </patternFill>
    </fill>
    <fill>
      <patternFill patternType="solid">
        <fgColor rgb="FFFFE1E2"/>
        <bgColor indexed="64"/>
      </patternFill>
    </fill>
    <fill>
      <patternFill patternType="solid">
        <fgColor rgb="FF93FFB7"/>
        <bgColor indexed="64"/>
      </patternFill>
    </fill>
    <fill>
      <patternFill patternType="solid">
        <fgColor rgb="FFE1FFEB"/>
        <bgColor indexed="64"/>
      </patternFill>
    </fill>
    <fill>
      <patternFill patternType="solid">
        <fgColor rgb="FFFFEBEB"/>
        <bgColor indexed="64"/>
      </patternFill>
    </fill>
    <fill>
      <patternFill patternType="solid">
        <fgColor rgb="FFD5FFE3"/>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cellStyleXfs>
  <cellXfs count="213">
    <xf numFmtId="0" fontId="0" fillId="0" borderId="0" xfId="0"/>
    <xf numFmtId="0" fontId="2" fillId="0" borderId="0" xfId="0" applyFont="1" applyAlignment="1">
      <alignment horizontal="center" vertical="center"/>
    </xf>
    <xf numFmtId="0" fontId="2" fillId="0" borderId="0" xfId="0" applyFont="1"/>
    <xf numFmtId="0" fontId="2" fillId="0" borderId="6" xfId="0" applyFont="1" applyBorder="1"/>
    <xf numFmtId="0" fontId="2" fillId="0" borderId="0" xfId="0" applyFont="1" applyBorder="1"/>
    <xf numFmtId="0" fontId="2" fillId="0" borderId="0" xfId="0" applyFont="1" applyBorder="1" applyAlignment="1">
      <alignment horizontal="center" vertical="center"/>
    </xf>
    <xf numFmtId="0" fontId="2" fillId="0" borderId="11" xfId="0" applyFont="1" applyBorder="1"/>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0" xfId="0" applyFont="1" applyBorder="1" applyAlignment="1">
      <alignment horizontal="center"/>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2" fillId="0" borderId="0" xfId="0" applyFont="1" applyBorder="1" applyAlignment="1">
      <alignment vertical="center"/>
    </xf>
    <xf numFmtId="0" fontId="2" fillId="0"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4" fillId="0" borderId="9" xfId="0" applyFont="1" applyBorder="1" applyAlignment="1">
      <alignment horizontal="center" vertical="center"/>
    </xf>
    <xf numFmtId="0" fontId="6" fillId="0" borderId="9" xfId="0" applyFont="1" applyBorder="1" applyAlignment="1">
      <alignment horizontal="center" vertical="center"/>
    </xf>
    <xf numFmtId="0" fontId="2" fillId="0" borderId="12" xfId="0" applyFont="1" applyBorder="1" applyAlignment="1">
      <alignment horizontal="center" vertical="center"/>
    </xf>
    <xf numFmtId="0" fontId="3" fillId="10" borderId="15" xfId="0" applyFont="1" applyFill="1" applyBorder="1" applyAlignment="1">
      <alignment horizontal="center" vertical="center"/>
    </xf>
    <xf numFmtId="0" fontId="3" fillId="10" borderId="14" xfId="0" applyFont="1" applyFill="1" applyBorder="1" applyAlignment="1">
      <alignment horizontal="center" vertical="center"/>
    </xf>
    <xf numFmtId="0" fontId="3" fillId="2" borderId="1" xfId="1" applyFont="1" applyBorder="1" applyAlignment="1">
      <alignment horizontal="center" vertical="center"/>
    </xf>
    <xf numFmtId="0" fontId="3" fillId="2" borderId="3" xfId="1" applyFont="1" applyBorder="1" applyAlignment="1">
      <alignment horizontal="center" vertical="center"/>
    </xf>
    <xf numFmtId="0" fontId="3" fillId="2" borderId="3" xfId="1" applyFont="1" applyBorder="1" applyAlignment="1">
      <alignment horizontal="center" vertical="center" wrapText="1"/>
    </xf>
    <xf numFmtId="0" fontId="3" fillId="6" borderId="1" xfId="5" applyFont="1" applyBorder="1" applyAlignment="1">
      <alignment horizontal="center" vertical="center"/>
    </xf>
    <xf numFmtId="0" fontId="3" fillId="6" borderId="3" xfId="5" applyFont="1" applyBorder="1" applyAlignment="1">
      <alignment horizontal="center" vertical="center"/>
    </xf>
    <xf numFmtId="0" fontId="3" fillId="6" borderId="3" xfId="5" applyFont="1" applyBorder="1" applyAlignment="1">
      <alignment horizontal="center" vertical="center" wrapText="1"/>
    </xf>
    <xf numFmtId="0" fontId="3" fillId="8" borderId="1" xfId="7" applyFont="1" applyBorder="1" applyAlignment="1">
      <alignment horizontal="center" vertical="center"/>
    </xf>
    <xf numFmtId="0" fontId="2" fillId="0" borderId="0" xfId="0" applyFont="1" applyFill="1" applyBorder="1" applyAlignment="1">
      <alignment horizontal="center"/>
    </xf>
    <xf numFmtId="0" fontId="3" fillId="13" borderId="9" xfId="0" applyFont="1" applyFill="1" applyBorder="1" applyAlignment="1">
      <alignment horizontal="center"/>
    </xf>
    <xf numFmtId="0" fontId="3" fillId="13" borderId="12" xfId="0" applyFont="1" applyFill="1" applyBorder="1"/>
    <xf numFmtId="0" fontId="3" fillId="13" borderId="11" xfId="0" applyFont="1" applyFill="1" applyBorder="1"/>
    <xf numFmtId="0" fontId="2" fillId="13" borderId="1" xfId="0" applyFont="1" applyFill="1" applyBorder="1"/>
    <xf numFmtId="0" fontId="3" fillId="14" borderId="2" xfId="0" applyFont="1" applyFill="1" applyBorder="1" applyAlignment="1">
      <alignment horizontal="center" vertical="center"/>
    </xf>
    <xf numFmtId="0" fontId="3" fillId="14" borderId="3" xfId="0" applyFont="1" applyFill="1" applyBorder="1" applyAlignment="1">
      <alignment horizontal="center" vertical="center"/>
    </xf>
    <xf numFmtId="0" fontId="3" fillId="14" borderId="4" xfId="0" applyFont="1" applyFill="1" applyBorder="1" applyAlignment="1">
      <alignment horizontal="center" vertical="center"/>
    </xf>
    <xf numFmtId="0" fontId="2" fillId="13" borderId="15" xfId="0" applyFont="1" applyFill="1" applyBorder="1"/>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3" fillId="11" borderId="12" xfId="0" applyFont="1" applyFill="1" applyBorder="1"/>
    <xf numFmtId="0" fontId="3" fillId="11" borderId="9" xfId="0" applyFont="1" applyFill="1" applyBorder="1" applyAlignment="1">
      <alignment horizontal="center"/>
    </xf>
    <xf numFmtId="0" fontId="3" fillId="11" borderId="11" xfId="0" applyFont="1" applyFill="1" applyBorder="1"/>
    <xf numFmtId="0" fontId="2" fillId="11" borderId="1" xfId="0" applyFont="1" applyFill="1" applyBorder="1"/>
    <xf numFmtId="0" fontId="2" fillId="11" borderId="15" xfId="0" applyFont="1" applyFill="1" applyBorder="1"/>
    <xf numFmtId="0" fontId="3" fillId="12" borderId="2" xfId="0" applyFont="1" applyFill="1" applyBorder="1" applyAlignment="1">
      <alignment horizontal="center" vertical="center"/>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11" borderId="2" xfId="0" applyFont="1" applyFill="1" applyBorder="1" applyAlignment="1"/>
    <xf numFmtId="0" fontId="3" fillId="11" borderId="3" xfId="0" applyFont="1" applyFill="1" applyBorder="1" applyAlignment="1"/>
    <xf numFmtId="0" fontId="2" fillId="11" borderId="3" xfId="0" applyFont="1" applyFill="1" applyBorder="1"/>
    <xf numFmtId="0" fontId="2" fillId="11" borderId="4" xfId="0" applyFont="1" applyFill="1" applyBorder="1"/>
    <xf numFmtId="0" fontId="2" fillId="0" borderId="0" xfId="0" applyFont="1" applyBorder="1" applyAlignment="1">
      <alignment horizontal="center"/>
    </xf>
    <xf numFmtId="0" fontId="2" fillId="0" borderId="8" xfId="0" applyFont="1" applyBorder="1" applyAlignment="1">
      <alignment horizontal="left" vertical="center"/>
    </xf>
    <xf numFmtId="0" fontId="9" fillId="0" borderId="16" xfId="0" applyFont="1" applyBorder="1" applyAlignment="1">
      <alignment horizontal="left" wrapText="1"/>
    </xf>
    <xf numFmtId="0" fontId="9" fillId="0" borderId="16" xfId="0" applyFont="1" applyBorder="1" applyAlignment="1">
      <alignment horizontal="left" vertical="center"/>
    </xf>
    <xf numFmtId="0" fontId="9" fillId="0" borderId="16" xfId="0" applyFont="1" applyBorder="1" applyAlignment="1">
      <alignment horizontal="left" vertical="center" wrapText="1"/>
    </xf>
    <xf numFmtId="0" fontId="9" fillId="0" borderId="16" xfId="0" applyFont="1" applyBorder="1" applyAlignment="1">
      <alignment horizontal="center" vertical="center" wrapText="1"/>
    </xf>
    <xf numFmtId="0" fontId="3" fillId="13" borderId="1" xfId="0" applyFont="1" applyFill="1" applyBorder="1"/>
    <xf numFmtId="0" fontId="3" fillId="15" borderId="14" xfId="0" applyFont="1" applyFill="1" applyBorder="1" applyAlignment="1">
      <alignment horizontal="center"/>
    </xf>
    <xf numFmtId="0" fontId="3" fillId="16" borderId="14" xfId="0" applyFont="1" applyFill="1" applyBorder="1" applyAlignment="1">
      <alignment horizontal="center"/>
    </xf>
    <xf numFmtId="0" fontId="3" fillId="16" borderId="15" xfId="0" applyFont="1" applyFill="1" applyBorder="1" applyAlignment="1">
      <alignment horizontal="center"/>
    </xf>
    <xf numFmtId="0" fontId="2" fillId="0" borderId="5" xfId="0" applyFont="1" applyBorder="1"/>
    <xf numFmtId="0" fontId="2" fillId="0" borderId="8" xfId="0" applyFont="1" applyBorder="1"/>
    <xf numFmtId="0" fontId="2" fillId="0" borderId="10" xfId="0" applyFont="1" applyBorder="1"/>
    <xf numFmtId="49" fontId="5" fillId="0" borderId="9" xfId="0" applyNumberFormat="1" applyFont="1" applyBorder="1" applyAlignment="1">
      <alignment horizontal="center" vertical="center"/>
    </xf>
    <xf numFmtId="49" fontId="2" fillId="0" borderId="6" xfId="0" applyNumberFormat="1" applyFont="1" applyBorder="1"/>
    <xf numFmtId="49" fontId="2" fillId="0" borderId="0" xfId="0" applyNumberFormat="1" applyFont="1" applyBorder="1"/>
    <xf numFmtId="49" fontId="2" fillId="0" borderId="11" xfId="0" applyNumberFormat="1" applyFont="1" applyBorder="1"/>
    <xf numFmtId="49" fontId="2" fillId="0" borderId="0" xfId="0" applyNumberFormat="1" applyFont="1" applyBorder="1" applyAlignment="1">
      <alignment vertical="center"/>
    </xf>
    <xf numFmtId="0" fontId="10" fillId="0" borderId="18" xfId="0" applyFont="1" applyBorder="1" applyAlignment="1">
      <alignment vertical="center"/>
    </xf>
    <xf numFmtId="0" fontId="10" fillId="0" borderId="19" xfId="0" applyFont="1" applyBorder="1" applyAlignment="1">
      <alignment vertical="center"/>
    </xf>
    <xf numFmtId="0" fontId="10" fillId="0" borderId="21" xfId="0" applyFont="1" applyBorder="1" applyAlignment="1">
      <alignment vertical="center"/>
    </xf>
    <xf numFmtId="0" fontId="10" fillId="0" borderId="17"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20" xfId="0" applyFont="1" applyBorder="1" applyAlignment="1">
      <alignment horizontal="center" vertical="center" wrapText="1"/>
    </xf>
    <xf numFmtId="0" fontId="2" fillId="0" borderId="0" xfId="0" applyFont="1" applyBorder="1" applyAlignment="1">
      <alignment horizontal="left" vertical="center"/>
    </xf>
    <xf numFmtId="49" fontId="9" fillId="0" borderId="16" xfId="0" applyNumberFormat="1" applyFont="1" applyBorder="1" applyAlignment="1">
      <alignment horizontal="center" vertical="center" wrapText="1"/>
    </xf>
    <xf numFmtId="49" fontId="10" fillId="0" borderId="17" xfId="0" applyNumberFormat="1" applyFont="1" applyBorder="1" applyAlignment="1">
      <alignment horizontal="center" vertical="center" wrapText="1"/>
    </xf>
    <xf numFmtId="49" fontId="10" fillId="0" borderId="16" xfId="0" applyNumberFormat="1" applyFont="1" applyBorder="1" applyAlignment="1">
      <alignment horizontal="center" vertical="center" wrapText="1"/>
    </xf>
    <xf numFmtId="49" fontId="10" fillId="0" borderId="20" xfId="0" applyNumberFormat="1" applyFont="1" applyBorder="1" applyAlignment="1">
      <alignment horizontal="center" vertical="center" wrapText="1"/>
    </xf>
    <xf numFmtId="49" fontId="2" fillId="0" borderId="0" xfId="0" applyNumberFormat="1" applyFont="1" applyAlignment="1">
      <alignment horizontal="center" vertical="center"/>
    </xf>
    <xf numFmtId="0" fontId="3" fillId="4" borderId="1" xfId="3" applyFont="1" applyBorder="1" applyAlignment="1">
      <alignment horizontal="left" wrapText="1"/>
    </xf>
    <xf numFmtId="0" fontId="3" fillId="4" borderId="1" xfId="3" applyFont="1" applyBorder="1" applyAlignment="1">
      <alignment horizontal="left" vertical="center" wrapText="1"/>
    </xf>
    <xf numFmtId="11" fontId="2" fillId="0" borderId="0" xfId="0" applyNumberFormat="1"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49" fontId="3" fillId="4" borderId="1" xfId="3" applyNumberFormat="1" applyFont="1" applyBorder="1" applyAlignment="1">
      <alignment horizontal="left" vertical="center" wrapText="1"/>
    </xf>
    <xf numFmtId="0" fontId="2" fillId="0" borderId="0" xfId="0" applyFont="1" applyAlignment="1">
      <alignment horizontal="left" vertical="center" wrapText="1"/>
    </xf>
    <xf numFmtId="0" fontId="2" fillId="0" borderId="9" xfId="0" applyFont="1" applyBorder="1" applyAlignment="1">
      <alignment horizontal="center" vertical="center"/>
    </xf>
    <xf numFmtId="0" fontId="2" fillId="0" borderId="6" xfId="0" applyFont="1" applyBorder="1" applyAlignment="1">
      <alignment horizontal="left" vertical="center"/>
    </xf>
    <xf numFmtId="0" fontId="2" fillId="0" borderId="11" xfId="0" applyFont="1" applyBorder="1" applyAlignment="1">
      <alignment horizontal="left" vertical="center"/>
    </xf>
    <xf numFmtId="49" fontId="2" fillId="0" borderId="0" xfId="0" applyNumberFormat="1" applyFont="1" applyBorder="1" applyAlignment="1">
      <alignment horizontal="left" vertical="center"/>
    </xf>
    <xf numFmtId="49" fontId="2" fillId="0" borderId="6" xfId="0" applyNumberFormat="1" applyFont="1" applyBorder="1" applyAlignment="1">
      <alignment horizontal="left" vertical="center"/>
    </xf>
    <xf numFmtId="49" fontId="2" fillId="0" borderId="11" xfId="0" applyNumberFormat="1" applyFont="1" applyBorder="1" applyAlignment="1">
      <alignment horizontal="left" vertical="center"/>
    </xf>
    <xf numFmtId="0" fontId="2" fillId="0" borderId="5" xfId="0" applyFont="1" applyBorder="1" applyAlignment="1">
      <alignment horizontal="left" vertical="center"/>
    </xf>
    <xf numFmtId="0" fontId="2" fillId="0" borderId="10" xfId="0" applyFont="1" applyBorder="1" applyAlignment="1">
      <alignment horizontal="left" vertical="center"/>
    </xf>
    <xf numFmtId="0" fontId="2" fillId="0" borderId="0" xfId="0" applyFont="1" applyAlignment="1">
      <alignment vertical="center"/>
    </xf>
    <xf numFmtId="0" fontId="2" fillId="0" borderId="6" xfId="0" applyFont="1" applyBorder="1" applyAlignment="1">
      <alignment vertical="center"/>
    </xf>
    <xf numFmtId="0" fontId="2" fillId="0" borderId="11" xfId="0" applyFont="1" applyBorder="1" applyAlignment="1">
      <alignment vertical="center"/>
    </xf>
    <xf numFmtId="0" fontId="2" fillId="0" borderId="7" xfId="0" applyFont="1" applyBorder="1" applyAlignment="1">
      <alignment horizontal="center" vertical="center"/>
    </xf>
    <xf numFmtId="0" fontId="2" fillId="0" borderId="15" xfId="0" applyFont="1" applyBorder="1" applyAlignment="1">
      <alignment horizontal="center"/>
    </xf>
    <xf numFmtId="49" fontId="2" fillId="0" borderId="11" xfId="0" applyNumberFormat="1" applyFont="1" applyBorder="1" applyAlignment="1">
      <alignment vertical="center"/>
    </xf>
    <xf numFmtId="0" fontId="2" fillId="0" borderId="8" xfId="0" applyFont="1" applyBorder="1" applyAlignment="1">
      <alignment vertical="center"/>
    </xf>
    <xf numFmtId="0" fontId="2" fillId="0" borderId="14" xfId="0" applyFont="1" applyBorder="1" applyAlignment="1">
      <alignment horizontal="center"/>
    </xf>
    <xf numFmtId="0" fontId="3" fillId="8" borderId="6" xfId="7" applyFont="1" applyBorder="1" applyAlignment="1">
      <alignment horizontal="center" vertical="center"/>
    </xf>
    <xf numFmtId="49" fontId="3" fillId="8" borderId="6" xfId="7" applyNumberFormat="1" applyFont="1" applyBorder="1" applyAlignment="1">
      <alignment horizontal="center" vertical="center"/>
    </xf>
    <xf numFmtId="0" fontId="3" fillId="8" borderId="6" xfId="7" applyFont="1" applyBorder="1" applyAlignment="1">
      <alignment horizontal="center" vertical="center" wrapText="1"/>
    </xf>
    <xf numFmtId="0" fontId="2" fillId="0" borderId="5" xfId="0" applyFont="1" applyBorder="1" applyAlignment="1">
      <alignment vertical="center"/>
    </xf>
    <xf numFmtId="49" fontId="2" fillId="0" borderId="6" xfId="0" applyNumberFormat="1" applyFont="1" applyBorder="1" applyAlignment="1">
      <alignment vertical="center"/>
    </xf>
    <xf numFmtId="0" fontId="2" fillId="0" borderId="10" xfId="0" applyFont="1" applyBorder="1" applyAlignment="1">
      <alignment vertical="center"/>
    </xf>
    <xf numFmtId="49" fontId="2" fillId="0" borderId="0" xfId="0" applyNumberFormat="1" applyFont="1" applyAlignment="1">
      <alignment vertical="center"/>
    </xf>
    <xf numFmtId="0" fontId="2" fillId="0" borderId="0" xfId="0" applyFont="1" applyAlignment="1">
      <alignment vertical="center" wrapText="1"/>
    </xf>
    <xf numFmtId="0" fontId="10" fillId="0" borderId="17" xfId="0" applyFont="1" applyBorder="1" applyAlignment="1">
      <alignment vertical="center" wrapText="1"/>
    </xf>
    <xf numFmtId="0" fontId="10" fillId="0" borderId="16" xfId="0" applyFont="1" applyBorder="1" applyAlignment="1">
      <alignment vertical="center" wrapText="1"/>
    </xf>
    <xf numFmtId="0" fontId="10" fillId="0" borderId="19" xfId="0" applyFont="1" applyBorder="1" applyAlignment="1">
      <alignment vertical="center" wrapText="1"/>
    </xf>
    <xf numFmtId="0" fontId="10" fillId="0" borderId="20" xfId="0" applyFont="1" applyBorder="1" applyAlignment="1">
      <alignment vertical="center" wrapText="1"/>
    </xf>
    <xf numFmtId="0" fontId="2" fillId="0" borderId="0" xfId="0" applyFont="1" applyFill="1"/>
    <xf numFmtId="0" fontId="7" fillId="5" borderId="2" xfId="4" applyFont="1" applyBorder="1" applyAlignment="1">
      <alignment horizontal="center" vertical="center"/>
    </xf>
    <xf numFmtId="0" fontId="7" fillId="5" borderId="3" xfId="4" applyFont="1" applyBorder="1" applyAlignment="1">
      <alignment horizontal="center" vertical="center"/>
    </xf>
    <xf numFmtId="0" fontId="7" fillId="5" borderId="4" xfId="4" applyFont="1" applyBorder="1" applyAlignment="1">
      <alignment horizontal="center" vertical="center"/>
    </xf>
    <xf numFmtId="0" fontId="2" fillId="0" borderId="8"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8" xfId="0" applyFont="1" applyBorder="1" applyAlignment="1">
      <alignment horizontal="left" vertical="center" wrapText="1"/>
    </xf>
    <xf numFmtId="0" fontId="2" fillId="0" borderId="0" xfId="0" applyFont="1" applyBorder="1" applyAlignment="1">
      <alignment horizontal="left" vertical="center" wrapText="1"/>
    </xf>
    <xf numFmtId="0" fontId="2" fillId="0" borderId="9"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7" fillId="9" borderId="2" xfId="8" applyFont="1" applyBorder="1" applyAlignment="1">
      <alignment horizontal="center" vertical="center"/>
    </xf>
    <xf numFmtId="0" fontId="7" fillId="9" borderId="3" xfId="8" applyFont="1" applyBorder="1" applyAlignment="1">
      <alignment horizontal="center" vertical="center"/>
    </xf>
    <xf numFmtId="0" fontId="7" fillId="9" borderId="4" xfId="8" applyFont="1" applyBorder="1" applyAlignment="1">
      <alignment horizontal="center"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8" xfId="0" applyFont="1" applyFill="1" applyBorder="1" applyAlignment="1">
      <alignment horizontal="center" vertical="center"/>
    </xf>
    <xf numFmtId="0" fontId="2" fillId="10" borderId="0" xfId="0" applyFont="1" applyFill="1" applyBorder="1" applyAlignment="1">
      <alignment horizontal="center" vertical="center"/>
    </xf>
    <xf numFmtId="0" fontId="2" fillId="10" borderId="9" xfId="0" applyFont="1" applyFill="1" applyBorder="1" applyAlignment="1">
      <alignment horizontal="center" vertical="center"/>
    </xf>
    <xf numFmtId="0" fontId="3" fillId="8" borderId="2" xfId="7" applyFont="1" applyBorder="1" applyAlignment="1">
      <alignment horizontal="center" vertical="center"/>
    </xf>
    <xf numFmtId="0" fontId="3" fillId="8" borderId="3" xfId="7" applyFont="1" applyBorder="1" applyAlignment="1">
      <alignment horizontal="center" vertical="center"/>
    </xf>
    <xf numFmtId="0" fontId="3" fillId="8" borderId="4" xfId="7" applyFont="1" applyBorder="1" applyAlignment="1">
      <alignment horizontal="center" vertical="center"/>
    </xf>
    <xf numFmtId="0" fontId="2" fillId="0" borderId="0" xfId="0" applyFont="1" applyBorder="1" applyAlignment="1">
      <alignment horizontal="left" vertical="center"/>
    </xf>
    <xf numFmtId="0" fontId="2" fillId="0" borderId="9"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8" xfId="0" applyFont="1" applyBorder="1" applyAlignment="1">
      <alignment vertical="center" wrapText="1"/>
    </xf>
    <xf numFmtId="0" fontId="2" fillId="0" borderId="0"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8" xfId="0" applyFont="1" applyFill="1" applyBorder="1" applyAlignment="1">
      <alignment vertical="center" wrapText="1"/>
    </xf>
    <xf numFmtId="0" fontId="2" fillId="0" borderId="0" xfId="0" applyFont="1" applyFill="1" applyBorder="1" applyAlignment="1">
      <alignment vertical="center" wrapText="1"/>
    </xf>
    <xf numFmtId="0" fontId="2" fillId="0" borderId="9" xfId="0" applyFont="1" applyFill="1" applyBorder="1" applyAlignment="1">
      <alignment vertical="center" wrapText="1"/>
    </xf>
    <xf numFmtId="0" fontId="2" fillId="0" borderId="5" xfId="0" applyFont="1" applyFill="1" applyBorder="1" applyAlignment="1">
      <alignment vertical="center" wrapText="1"/>
    </xf>
    <xf numFmtId="0" fontId="2" fillId="0" borderId="6" xfId="0" applyFont="1" applyFill="1" applyBorder="1" applyAlignment="1">
      <alignment vertical="center" wrapText="1"/>
    </xf>
    <xf numFmtId="0" fontId="2" fillId="0" borderId="7" xfId="0" applyFont="1" applyFill="1" applyBorder="1" applyAlignment="1">
      <alignment vertical="center" wrapText="1"/>
    </xf>
    <xf numFmtId="0" fontId="7" fillId="7" borderId="2" xfId="6" applyFont="1" applyBorder="1" applyAlignment="1">
      <alignment horizontal="center" vertical="center"/>
    </xf>
    <xf numFmtId="0" fontId="7" fillId="7" borderId="3" xfId="6" applyFont="1" applyBorder="1" applyAlignment="1">
      <alignment horizontal="center" vertical="center"/>
    </xf>
    <xf numFmtId="0" fontId="7" fillId="7" borderId="4" xfId="6" applyFont="1" applyBorder="1" applyAlignment="1">
      <alignment horizontal="center" vertical="center"/>
    </xf>
    <xf numFmtId="0" fontId="2" fillId="0" borderId="0" xfId="0" applyFont="1" applyBorder="1" applyAlignment="1">
      <alignment horizontal="left"/>
    </xf>
    <xf numFmtId="0" fontId="2" fillId="0" borderId="9"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0" fontId="3" fillId="6" borderId="2" xfId="5" applyFont="1" applyBorder="1" applyAlignment="1">
      <alignment horizontal="center"/>
    </xf>
    <xf numFmtId="0" fontId="3" fillId="6" borderId="3" xfId="5" applyFont="1" applyBorder="1" applyAlignment="1">
      <alignment horizontal="center"/>
    </xf>
    <xf numFmtId="0" fontId="3" fillId="6" borderId="4" xfId="5" applyFont="1" applyBorder="1" applyAlignment="1">
      <alignment horizontal="center"/>
    </xf>
    <xf numFmtId="0" fontId="2" fillId="10" borderId="5"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0" fontId="2" fillId="10" borderId="8" xfId="0" applyFont="1" applyFill="1" applyBorder="1" applyAlignment="1">
      <alignment horizontal="center"/>
    </xf>
    <xf numFmtId="0" fontId="2" fillId="10" borderId="0" xfId="0" applyFont="1" applyFill="1" applyBorder="1" applyAlignment="1">
      <alignment horizontal="center"/>
    </xf>
    <xf numFmtId="0" fontId="2" fillId="10" borderId="9" xfId="0" applyFont="1" applyFill="1" applyBorder="1" applyAlignment="1">
      <alignment horizontal="center"/>
    </xf>
    <xf numFmtId="0" fontId="2" fillId="0" borderId="8" xfId="0" applyFont="1" applyBorder="1" applyAlignment="1">
      <alignment horizontal="left" vertical="center"/>
    </xf>
    <xf numFmtId="0" fontId="3" fillId="6" borderId="2" xfId="5" applyFont="1" applyBorder="1" applyAlignment="1">
      <alignment horizontal="center" vertical="center"/>
    </xf>
    <xf numFmtId="0" fontId="3" fillId="6" borderId="3" xfId="5" applyFont="1" applyBorder="1" applyAlignment="1">
      <alignment horizontal="center" vertical="center"/>
    </xf>
    <xf numFmtId="0" fontId="3" fillId="6" borderId="4" xfId="5" applyFont="1" applyBorder="1" applyAlignment="1">
      <alignment horizontal="center" vertical="center"/>
    </xf>
    <xf numFmtId="0" fontId="3" fillId="2" borderId="2" xfId="1" applyFont="1" applyBorder="1" applyAlignment="1">
      <alignment horizontal="center" vertical="center"/>
    </xf>
    <xf numFmtId="0" fontId="3" fillId="2" borderId="3" xfId="1" applyFont="1" applyBorder="1" applyAlignment="1">
      <alignment horizontal="center" vertical="center"/>
    </xf>
    <xf numFmtId="0" fontId="3" fillId="2" borderId="4" xfId="1" applyFont="1" applyBorder="1" applyAlignment="1">
      <alignment horizontal="center" vertical="center"/>
    </xf>
    <xf numFmtId="0" fontId="7" fillId="3" borderId="2" xfId="2" applyFont="1" applyBorder="1" applyAlignment="1">
      <alignment horizontal="center" vertical="center"/>
    </xf>
    <xf numFmtId="0" fontId="7" fillId="3" borderId="3" xfId="2" applyFont="1" applyBorder="1" applyAlignment="1">
      <alignment horizontal="center" vertical="center"/>
    </xf>
    <xf numFmtId="0" fontId="7" fillId="3" borderId="4" xfId="2" applyFont="1" applyBorder="1" applyAlignment="1">
      <alignment horizontal="center" vertical="center"/>
    </xf>
    <xf numFmtId="0" fontId="3" fillId="2" borderId="2" xfId="1" applyFont="1" applyBorder="1" applyAlignment="1">
      <alignment horizontal="center"/>
    </xf>
    <xf numFmtId="0" fontId="3" fillId="2" borderId="3" xfId="1" applyFont="1" applyBorder="1" applyAlignment="1">
      <alignment horizontal="center"/>
    </xf>
    <xf numFmtId="0" fontId="3" fillId="2" borderId="4" xfId="1" applyFont="1" applyBorder="1" applyAlignment="1">
      <alignment horizontal="center"/>
    </xf>
    <xf numFmtId="0" fontId="3" fillId="13" borderId="2" xfId="0" applyFont="1" applyFill="1" applyBorder="1" applyAlignment="1">
      <alignment horizontal="center"/>
    </xf>
    <xf numFmtId="0" fontId="3" fillId="13" borderId="3" xfId="0" applyFont="1" applyFill="1" applyBorder="1" applyAlignment="1">
      <alignment horizontal="center"/>
    </xf>
    <xf numFmtId="0" fontId="3" fillId="13" borderId="4" xfId="0" applyFont="1" applyFill="1" applyBorder="1" applyAlignment="1">
      <alignment horizontal="center"/>
    </xf>
    <xf numFmtId="0" fontId="8" fillId="14" borderId="8" xfId="0" applyFont="1" applyFill="1" applyBorder="1" applyAlignment="1">
      <alignment horizontal="center" vertical="center" wrapText="1"/>
    </xf>
    <xf numFmtId="0" fontId="8" fillId="14" borderId="0" xfId="0" applyFont="1" applyFill="1" applyBorder="1" applyAlignment="1">
      <alignment horizontal="center" vertical="center" wrapText="1"/>
    </xf>
    <xf numFmtId="0" fontId="7" fillId="13" borderId="8" xfId="0" applyFont="1" applyFill="1" applyBorder="1" applyAlignment="1">
      <alignment horizontal="center"/>
    </xf>
    <xf numFmtId="0" fontId="7" fillId="13" borderId="0" xfId="0" applyFont="1" applyFill="1" applyBorder="1" applyAlignment="1">
      <alignment horizontal="center"/>
    </xf>
    <xf numFmtId="0" fontId="8" fillId="12" borderId="8" xfId="0" applyFont="1" applyFill="1" applyBorder="1" applyAlignment="1">
      <alignment horizontal="center" vertical="center" wrapText="1"/>
    </xf>
    <xf numFmtId="0" fontId="8" fillId="12" borderId="0" xfId="0" applyFont="1" applyFill="1" applyBorder="1" applyAlignment="1">
      <alignment horizontal="center" vertical="center" wrapText="1"/>
    </xf>
    <xf numFmtId="0" fontId="7" fillId="11" borderId="8" xfId="0" applyFont="1" applyFill="1" applyBorder="1" applyAlignment="1">
      <alignment horizontal="center"/>
    </xf>
    <xf numFmtId="0" fontId="7" fillId="11" borderId="0" xfId="0" applyFont="1" applyFill="1" applyBorder="1" applyAlignment="1">
      <alignment horizontal="center"/>
    </xf>
  </cellXfs>
  <cellStyles count="9">
    <cellStyle name="20% - Accent2" xfId="1" builtinId="34"/>
    <cellStyle name="20% - Accent4" xfId="3" builtinId="42"/>
    <cellStyle name="20% - Accent5" xfId="5" builtinId="46"/>
    <cellStyle name="20% - Accent6" xfId="7" builtinId="50"/>
    <cellStyle name="40% - Accent2" xfId="2" builtinId="35"/>
    <cellStyle name="40% - Accent4" xfId="4" builtinId="43"/>
    <cellStyle name="40% - Accent5" xfId="6" builtinId="47"/>
    <cellStyle name="40% - Accent6" xfId="8" builtinId="51"/>
    <cellStyle name="Normal" xfId="0" builtinId="0"/>
  </cellStyles>
  <dxfs count="32">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border outline="0">
        <left style="medium">
          <color indexed="64"/>
        </left>
      </border>
    </dxf>
    <dxf>
      <font>
        <b/>
        <i val="0"/>
        <strike val="0"/>
        <condense val="0"/>
        <extend val="0"/>
        <outline val="0"/>
        <shadow val="0"/>
        <u val="none"/>
        <vertAlign val="baseline"/>
        <sz val="11"/>
        <color theme="1"/>
        <name val="Century Gothic"/>
        <scheme val="none"/>
      </font>
      <fill>
        <patternFill patternType="solid">
          <fgColor indexed="64"/>
          <bgColor rgb="FFFFEBEB"/>
        </patternFill>
      </fill>
      <alignment horizontal="center" vertical="bottom" textRotation="0" wrapText="0" indent="0" justifyLastLine="0" shrinkToFit="0" readingOrder="0"/>
      <border diagonalUp="0" diagonalDown="0" outline="0">
        <left style="medium">
          <color indexed="64"/>
        </left>
        <right style="medium">
          <color indexed="64"/>
        </right>
        <top style="medium">
          <color auto="1"/>
        </top>
        <bottom style="medium">
          <color auto="1"/>
        </bottom>
      </border>
    </dxf>
    <dxf>
      <font>
        <b/>
        <i val="0"/>
        <strike val="0"/>
        <condense val="0"/>
        <extend val="0"/>
        <outline val="0"/>
        <shadow val="0"/>
        <u val="none"/>
        <vertAlign val="baseline"/>
        <sz val="11"/>
        <color theme="1"/>
        <name val="Century Gothic"/>
        <scheme val="none"/>
      </font>
      <fill>
        <patternFill patternType="solid">
          <fgColor indexed="64"/>
          <bgColor rgb="FFFFC5C6"/>
        </patternFill>
      </fill>
      <alignment horizontal="center" vertical="bottom" textRotation="0" wrapText="0" indent="0" justifyLastLine="0" shrinkToFit="0" readingOrder="0"/>
      <border diagonalUp="0" diagonalDown="0" outline="0">
        <left/>
        <right style="medium">
          <color indexed="64"/>
        </right>
        <top/>
        <bottom/>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Century Gothic"/>
        <scheme val="none"/>
      </font>
      <fill>
        <patternFill patternType="solid">
          <fgColor indexed="64"/>
          <bgColor rgb="FF93FFB7"/>
        </patternFill>
      </fill>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border outline="0">
        <left style="medium">
          <color indexed="64"/>
        </left>
      </border>
    </dxf>
    <dxf>
      <font>
        <b/>
        <i val="0"/>
        <strike val="0"/>
        <condense val="0"/>
        <extend val="0"/>
        <outline val="0"/>
        <shadow val="0"/>
        <u val="none"/>
        <vertAlign val="baseline"/>
        <sz val="11"/>
        <color theme="1"/>
        <name val="Century Gothic"/>
        <scheme val="none"/>
      </font>
      <fill>
        <patternFill patternType="solid">
          <fgColor indexed="64"/>
          <bgColor rgb="FFD5FFE3"/>
        </patternFill>
      </fill>
      <alignment horizontal="center" vertical="bottom" textRotation="0" wrapText="0" indent="0" justifyLastLine="0" shrinkToFit="0" readingOrder="0"/>
      <border diagonalUp="0" diagonalDown="0" outline="0">
        <left style="medium">
          <color indexed="64"/>
        </left>
        <right style="medium">
          <color indexed="64"/>
        </right>
        <top style="medium">
          <color auto="1"/>
        </top>
        <bottom style="medium">
          <color auto="1"/>
        </bottom>
      </border>
    </dxf>
    <dxf>
      <font>
        <b/>
        <i val="0"/>
        <strike val="0"/>
        <condense val="0"/>
        <extend val="0"/>
        <outline val="0"/>
        <shadow val="0"/>
        <u val="none"/>
        <vertAlign val="baseline"/>
        <sz val="11"/>
        <color theme="1"/>
        <name val="Century Gothic"/>
        <scheme val="none"/>
      </font>
      <fill>
        <patternFill patternType="solid">
          <fgColor indexed="64"/>
          <bgColor rgb="FF93FFB7"/>
        </patternFill>
      </fill>
      <alignment horizontal="center" vertical="bottom" textRotation="0" wrapText="0" indent="0" justifyLastLine="0" shrinkToFit="0" readingOrder="0"/>
      <border diagonalUp="0" diagonalDown="0" outline="0">
        <left/>
        <right style="medium">
          <color indexed="64"/>
        </right>
        <top/>
        <bottom/>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entury Gothic"/>
        <scheme val="none"/>
      </font>
      <alignment horizontal="center"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Century Gothic"/>
        <scheme val="none"/>
      </font>
      <fill>
        <patternFill patternType="solid">
          <fgColor indexed="64"/>
          <bgColor rgb="FF93FFB7"/>
        </patternFill>
      </fill>
    </dxf>
  </dxfs>
  <tableStyles count="1" defaultTableStyle="TableStyleMedium2" defaultPivotStyle="PivotStyleLight16">
    <tableStyle name="Table Style 1" pivot="0" count="0"/>
  </tableStyles>
  <colors>
    <mruColors>
      <color rgb="FFD5FFE3"/>
      <color rgb="FFFFEBEB"/>
      <color rgb="FFFFDDDE"/>
      <color rgb="FFFFC5C6"/>
      <color rgb="FFFF9393"/>
      <color rgb="FF93FFB7"/>
      <color rgb="FFFFE1E2"/>
      <color rgb="FFE1FFEB"/>
      <color rgb="FFFF5050"/>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FREQUENCY OF TRIGGERED NUMBERS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'Number Sheet 1-20'!$N$5</c:f>
              <c:strCache>
                <c:ptCount val="1"/>
                <c:pt idx="0">
                  <c:v>Frequency</c:v>
                </c:pt>
              </c:strCache>
            </c:strRef>
          </c:tx>
          <c:spPr>
            <a:solidFill>
              <a:schemeClr val="accent6">
                <a:lumMod val="60000"/>
                <a:lumOff val="40000"/>
              </a:schemeClr>
            </a:solidFill>
            <a:ln>
              <a:solidFill>
                <a:schemeClr val="tx1">
                  <a:lumMod val="50000"/>
                  <a:lumOff val="50000"/>
                </a:schemeClr>
              </a:solidFill>
            </a:ln>
            <a:effectLst>
              <a:outerShdw blurRad="57150" dist="19050" dir="5400000" algn="ctr" rotWithShape="0">
                <a:srgbClr val="000000">
                  <a:alpha val="63000"/>
                </a:srgbClr>
              </a:outerShdw>
            </a:effectLst>
            <a:sp3d>
              <a:contourClr>
                <a:schemeClr val="tx1">
                  <a:lumMod val="50000"/>
                  <a:lumOff val="50000"/>
                </a:schemeClr>
              </a:contourClr>
            </a:sp3d>
          </c:spPr>
          <c:invertIfNegative val="0"/>
          <c:val>
            <c:numRef>
              <c:f>'Number Sheet 1-20'!$O$5:$AH$5</c:f>
              <c:numCache>
                <c:formatCode>General</c:formatCode>
                <c:ptCount val="20"/>
                <c:pt idx="0">
                  <c:v>5</c:v>
                </c:pt>
                <c:pt idx="1">
                  <c:v>1</c:v>
                </c:pt>
                <c:pt idx="2">
                  <c:v>1</c:v>
                </c:pt>
                <c:pt idx="3">
                  <c:v>0</c:v>
                </c:pt>
                <c:pt idx="4">
                  <c:v>3</c:v>
                </c:pt>
                <c:pt idx="5">
                  <c:v>3</c:v>
                </c:pt>
                <c:pt idx="6">
                  <c:v>1</c:v>
                </c:pt>
                <c:pt idx="7">
                  <c:v>0</c:v>
                </c:pt>
                <c:pt idx="8">
                  <c:v>1</c:v>
                </c:pt>
                <c:pt idx="9">
                  <c:v>1</c:v>
                </c:pt>
                <c:pt idx="10">
                  <c:v>6</c:v>
                </c:pt>
                <c:pt idx="11">
                  <c:v>0</c:v>
                </c:pt>
                <c:pt idx="12">
                  <c:v>2</c:v>
                </c:pt>
                <c:pt idx="13">
                  <c:v>0</c:v>
                </c:pt>
                <c:pt idx="14">
                  <c:v>5</c:v>
                </c:pt>
                <c:pt idx="15">
                  <c:v>7</c:v>
                </c:pt>
                <c:pt idx="16">
                  <c:v>7</c:v>
                </c:pt>
                <c:pt idx="17">
                  <c:v>10</c:v>
                </c:pt>
                <c:pt idx="18">
                  <c:v>12</c:v>
                </c:pt>
                <c:pt idx="19">
                  <c:v>12</c:v>
                </c:pt>
              </c:numCache>
            </c:numRef>
          </c:val>
          <c:extLst>
            <c:ext xmlns:c16="http://schemas.microsoft.com/office/drawing/2014/chart" uri="{C3380CC4-5D6E-409C-BE32-E72D297353CC}">
              <c16:uniqueId val="{00000000-2A03-4DDB-8877-C813C440555E}"/>
            </c:ext>
          </c:extLst>
        </c:ser>
        <c:dLbls>
          <c:showLegendKey val="0"/>
          <c:showVal val="0"/>
          <c:showCatName val="0"/>
          <c:showSerName val="0"/>
          <c:showPercent val="0"/>
          <c:showBubbleSize val="0"/>
        </c:dLbls>
        <c:gapWidth val="150"/>
        <c:shape val="box"/>
        <c:axId val="453716216"/>
        <c:axId val="453709656"/>
        <c:axId val="0"/>
      </c:bar3DChart>
      <c:catAx>
        <c:axId val="45371621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ZA" sz="1050"/>
                  <a:t>NUMBER</a:t>
                </a:r>
                <a:r>
                  <a:rPr lang="en-ZA" sz="1050" baseline="0"/>
                  <a:t> TRIGGERED</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3709656"/>
        <c:crosses val="autoZero"/>
        <c:auto val="1"/>
        <c:lblAlgn val="ctr"/>
        <c:lblOffset val="100"/>
        <c:noMultiLvlLbl val="0"/>
      </c:catAx>
      <c:valAx>
        <c:axId val="453709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ZA" sz="1050"/>
                  <a:t>FREQUENCY</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3716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FREQUENCY OF TRIGGERED NUMBERS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'Number Sheet 1-20'!$N$5</c:f>
              <c:strCache>
                <c:ptCount val="1"/>
                <c:pt idx="0">
                  <c:v>Frequency</c:v>
                </c:pt>
              </c:strCache>
            </c:strRef>
          </c:tx>
          <c:spPr>
            <a:solidFill>
              <a:schemeClr val="accent6">
                <a:lumMod val="60000"/>
                <a:lumOff val="40000"/>
              </a:schemeClr>
            </a:solidFill>
            <a:ln>
              <a:solidFill>
                <a:schemeClr val="tx1">
                  <a:lumMod val="50000"/>
                  <a:lumOff val="50000"/>
                </a:schemeClr>
              </a:solidFill>
            </a:ln>
            <a:effectLst>
              <a:outerShdw blurRad="57150" dist="19050" dir="5400000" algn="ctr" rotWithShape="0">
                <a:srgbClr val="000000">
                  <a:alpha val="63000"/>
                </a:srgbClr>
              </a:outerShdw>
            </a:effectLst>
            <a:sp3d>
              <a:contourClr>
                <a:schemeClr val="tx1">
                  <a:lumMod val="50000"/>
                  <a:lumOff val="50000"/>
                </a:schemeClr>
              </a:contourClr>
            </a:sp3d>
          </c:spPr>
          <c:invertIfNegative val="0"/>
          <c:val>
            <c:numRef>
              <c:f>'Number Sheet 1-20'!$O$5:$AH$5</c:f>
              <c:numCache>
                <c:formatCode>General</c:formatCode>
                <c:ptCount val="20"/>
                <c:pt idx="0">
                  <c:v>5</c:v>
                </c:pt>
                <c:pt idx="1">
                  <c:v>1</c:v>
                </c:pt>
                <c:pt idx="2">
                  <c:v>1</c:v>
                </c:pt>
                <c:pt idx="3">
                  <c:v>0</c:v>
                </c:pt>
                <c:pt idx="4">
                  <c:v>3</c:v>
                </c:pt>
                <c:pt idx="5">
                  <c:v>3</c:v>
                </c:pt>
                <c:pt idx="6">
                  <c:v>1</c:v>
                </c:pt>
                <c:pt idx="7">
                  <c:v>0</c:v>
                </c:pt>
                <c:pt idx="8">
                  <c:v>1</c:v>
                </c:pt>
                <c:pt idx="9">
                  <c:v>1</c:v>
                </c:pt>
                <c:pt idx="10">
                  <c:v>6</c:v>
                </c:pt>
                <c:pt idx="11">
                  <c:v>0</c:v>
                </c:pt>
                <c:pt idx="12">
                  <c:v>2</c:v>
                </c:pt>
                <c:pt idx="13">
                  <c:v>0</c:v>
                </c:pt>
                <c:pt idx="14">
                  <c:v>5</c:v>
                </c:pt>
                <c:pt idx="15">
                  <c:v>7</c:v>
                </c:pt>
                <c:pt idx="16">
                  <c:v>7</c:v>
                </c:pt>
                <c:pt idx="17">
                  <c:v>10</c:v>
                </c:pt>
                <c:pt idx="18">
                  <c:v>12</c:v>
                </c:pt>
                <c:pt idx="19">
                  <c:v>12</c:v>
                </c:pt>
              </c:numCache>
            </c:numRef>
          </c:val>
          <c:extLst>
            <c:ext xmlns:c16="http://schemas.microsoft.com/office/drawing/2014/chart" uri="{C3380CC4-5D6E-409C-BE32-E72D297353CC}">
              <c16:uniqueId val="{00000000-4A64-4EDE-AA79-240CE4743F86}"/>
            </c:ext>
          </c:extLst>
        </c:ser>
        <c:dLbls>
          <c:showLegendKey val="0"/>
          <c:showVal val="0"/>
          <c:showCatName val="0"/>
          <c:showSerName val="0"/>
          <c:showPercent val="0"/>
          <c:showBubbleSize val="0"/>
        </c:dLbls>
        <c:gapWidth val="150"/>
        <c:shape val="box"/>
        <c:axId val="453716216"/>
        <c:axId val="453709656"/>
        <c:axId val="0"/>
      </c:bar3DChart>
      <c:catAx>
        <c:axId val="45371621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ZA" sz="1050"/>
                  <a:t>NUMBER</a:t>
                </a:r>
                <a:r>
                  <a:rPr lang="en-ZA" sz="1050" baseline="0"/>
                  <a:t> TRIGGERED</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3709656"/>
        <c:crosses val="autoZero"/>
        <c:auto val="1"/>
        <c:lblAlgn val="ctr"/>
        <c:lblOffset val="100"/>
        <c:noMultiLvlLbl val="0"/>
      </c:catAx>
      <c:valAx>
        <c:axId val="453709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ZA" sz="1050"/>
                  <a:t>FREQUENCY</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3716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FREQUENCY OF TRIGGERED NUMBERS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'Number Sheet 1-100'!$N$5</c:f>
              <c:strCache>
                <c:ptCount val="1"/>
                <c:pt idx="0">
                  <c:v>Frequency</c:v>
                </c:pt>
              </c:strCache>
            </c:strRef>
          </c:tx>
          <c:spPr>
            <a:solidFill>
              <a:srgbClr val="FF9393"/>
            </a:solidFill>
            <a:ln>
              <a:noFill/>
            </a:ln>
            <a:effectLst>
              <a:outerShdw blurRad="57150" dist="19050" dir="5400000" algn="ctr" rotWithShape="0">
                <a:srgbClr val="000000">
                  <a:alpha val="63000"/>
                </a:srgbClr>
              </a:outerShdw>
            </a:effectLst>
            <a:sp3d/>
          </c:spPr>
          <c:invertIfNegative val="0"/>
          <c:val>
            <c:numRef>
              <c:f>'Number Sheet 1-100'!$O$5:$DJ$5</c:f>
              <c:numCache>
                <c:formatCode>General</c:formatCode>
                <c:ptCount val="100"/>
                <c:pt idx="0">
                  <c:v>1</c:v>
                </c:pt>
                <c:pt idx="1">
                  <c:v>2</c:v>
                </c:pt>
                <c:pt idx="2">
                  <c:v>1</c:v>
                </c:pt>
                <c:pt idx="3">
                  <c:v>0</c:v>
                </c:pt>
                <c:pt idx="4">
                  <c:v>2</c:v>
                </c:pt>
                <c:pt idx="5">
                  <c:v>0</c:v>
                </c:pt>
                <c:pt idx="6">
                  <c:v>1</c:v>
                </c:pt>
                <c:pt idx="7">
                  <c:v>0</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6</c:v>
                </c:pt>
                <c:pt idx="29">
                  <c:v>1</c:v>
                </c:pt>
                <c:pt idx="30">
                  <c:v>0</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0</c:v>
                </c:pt>
                <c:pt idx="58">
                  <c:v>0</c:v>
                </c:pt>
                <c:pt idx="59">
                  <c:v>1</c:v>
                </c:pt>
                <c:pt idx="60">
                  <c:v>2</c:v>
                </c:pt>
                <c:pt idx="61">
                  <c:v>0</c:v>
                </c:pt>
                <c:pt idx="62">
                  <c:v>0</c:v>
                </c:pt>
                <c:pt idx="63">
                  <c:v>1</c:v>
                </c:pt>
                <c:pt idx="64">
                  <c:v>1</c:v>
                </c:pt>
                <c:pt idx="65">
                  <c:v>0</c:v>
                </c:pt>
                <c:pt idx="66">
                  <c:v>1</c:v>
                </c:pt>
                <c:pt idx="67">
                  <c:v>0</c:v>
                </c:pt>
                <c:pt idx="68">
                  <c:v>2</c:v>
                </c:pt>
                <c:pt idx="69">
                  <c:v>3</c:v>
                </c:pt>
                <c:pt idx="70">
                  <c:v>3</c:v>
                </c:pt>
                <c:pt idx="71">
                  <c:v>2</c:v>
                </c:pt>
                <c:pt idx="72">
                  <c:v>1</c:v>
                </c:pt>
                <c:pt idx="73">
                  <c:v>1</c:v>
                </c:pt>
                <c:pt idx="74">
                  <c:v>0</c:v>
                </c:pt>
                <c:pt idx="75">
                  <c:v>0</c:v>
                </c:pt>
                <c:pt idx="76">
                  <c:v>1</c:v>
                </c:pt>
                <c:pt idx="77">
                  <c:v>0</c:v>
                </c:pt>
                <c:pt idx="78">
                  <c:v>2</c:v>
                </c:pt>
                <c:pt idx="79">
                  <c:v>2</c:v>
                </c:pt>
                <c:pt idx="80">
                  <c:v>7</c:v>
                </c:pt>
                <c:pt idx="81">
                  <c:v>3</c:v>
                </c:pt>
                <c:pt idx="82">
                  <c:v>1</c:v>
                </c:pt>
                <c:pt idx="83">
                  <c:v>0</c:v>
                </c:pt>
                <c:pt idx="84">
                  <c:v>3</c:v>
                </c:pt>
                <c:pt idx="85">
                  <c:v>0</c:v>
                </c:pt>
                <c:pt idx="86">
                  <c:v>0</c:v>
                </c:pt>
                <c:pt idx="87">
                  <c:v>1</c:v>
                </c:pt>
                <c:pt idx="88">
                  <c:v>7</c:v>
                </c:pt>
                <c:pt idx="89">
                  <c:v>7</c:v>
                </c:pt>
                <c:pt idx="90">
                  <c:v>9</c:v>
                </c:pt>
                <c:pt idx="91">
                  <c:v>6</c:v>
                </c:pt>
                <c:pt idx="92">
                  <c:v>6</c:v>
                </c:pt>
                <c:pt idx="93">
                  <c:v>8</c:v>
                </c:pt>
                <c:pt idx="94">
                  <c:v>5</c:v>
                </c:pt>
                <c:pt idx="95">
                  <c:v>3</c:v>
                </c:pt>
                <c:pt idx="96">
                  <c:v>5</c:v>
                </c:pt>
                <c:pt idx="97">
                  <c:v>5</c:v>
                </c:pt>
                <c:pt idx="98">
                  <c:v>6</c:v>
                </c:pt>
                <c:pt idx="99">
                  <c:v>14</c:v>
                </c:pt>
              </c:numCache>
            </c:numRef>
          </c:val>
          <c:extLst>
            <c:ext xmlns:c16="http://schemas.microsoft.com/office/drawing/2014/chart" uri="{C3380CC4-5D6E-409C-BE32-E72D297353CC}">
              <c16:uniqueId val="{00000000-8E1C-4AE8-866D-18FC503F8EC1}"/>
            </c:ext>
          </c:extLst>
        </c:ser>
        <c:dLbls>
          <c:showLegendKey val="0"/>
          <c:showVal val="0"/>
          <c:showCatName val="0"/>
          <c:showSerName val="0"/>
          <c:showPercent val="0"/>
          <c:showBubbleSize val="0"/>
        </c:dLbls>
        <c:gapWidth val="150"/>
        <c:shape val="box"/>
        <c:axId val="453716216"/>
        <c:axId val="453709656"/>
        <c:axId val="0"/>
      </c:bar3DChart>
      <c:catAx>
        <c:axId val="45371621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ZA" sz="1050"/>
                  <a:t>NUMBER TRIGGERED</a:t>
                </a:r>
              </a:p>
            </c:rich>
          </c:tx>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3709656"/>
        <c:crosses val="autoZero"/>
        <c:auto val="1"/>
        <c:lblAlgn val="ctr"/>
        <c:lblOffset val="100"/>
        <c:noMultiLvlLbl val="0"/>
      </c:catAx>
      <c:valAx>
        <c:axId val="453709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ZA" sz="1050"/>
                  <a:t>FREQUENCY</a:t>
                </a:r>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3716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FREQUENCY OF TRIGGERED NUMBERS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'Number Sheet 1-100'!$N$5</c:f>
              <c:strCache>
                <c:ptCount val="1"/>
                <c:pt idx="0">
                  <c:v>Frequency</c:v>
                </c:pt>
              </c:strCache>
            </c:strRef>
          </c:tx>
          <c:spPr>
            <a:solidFill>
              <a:srgbClr val="FF9393"/>
            </a:solidFill>
            <a:ln>
              <a:noFill/>
            </a:ln>
            <a:effectLst>
              <a:outerShdw blurRad="57150" dist="19050" dir="5400000" algn="ctr" rotWithShape="0">
                <a:srgbClr val="000000">
                  <a:alpha val="63000"/>
                </a:srgbClr>
              </a:outerShdw>
            </a:effectLst>
            <a:sp3d/>
          </c:spPr>
          <c:invertIfNegative val="0"/>
          <c:val>
            <c:numRef>
              <c:f>'Number Sheet 1-100'!$O$5:$DJ$5</c:f>
              <c:numCache>
                <c:formatCode>General</c:formatCode>
                <c:ptCount val="100"/>
                <c:pt idx="0">
                  <c:v>1</c:v>
                </c:pt>
                <c:pt idx="1">
                  <c:v>2</c:v>
                </c:pt>
                <c:pt idx="2">
                  <c:v>1</c:v>
                </c:pt>
                <c:pt idx="3">
                  <c:v>0</c:v>
                </c:pt>
                <c:pt idx="4">
                  <c:v>2</c:v>
                </c:pt>
                <c:pt idx="5">
                  <c:v>0</c:v>
                </c:pt>
                <c:pt idx="6">
                  <c:v>1</c:v>
                </c:pt>
                <c:pt idx="7">
                  <c:v>0</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6</c:v>
                </c:pt>
                <c:pt idx="29">
                  <c:v>1</c:v>
                </c:pt>
                <c:pt idx="30">
                  <c:v>0</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0</c:v>
                </c:pt>
                <c:pt idx="58">
                  <c:v>0</c:v>
                </c:pt>
                <c:pt idx="59">
                  <c:v>1</c:v>
                </c:pt>
                <c:pt idx="60">
                  <c:v>2</c:v>
                </c:pt>
                <c:pt idx="61">
                  <c:v>0</c:v>
                </c:pt>
                <c:pt idx="62">
                  <c:v>0</c:v>
                </c:pt>
                <c:pt idx="63">
                  <c:v>1</c:v>
                </c:pt>
                <c:pt idx="64">
                  <c:v>1</c:v>
                </c:pt>
                <c:pt idx="65">
                  <c:v>0</c:v>
                </c:pt>
                <c:pt idx="66">
                  <c:v>1</c:v>
                </c:pt>
                <c:pt idx="67">
                  <c:v>0</c:v>
                </c:pt>
                <c:pt idx="68">
                  <c:v>2</c:v>
                </c:pt>
                <c:pt idx="69">
                  <c:v>3</c:v>
                </c:pt>
                <c:pt idx="70">
                  <c:v>3</c:v>
                </c:pt>
                <c:pt idx="71">
                  <c:v>2</c:v>
                </c:pt>
                <c:pt idx="72">
                  <c:v>1</c:v>
                </c:pt>
                <c:pt idx="73">
                  <c:v>1</c:v>
                </c:pt>
                <c:pt idx="74">
                  <c:v>0</c:v>
                </c:pt>
                <c:pt idx="75">
                  <c:v>0</c:v>
                </c:pt>
                <c:pt idx="76">
                  <c:v>1</c:v>
                </c:pt>
                <c:pt idx="77">
                  <c:v>0</c:v>
                </c:pt>
                <c:pt idx="78">
                  <c:v>2</c:v>
                </c:pt>
                <c:pt idx="79">
                  <c:v>2</c:v>
                </c:pt>
                <c:pt idx="80">
                  <c:v>7</c:v>
                </c:pt>
                <c:pt idx="81">
                  <c:v>3</c:v>
                </c:pt>
                <c:pt idx="82">
                  <c:v>1</c:v>
                </c:pt>
                <c:pt idx="83">
                  <c:v>0</c:v>
                </c:pt>
                <c:pt idx="84">
                  <c:v>3</c:v>
                </c:pt>
                <c:pt idx="85">
                  <c:v>0</c:v>
                </c:pt>
                <c:pt idx="86">
                  <c:v>0</c:v>
                </c:pt>
                <c:pt idx="87">
                  <c:v>1</c:v>
                </c:pt>
                <c:pt idx="88">
                  <c:v>7</c:v>
                </c:pt>
                <c:pt idx="89">
                  <c:v>7</c:v>
                </c:pt>
                <c:pt idx="90">
                  <c:v>9</c:v>
                </c:pt>
                <c:pt idx="91">
                  <c:v>6</c:v>
                </c:pt>
                <c:pt idx="92">
                  <c:v>6</c:v>
                </c:pt>
                <c:pt idx="93">
                  <c:v>8</c:v>
                </c:pt>
                <c:pt idx="94">
                  <c:v>5</c:v>
                </c:pt>
                <c:pt idx="95">
                  <c:v>3</c:v>
                </c:pt>
                <c:pt idx="96">
                  <c:v>5</c:v>
                </c:pt>
                <c:pt idx="97">
                  <c:v>5</c:v>
                </c:pt>
                <c:pt idx="98">
                  <c:v>6</c:v>
                </c:pt>
                <c:pt idx="99">
                  <c:v>14</c:v>
                </c:pt>
              </c:numCache>
            </c:numRef>
          </c:val>
          <c:extLst>
            <c:ext xmlns:c16="http://schemas.microsoft.com/office/drawing/2014/chart" uri="{C3380CC4-5D6E-409C-BE32-E72D297353CC}">
              <c16:uniqueId val="{00000000-19DF-4E66-B982-4BE55F2AD466}"/>
            </c:ext>
          </c:extLst>
        </c:ser>
        <c:dLbls>
          <c:showLegendKey val="0"/>
          <c:showVal val="0"/>
          <c:showCatName val="0"/>
          <c:showSerName val="0"/>
          <c:showPercent val="0"/>
          <c:showBubbleSize val="0"/>
        </c:dLbls>
        <c:gapWidth val="150"/>
        <c:shape val="box"/>
        <c:axId val="453716216"/>
        <c:axId val="453709656"/>
        <c:axId val="0"/>
      </c:bar3DChart>
      <c:catAx>
        <c:axId val="45371621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ZA" sz="1050"/>
                  <a:t>NUMBER TRIGGERED</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3709656"/>
        <c:crosses val="autoZero"/>
        <c:auto val="1"/>
        <c:lblAlgn val="ctr"/>
        <c:lblOffset val="100"/>
        <c:noMultiLvlLbl val="0"/>
      </c:catAx>
      <c:valAx>
        <c:axId val="453709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ZA" sz="1050"/>
                  <a:t>FREQUENCY</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3716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tabColor rgb="FF93FFB7"/>
  </sheetPr>
  <sheetViews>
    <sheetView zoomScale="7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tabColor rgb="FFFF9393"/>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11168389" y="2286000"/>
    <xdr:ext cx="8810625" cy="3492499"/>
    <xdr:graphicFrame macro="">
      <xdr:nvGraphicFramePr>
        <xdr:cNvPr id="3"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3311" cy="60754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11237089" y="2266709"/>
    <xdr:ext cx="16790730" cy="3468557"/>
    <xdr:graphicFrame macro="">
      <xdr:nvGraphicFramePr>
        <xdr:cNvPr id="3"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93679" cy="606878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id="1" name="Table1" displayName="Table1" ref="A3:L23" totalsRowShown="0" headerRowDxfId="31" dataDxfId="29" headerRowBorderDxfId="30" tableBorderDxfId="28">
  <autoFilter ref="A3:L23"/>
  <tableColumns count="12">
    <tableColumn id="1" name="Participant No." dataDxfId="27"/>
    <tableColumn id="12" name="Threshold" dataDxfId="26"/>
    <tableColumn id="2" name="Trigger 1" dataDxfId="25"/>
    <tableColumn id="3" name="Trigger 2" dataDxfId="24"/>
    <tableColumn id="4" name="Trigger 3" dataDxfId="23"/>
    <tableColumn id="5" name="Trigger 4" dataDxfId="22"/>
    <tableColumn id="6" name="Trigger 5" dataDxfId="21"/>
    <tableColumn id="7" name="Trigger 6" dataDxfId="20"/>
    <tableColumn id="8" name="Trigger 7" dataDxfId="19"/>
    <tableColumn id="9" name="Trigger 8" dataDxfId="18"/>
    <tableColumn id="10" name="Trigger 9" dataDxfId="17"/>
    <tableColumn id="11" name="Trigger 10" dataDxfId="16"/>
  </tableColumns>
  <tableStyleInfo name="Table Style 1" showFirstColumn="0" showLastColumn="0" showRowStripes="1" showColumnStripes="0"/>
</table>
</file>

<file path=xl/tables/table2.xml><?xml version="1.0" encoding="utf-8"?>
<table xmlns="http://schemas.openxmlformats.org/spreadsheetml/2006/main" id="2" name="Table13" displayName="Table13" ref="A3:L23" totalsRowShown="0" headerRowDxfId="15" dataDxfId="13" headerRowBorderDxfId="14" tableBorderDxfId="12">
  <autoFilter ref="A3:L23"/>
  <tableColumns count="12">
    <tableColumn id="1" name="Participant No." dataDxfId="11"/>
    <tableColumn id="12" name="Threshold" dataDxfId="10"/>
    <tableColumn id="2" name="Trigger 1" dataDxfId="9"/>
    <tableColumn id="3" name="Trigger 2" dataDxfId="8"/>
    <tableColumn id="4" name="Trigger 3" dataDxfId="7"/>
    <tableColumn id="5" name="Trigger 4" dataDxfId="6"/>
    <tableColumn id="6" name="Trigger 5" dataDxfId="5"/>
    <tableColumn id="7" name="Trigger 6" dataDxfId="4"/>
    <tableColumn id="8" name="Trigger 7" dataDxfId="3"/>
    <tableColumn id="9" name="Trigger 8" dataDxfId="2"/>
    <tableColumn id="10" name="Trigger 9" dataDxfId="1"/>
    <tableColumn id="11" name="Trigger 10"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P28"/>
  <sheetViews>
    <sheetView tabSelected="1" zoomScaleNormal="100" workbookViewId="0">
      <selection activeCell="A2" sqref="A2"/>
    </sheetView>
  </sheetViews>
  <sheetFormatPr defaultRowHeight="16.5" x14ac:dyDescent="0.3"/>
  <cols>
    <col min="1" max="1" width="19.5703125" style="2" bestFit="1" customWidth="1"/>
    <col min="2" max="2" width="10.85546875" style="82" customWidth="1"/>
    <col min="3" max="3" width="10.140625" style="85" bestFit="1" customWidth="1"/>
    <col min="4" max="4" width="21.42578125" style="86" bestFit="1" customWidth="1"/>
    <col min="5" max="6" width="18.5703125" style="86" customWidth="1"/>
    <col min="7" max="7" width="18.5703125" style="1" customWidth="1"/>
    <col min="8" max="8" width="18.5703125" style="87" customWidth="1"/>
    <col min="9" max="10" width="18.5703125" style="86" customWidth="1"/>
    <col min="11" max="11" width="23.140625" style="1" bestFit="1" customWidth="1"/>
    <col min="12" max="12" width="24.28515625" style="1" bestFit="1" customWidth="1"/>
    <col min="13" max="13" width="26.85546875" style="86" bestFit="1" customWidth="1"/>
    <col min="14" max="14" width="26.7109375" style="86" bestFit="1" customWidth="1"/>
    <col min="15" max="15" width="35.85546875" style="86" bestFit="1" customWidth="1"/>
    <col min="16" max="16" width="50" style="86" bestFit="1" customWidth="1"/>
    <col min="17" max="16384" width="9.140625" style="2"/>
  </cols>
  <sheetData>
    <row r="1" spans="1:16" ht="31.5" customHeight="1" thickBot="1" x14ac:dyDescent="0.35">
      <c r="A1" s="119" t="s">
        <v>14</v>
      </c>
      <c r="B1" s="120"/>
      <c r="C1" s="120"/>
      <c r="D1" s="120"/>
      <c r="E1" s="120"/>
      <c r="F1" s="120"/>
      <c r="G1" s="120"/>
      <c r="H1" s="120"/>
      <c r="I1" s="120"/>
      <c r="J1" s="120"/>
      <c r="K1" s="120"/>
      <c r="L1" s="120"/>
      <c r="M1" s="120"/>
      <c r="N1" s="120"/>
      <c r="O1" s="120"/>
      <c r="P1" s="121"/>
    </row>
    <row r="2" spans="1:16" s="89" customFormat="1" ht="114.75" thickBot="1" x14ac:dyDescent="0.25">
      <c r="A2" s="84" t="s">
        <v>0</v>
      </c>
      <c r="B2" s="88" t="s">
        <v>57</v>
      </c>
      <c r="C2" s="84" t="s">
        <v>1</v>
      </c>
      <c r="D2" s="84" t="s">
        <v>58</v>
      </c>
      <c r="E2" s="84" t="s">
        <v>59</v>
      </c>
      <c r="F2" s="84" t="s">
        <v>60</v>
      </c>
      <c r="G2" s="84" t="s">
        <v>61</v>
      </c>
      <c r="H2" s="83" t="s">
        <v>62</v>
      </c>
      <c r="I2" s="84" t="s">
        <v>63</v>
      </c>
      <c r="J2" s="84" t="s">
        <v>64</v>
      </c>
      <c r="K2" s="84" t="s">
        <v>65</v>
      </c>
      <c r="L2" s="84" t="s">
        <v>66</v>
      </c>
      <c r="M2" s="84" t="s">
        <v>67</v>
      </c>
      <c r="N2" s="84" t="s">
        <v>68</v>
      </c>
      <c r="O2" s="84" t="s">
        <v>69</v>
      </c>
      <c r="P2" s="84" t="s">
        <v>70</v>
      </c>
    </row>
    <row r="3" spans="1:16" ht="41.25" thickBot="1" x14ac:dyDescent="0.35">
      <c r="A3" s="21">
        <v>1</v>
      </c>
      <c r="B3" s="79" t="s">
        <v>88</v>
      </c>
      <c r="C3" s="114" t="s">
        <v>30</v>
      </c>
      <c r="D3" s="114" t="s">
        <v>77</v>
      </c>
      <c r="E3" s="114" t="s">
        <v>44</v>
      </c>
      <c r="F3" s="114" t="s">
        <v>53</v>
      </c>
      <c r="G3" s="74">
        <v>14</v>
      </c>
      <c r="H3" s="114" t="s">
        <v>38</v>
      </c>
      <c r="I3" s="114" t="s">
        <v>40</v>
      </c>
      <c r="J3" s="114" t="s">
        <v>78</v>
      </c>
      <c r="K3" s="74">
        <v>7</v>
      </c>
      <c r="L3" s="74">
        <v>9</v>
      </c>
      <c r="M3" s="114" t="s">
        <v>40</v>
      </c>
      <c r="N3" s="114" t="s">
        <v>76</v>
      </c>
      <c r="O3" s="114" t="s">
        <v>40</v>
      </c>
      <c r="P3" s="71" t="s">
        <v>42</v>
      </c>
    </row>
    <row r="4" spans="1:16" ht="41.25" thickBot="1" x14ac:dyDescent="0.35">
      <c r="A4" s="21">
        <v>2</v>
      </c>
      <c r="B4" s="80" t="s">
        <v>79</v>
      </c>
      <c r="C4" s="115" t="s">
        <v>27</v>
      </c>
      <c r="D4" s="115" t="s">
        <v>34</v>
      </c>
      <c r="E4" s="115" t="s">
        <v>36</v>
      </c>
      <c r="F4" s="115" t="s">
        <v>37</v>
      </c>
      <c r="G4" s="75">
        <v>12</v>
      </c>
      <c r="H4" s="115" t="s">
        <v>38</v>
      </c>
      <c r="I4" s="115" t="s">
        <v>40</v>
      </c>
      <c r="J4" s="115" t="s">
        <v>80</v>
      </c>
      <c r="K4" s="75">
        <v>8</v>
      </c>
      <c r="L4" s="75">
        <v>1</v>
      </c>
      <c r="M4" s="115" t="s">
        <v>39</v>
      </c>
      <c r="N4" s="115"/>
      <c r="O4" s="115" t="s">
        <v>39</v>
      </c>
      <c r="P4" s="116"/>
    </row>
    <row r="5" spans="1:16" ht="41.25" thickBot="1" x14ac:dyDescent="0.35">
      <c r="A5" s="21">
        <v>3</v>
      </c>
      <c r="B5" s="75" t="s">
        <v>43</v>
      </c>
      <c r="C5" s="115" t="s">
        <v>30</v>
      </c>
      <c r="D5" s="115" t="s">
        <v>49</v>
      </c>
      <c r="E5" s="115" t="s">
        <v>44</v>
      </c>
      <c r="F5" s="115" t="s">
        <v>45</v>
      </c>
      <c r="G5" s="75">
        <v>14</v>
      </c>
      <c r="H5" s="115" t="s">
        <v>38</v>
      </c>
      <c r="I5" s="115" t="s">
        <v>40</v>
      </c>
      <c r="J5" s="115" t="s">
        <v>113</v>
      </c>
      <c r="K5" s="75">
        <v>6</v>
      </c>
      <c r="L5" s="75">
        <v>9</v>
      </c>
      <c r="M5" s="115" t="s">
        <v>40</v>
      </c>
      <c r="N5" s="115" t="s">
        <v>114</v>
      </c>
      <c r="O5" s="115" t="s">
        <v>40</v>
      </c>
      <c r="P5" s="72" t="s">
        <v>42</v>
      </c>
    </row>
    <row r="6" spans="1:16" ht="41.25" thickBot="1" x14ac:dyDescent="0.35">
      <c r="A6" s="21">
        <v>4</v>
      </c>
      <c r="B6" s="75" t="s">
        <v>83</v>
      </c>
      <c r="C6" s="115" t="s">
        <v>27</v>
      </c>
      <c r="D6" s="115" t="s">
        <v>34</v>
      </c>
      <c r="E6" s="115" t="s">
        <v>36</v>
      </c>
      <c r="F6" s="115" t="s">
        <v>53</v>
      </c>
      <c r="G6" s="75">
        <v>12</v>
      </c>
      <c r="H6" s="115" t="s">
        <v>38</v>
      </c>
      <c r="I6" s="115" t="s">
        <v>40</v>
      </c>
      <c r="J6" s="115" t="s">
        <v>115</v>
      </c>
      <c r="K6" s="75">
        <v>6</v>
      </c>
      <c r="L6" s="75">
        <v>8</v>
      </c>
      <c r="M6" s="115" t="s">
        <v>40</v>
      </c>
      <c r="N6" s="115" t="s">
        <v>116</v>
      </c>
      <c r="O6" s="115" t="s">
        <v>40</v>
      </c>
      <c r="P6" s="72" t="s">
        <v>81</v>
      </c>
    </row>
    <row r="7" spans="1:16" ht="27.75" thickBot="1" x14ac:dyDescent="0.35">
      <c r="A7" s="21">
        <v>5</v>
      </c>
      <c r="B7" s="80" t="s">
        <v>88</v>
      </c>
      <c r="C7" s="115" t="s">
        <v>30</v>
      </c>
      <c r="D7" s="115" t="s">
        <v>34</v>
      </c>
      <c r="E7" s="115" t="s">
        <v>36</v>
      </c>
      <c r="F7" s="115" t="s">
        <v>37</v>
      </c>
      <c r="G7" s="75">
        <v>12</v>
      </c>
      <c r="H7" s="115" t="s">
        <v>2</v>
      </c>
      <c r="I7" s="115" t="s">
        <v>40</v>
      </c>
      <c r="J7" s="115" t="s">
        <v>117</v>
      </c>
      <c r="K7" s="75">
        <v>8</v>
      </c>
      <c r="L7" s="75">
        <v>3</v>
      </c>
      <c r="M7" s="115" t="s">
        <v>40</v>
      </c>
      <c r="N7" s="115" t="s">
        <v>51</v>
      </c>
      <c r="O7" s="115" t="s">
        <v>40</v>
      </c>
      <c r="P7" s="116" t="s">
        <v>29</v>
      </c>
    </row>
    <row r="8" spans="1:16" ht="68.25" thickBot="1" x14ac:dyDescent="0.35">
      <c r="A8" s="21">
        <v>6</v>
      </c>
      <c r="B8" s="75" t="s">
        <v>43</v>
      </c>
      <c r="C8" s="115" t="s">
        <v>30</v>
      </c>
      <c r="D8" s="115" t="s">
        <v>34</v>
      </c>
      <c r="E8" s="115" t="s">
        <v>36</v>
      </c>
      <c r="F8" s="115" t="s">
        <v>45</v>
      </c>
      <c r="G8" s="75">
        <v>12</v>
      </c>
      <c r="H8" s="115" t="s">
        <v>2</v>
      </c>
      <c r="I8" s="115" t="s">
        <v>40</v>
      </c>
      <c r="J8" s="115" t="s">
        <v>118</v>
      </c>
      <c r="K8" s="75">
        <v>4</v>
      </c>
      <c r="L8" s="75">
        <v>5</v>
      </c>
      <c r="M8" s="115" t="s">
        <v>40</v>
      </c>
      <c r="N8" s="115" t="s">
        <v>51</v>
      </c>
      <c r="O8" s="115" t="s">
        <v>40</v>
      </c>
      <c r="P8" s="72" t="s">
        <v>81</v>
      </c>
    </row>
    <row r="9" spans="1:16" ht="68.25" customHeight="1" thickBot="1" x14ac:dyDescent="0.35">
      <c r="A9" s="21">
        <v>7</v>
      </c>
      <c r="B9" s="80" t="s">
        <v>88</v>
      </c>
      <c r="C9" s="115" t="s">
        <v>30</v>
      </c>
      <c r="D9" s="115" t="s">
        <v>34</v>
      </c>
      <c r="E9" s="115" t="s">
        <v>36</v>
      </c>
      <c r="F9" s="115" t="s">
        <v>45</v>
      </c>
      <c r="G9" s="75">
        <v>12</v>
      </c>
      <c r="H9" s="115" t="s">
        <v>38</v>
      </c>
      <c r="I9" s="115" t="s">
        <v>40</v>
      </c>
      <c r="J9" s="115" t="s">
        <v>119</v>
      </c>
      <c r="K9" s="75">
        <v>6</v>
      </c>
      <c r="L9" s="75">
        <v>4</v>
      </c>
      <c r="M9" s="115" t="s">
        <v>40</v>
      </c>
      <c r="N9" s="115" t="s">
        <v>51</v>
      </c>
      <c r="O9" s="115" t="s">
        <v>40</v>
      </c>
      <c r="P9" s="72" t="s">
        <v>52</v>
      </c>
    </row>
    <row r="10" spans="1:16" ht="41.25" thickBot="1" x14ac:dyDescent="0.35">
      <c r="A10" s="21">
        <v>8</v>
      </c>
      <c r="B10" s="80" t="s">
        <v>83</v>
      </c>
      <c r="C10" s="115" t="s">
        <v>30</v>
      </c>
      <c r="D10" s="115" t="s">
        <v>49</v>
      </c>
      <c r="E10" s="115" t="s">
        <v>36</v>
      </c>
      <c r="F10" s="115" t="s">
        <v>37</v>
      </c>
      <c r="G10" s="75">
        <v>12</v>
      </c>
      <c r="H10" s="115" t="s">
        <v>38</v>
      </c>
      <c r="I10" s="115" t="s">
        <v>39</v>
      </c>
      <c r="J10" s="115"/>
      <c r="K10" s="75">
        <v>8</v>
      </c>
      <c r="L10" s="75">
        <v>8</v>
      </c>
      <c r="M10" s="115" t="s">
        <v>40</v>
      </c>
      <c r="N10" s="115" t="s">
        <v>207</v>
      </c>
      <c r="O10" s="115" t="s">
        <v>40</v>
      </c>
      <c r="P10" s="72" t="s">
        <v>52</v>
      </c>
    </row>
    <row r="11" spans="1:16" ht="41.25" thickBot="1" x14ac:dyDescent="0.35">
      <c r="A11" s="21">
        <v>9</v>
      </c>
      <c r="B11" s="80" t="s">
        <v>88</v>
      </c>
      <c r="C11" s="115" t="s">
        <v>27</v>
      </c>
      <c r="D11" s="115" t="s">
        <v>34</v>
      </c>
      <c r="E11" s="115" t="s">
        <v>36</v>
      </c>
      <c r="F11" s="115" t="s">
        <v>45</v>
      </c>
      <c r="G11" s="75">
        <v>18</v>
      </c>
      <c r="H11" s="115" t="s">
        <v>38</v>
      </c>
      <c r="I11" s="115" t="s">
        <v>71</v>
      </c>
      <c r="J11" s="115" t="s">
        <v>75</v>
      </c>
      <c r="K11" s="75">
        <v>5</v>
      </c>
      <c r="L11" s="75" t="s">
        <v>46</v>
      </c>
      <c r="M11" s="115" t="s">
        <v>71</v>
      </c>
      <c r="N11" s="115" t="s">
        <v>76</v>
      </c>
      <c r="O11" s="115" t="s">
        <v>71</v>
      </c>
      <c r="P11" s="72" t="s">
        <v>29</v>
      </c>
    </row>
    <row r="12" spans="1:16" s="118" customFormat="1" ht="41.25" thickBot="1" x14ac:dyDescent="0.35">
      <c r="A12" s="21">
        <v>10</v>
      </c>
      <c r="B12" s="80" t="s">
        <v>82</v>
      </c>
      <c r="C12" s="115" t="s">
        <v>27</v>
      </c>
      <c r="D12" s="115" t="s">
        <v>77</v>
      </c>
      <c r="E12" s="115" t="s">
        <v>36</v>
      </c>
      <c r="F12" s="115" t="s">
        <v>45</v>
      </c>
      <c r="G12" s="75">
        <v>12</v>
      </c>
      <c r="H12" s="115" t="s">
        <v>38</v>
      </c>
      <c r="I12" s="115" t="s">
        <v>39</v>
      </c>
      <c r="J12" s="115"/>
      <c r="K12" s="75">
        <v>6</v>
      </c>
      <c r="L12" s="75">
        <v>3</v>
      </c>
      <c r="M12" s="115" t="s">
        <v>40</v>
      </c>
      <c r="N12" s="115" t="s">
        <v>206</v>
      </c>
      <c r="O12" s="115" t="s">
        <v>40</v>
      </c>
      <c r="P12" s="72" t="s">
        <v>29</v>
      </c>
    </row>
    <row r="13" spans="1:16" ht="41.25" thickBot="1" x14ac:dyDescent="0.35">
      <c r="A13" s="21">
        <v>11</v>
      </c>
      <c r="B13" s="80" t="s">
        <v>43</v>
      </c>
      <c r="C13" s="115" t="s">
        <v>30</v>
      </c>
      <c r="D13" s="115" t="s">
        <v>49</v>
      </c>
      <c r="E13" s="115" t="s">
        <v>44</v>
      </c>
      <c r="F13" s="115" t="s">
        <v>45</v>
      </c>
      <c r="G13" s="75">
        <v>12</v>
      </c>
      <c r="H13" s="115" t="s">
        <v>38</v>
      </c>
      <c r="I13" s="115" t="s">
        <v>71</v>
      </c>
      <c r="J13" s="115" t="s">
        <v>72</v>
      </c>
      <c r="K13" s="75">
        <v>4</v>
      </c>
      <c r="L13" s="75">
        <v>3</v>
      </c>
      <c r="M13" s="115" t="s">
        <v>71</v>
      </c>
      <c r="N13" s="115" t="s">
        <v>73</v>
      </c>
      <c r="O13" s="115" t="s">
        <v>71</v>
      </c>
      <c r="P13" s="116" t="s">
        <v>74</v>
      </c>
    </row>
    <row r="14" spans="1:16" s="1" customFormat="1" ht="41.25" thickBot="1" x14ac:dyDescent="0.3">
      <c r="A14" s="21">
        <v>12</v>
      </c>
      <c r="B14" s="80" t="s">
        <v>82</v>
      </c>
      <c r="C14" s="115" t="s">
        <v>27</v>
      </c>
      <c r="D14" s="115" t="s">
        <v>34</v>
      </c>
      <c r="E14" s="115" t="s">
        <v>36</v>
      </c>
      <c r="F14" s="115" t="s">
        <v>37</v>
      </c>
      <c r="G14" s="75">
        <v>10</v>
      </c>
      <c r="H14" s="115" t="s">
        <v>38</v>
      </c>
      <c r="I14" s="115" t="s">
        <v>40</v>
      </c>
      <c r="J14" s="115" t="s">
        <v>86</v>
      </c>
      <c r="K14" s="75">
        <v>7</v>
      </c>
      <c r="L14" s="75" t="s">
        <v>46</v>
      </c>
      <c r="M14" s="115" t="s">
        <v>40</v>
      </c>
      <c r="N14" s="115" t="s">
        <v>87</v>
      </c>
      <c r="O14" s="115" t="s">
        <v>40</v>
      </c>
      <c r="P14" s="72" t="s">
        <v>52</v>
      </c>
    </row>
    <row r="15" spans="1:16" ht="41.25" thickBot="1" x14ac:dyDescent="0.35">
      <c r="A15" s="21">
        <v>13</v>
      </c>
      <c r="B15" s="80" t="s">
        <v>43</v>
      </c>
      <c r="C15" s="115" t="s">
        <v>27</v>
      </c>
      <c r="D15" s="115" t="s">
        <v>77</v>
      </c>
      <c r="E15" s="115" t="s">
        <v>36</v>
      </c>
      <c r="F15" s="115" t="s">
        <v>45</v>
      </c>
      <c r="G15" s="75">
        <v>12</v>
      </c>
      <c r="H15" s="115" t="s">
        <v>38</v>
      </c>
      <c r="I15" s="115" t="s">
        <v>39</v>
      </c>
      <c r="J15" s="115"/>
      <c r="K15" s="75">
        <v>6</v>
      </c>
      <c r="L15" s="75">
        <v>5</v>
      </c>
      <c r="M15" s="115" t="s">
        <v>40</v>
      </c>
      <c r="N15" s="115" t="s">
        <v>28</v>
      </c>
      <c r="O15" s="115" t="s">
        <v>40</v>
      </c>
      <c r="P15" s="116" t="s">
        <v>29</v>
      </c>
    </row>
    <row r="16" spans="1:16" ht="41.25" thickBot="1" x14ac:dyDescent="0.35">
      <c r="A16" s="21">
        <v>14</v>
      </c>
      <c r="B16" s="80" t="s">
        <v>35</v>
      </c>
      <c r="C16" s="115" t="s">
        <v>27</v>
      </c>
      <c r="D16" s="115" t="s">
        <v>34</v>
      </c>
      <c r="E16" s="115" t="s">
        <v>44</v>
      </c>
      <c r="F16" s="115" t="s">
        <v>37</v>
      </c>
      <c r="G16" s="75">
        <v>14</v>
      </c>
      <c r="H16" s="115" t="s">
        <v>38</v>
      </c>
      <c r="I16" s="115" t="s">
        <v>39</v>
      </c>
      <c r="J16" s="115"/>
      <c r="K16" s="75">
        <v>8</v>
      </c>
      <c r="L16" s="75">
        <v>2</v>
      </c>
      <c r="M16" s="115" t="s">
        <v>40</v>
      </c>
      <c r="N16" s="115" t="s">
        <v>85</v>
      </c>
      <c r="O16" s="115" t="s">
        <v>40</v>
      </c>
      <c r="P16" s="72" t="s">
        <v>42</v>
      </c>
    </row>
    <row r="17" spans="1:16" ht="41.25" thickBot="1" x14ac:dyDescent="0.35">
      <c r="A17" s="21">
        <v>15</v>
      </c>
      <c r="B17" s="80" t="s">
        <v>88</v>
      </c>
      <c r="C17" s="115" t="s">
        <v>27</v>
      </c>
      <c r="D17" s="115" t="s">
        <v>34</v>
      </c>
      <c r="E17" s="115" t="s">
        <v>36</v>
      </c>
      <c r="F17" s="115" t="s">
        <v>37</v>
      </c>
      <c r="G17" s="75">
        <v>14</v>
      </c>
      <c r="H17" s="115" t="s">
        <v>38</v>
      </c>
      <c r="I17" s="115" t="s">
        <v>39</v>
      </c>
      <c r="J17" s="115"/>
      <c r="K17" s="75">
        <v>9</v>
      </c>
      <c r="L17" s="75">
        <v>1</v>
      </c>
      <c r="M17" s="115" t="s">
        <v>40</v>
      </c>
      <c r="N17" s="115" t="s">
        <v>84</v>
      </c>
      <c r="O17" s="115" t="s">
        <v>40</v>
      </c>
      <c r="P17" s="72" t="s">
        <v>52</v>
      </c>
    </row>
    <row r="18" spans="1:16" ht="41.25" thickBot="1" x14ac:dyDescent="0.35">
      <c r="A18" s="21">
        <v>16</v>
      </c>
      <c r="B18" s="80" t="s">
        <v>35</v>
      </c>
      <c r="C18" s="115" t="s">
        <v>30</v>
      </c>
      <c r="D18" s="115" t="s">
        <v>34</v>
      </c>
      <c r="E18" s="115" t="s">
        <v>36</v>
      </c>
      <c r="F18" s="115" t="s">
        <v>37</v>
      </c>
      <c r="G18" s="75">
        <v>12</v>
      </c>
      <c r="H18" s="115" t="s">
        <v>38</v>
      </c>
      <c r="I18" s="115" t="s">
        <v>39</v>
      </c>
      <c r="J18" s="115"/>
      <c r="K18" s="75">
        <v>8</v>
      </c>
      <c r="L18" s="75">
        <v>6</v>
      </c>
      <c r="M18" s="115" t="s">
        <v>40</v>
      </c>
      <c r="N18" s="115" t="s">
        <v>41</v>
      </c>
      <c r="O18" s="115" t="s">
        <v>40</v>
      </c>
      <c r="P18" s="72" t="s">
        <v>42</v>
      </c>
    </row>
    <row r="19" spans="1:16" ht="27.75" thickBot="1" x14ac:dyDescent="0.35">
      <c r="A19" s="21">
        <v>17</v>
      </c>
      <c r="B19" s="80" t="s">
        <v>43</v>
      </c>
      <c r="C19" s="115" t="s">
        <v>27</v>
      </c>
      <c r="D19" s="115" t="s">
        <v>34</v>
      </c>
      <c r="E19" s="115" t="s">
        <v>44</v>
      </c>
      <c r="F19" s="115" t="s">
        <v>45</v>
      </c>
      <c r="G19" s="75">
        <v>12</v>
      </c>
      <c r="H19" s="115" t="s">
        <v>2</v>
      </c>
      <c r="I19" s="115" t="s">
        <v>39</v>
      </c>
      <c r="J19" s="115"/>
      <c r="K19" s="75">
        <v>6</v>
      </c>
      <c r="L19" s="75" t="s">
        <v>46</v>
      </c>
      <c r="M19" s="115" t="s">
        <v>40</v>
      </c>
      <c r="N19" s="115" t="s">
        <v>47</v>
      </c>
      <c r="O19" s="115" t="s">
        <v>40</v>
      </c>
      <c r="P19" s="72" t="s">
        <v>48</v>
      </c>
    </row>
    <row r="20" spans="1:16" ht="27.75" thickBot="1" x14ac:dyDescent="0.35">
      <c r="A20" s="21">
        <v>18</v>
      </c>
      <c r="B20" s="80" t="s">
        <v>43</v>
      </c>
      <c r="C20" s="115" t="s">
        <v>30</v>
      </c>
      <c r="D20" s="115" t="s">
        <v>49</v>
      </c>
      <c r="E20" s="115" t="s">
        <v>36</v>
      </c>
      <c r="F20" s="115" t="s">
        <v>45</v>
      </c>
      <c r="G20" s="75">
        <v>10</v>
      </c>
      <c r="H20" s="115" t="s">
        <v>2</v>
      </c>
      <c r="I20" s="115" t="s">
        <v>40</v>
      </c>
      <c r="J20" s="115" t="s">
        <v>50</v>
      </c>
      <c r="K20" s="75">
        <v>6</v>
      </c>
      <c r="L20" s="75" t="s">
        <v>46</v>
      </c>
      <c r="M20" s="115" t="s">
        <v>40</v>
      </c>
      <c r="N20" s="115" t="s">
        <v>51</v>
      </c>
      <c r="O20" s="115" t="s">
        <v>40</v>
      </c>
      <c r="P20" s="72" t="s">
        <v>52</v>
      </c>
    </row>
    <row r="21" spans="1:16" ht="41.25" thickBot="1" x14ac:dyDescent="0.35">
      <c r="A21" s="21">
        <v>19</v>
      </c>
      <c r="B21" s="80" t="s">
        <v>43</v>
      </c>
      <c r="C21" s="115" t="s">
        <v>27</v>
      </c>
      <c r="D21" s="115" t="s">
        <v>49</v>
      </c>
      <c r="E21" s="115" t="s">
        <v>44</v>
      </c>
      <c r="F21" s="115" t="s">
        <v>53</v>
      </c>
      <c r="G21" s="75">
        <v>12</v>
      </c>
      <c r="H21" s="115" t="s">
        <v>38</v>
      </c>
      <c r="I21" s="115" t="s">
        <v>40</v>
      </c>
      <c r="J21" s="115" t="s">
        <v>54</v>
      </c>
      <c r="K21" s="75">
        <v>7</v>
      </c>
      <c r="L21" s="75">
        <v>4</v>
      </c>
      <c r="M21" s="115" t="s">
        <v>40</v>
      </c>
      <c r="N21" s="115" t="s">
        <v>51</v>
      </c>
      <c r="O21" s="115" t="s">
        <v>40</v>
      </c>
      <c r="P21" s="72" t="s">
        <v>42</v>
      </c>
    </row>
    <row r="22" spans="1:16" ht="41.25" thickBot="1" x14ac:dyDescent="0.35">
      <c r="A22" s="20">
        <v>20</v>
      </c>
      <c r="B22" s="81" t="s">
        <v>43</v>
      </c>
      <c r="C22" s="117" t="s">
        <v>27</v>
      </c>
      <c r="D22" s="117" t="s">
        <v>34</v>
      </c>
      <c r="E22" s="117" t="s">
        <v>36</v>
      </c>
      <c r="F22" s="117" t="s">
        <v>37</v>
      </c>
      <c r="G22" s="76">
        <v>12</v>
      </c>
      <c r="H22" s="117" t="s">
        <v>38</v>
      </c>
      <c r="I22" s="117" t="s">
        <v>40</v>
      </c>
      <c r="J22" s="117" t="s">
        <v>55</v>
      </c>
      <c r="K22" s="76">
        <v>8</v>
      </c>
      <c r="L22" s="76" t="s">
        <v>46</v>
      </c>
      <c r="M22" s="117" t="s">
        <v>40</v>
      </c>
      <c r="N22" s="117" t="s">
        <v>56</v>
      </c>
      <c r="O22" s="117" t="s">
        <v>40</v>
      </c>
      <c r="P22" s="73" t="s">
        <v>42</v>
      </c>
    </row>
    <row r="23" spans="1:16" ht="17.25" thickBot="1" x14ac:dyDescent="0.35"/>
    <row r="24" spans="1:16" ht="17.25" thickBot="1" x14ac:dyDescent="0.35">
      <c r="B24" s="78"/>
      <c r="C24" s="57"/>
      <c r="D24" s="57"/>
      <c r="E24" s="57"/>
      <c r="F24" s="57"/>
      <c r="G24" s="58"/>
      <c r="H24" s="55"/>
      <c r="I24" s="57"/>
      <c r="J24" s="57"/>
      <c r="K24" s="58"/>
      <c r="L24" s="58"/>
      <c r="N24" s="57"/>
      <c r="O24" s="56"/>
    </row>
    <row r="25" spans="1:16" ht="17.25" thickBot="1" x14ac:dyDescent="0.35">
      <c r="B25" s="78"/>
      <c r="C25" s="57"/>
      <c r="D25" s="57"/>
      <c r="E25" s="57"/>
      <c r="F25" s="57"/>
      <c r="G25" s="58"/>
      <c r="H25" s="55"/>
      <c r="I25" s="57"/>
      <c r="J25" s="57"/>
      <c r="K25" s="58"/>
      <c r="L25" s="58"/>
      <c r="M25" s="57"/>
      <c r="N25" s="57"/>
      <c r="O25" s="56"/>
      <c r="P25" s="57"/>
    </row>
    <row r="26" spans="1:16" ht="17.25" thickBot="1" x14ac:dyDescent="0.35">
      <c r="B26" s="78"/>
      <c r="C26" s="57"/>
      <c r="D26" s="57"/>
      <c r="E26" s="57"/>
      <c r="F26" s="57"/>
      <c r="G26" s="58"/>
      <c r="H26" s="55"/>
      <c r="I26" s="57"/>
      <c r="J26" s="57"/>
      <c r="K26" s="58"/>
      <c r="L26" s="58"/>
      <c r="M26" s="57"/>
      <c r="N26" s="57"/>
      <c r="O26" s="56"/>
      <c r="P26" s="57"/>
    </row>
    <row r="27" spans="1:16" ht="17.25" thickBot="1" x14ac:dyDescent="0.35">
      <c r="B27" s="78"/>
      <c r="C27" s="57"/>
      <c r="D27" s="57"/>
      <c r="E27" s="57"/>
      <c r="F27" s="57"/>
      <c r="G27" s="58"/>
      <c r="H27" s="55"/>
      <c r="I27" s="57"/>
      <c r="J27" s="57"/>
      <c r="K27" s="58"/>
      <c r="L27" s="58"/>
      <c r="M27" s="57"/>
      <c r="N27" s="57"/>
      <c r="O27" s="56"/>
      <c r="P27" s="57"/>
    </row>
    <row r="28" spans="1:16" ht="17.25" thickBot="1" x14ac:dyDescent="0.35">
      <c r="B28" s="78"/>
      <c r="C28" s="57"/>
      <c r="D28" s="57"/>
      <c r="E28" s="57"/>
      <c r="F28" s="57"/>
      <c r="G28" s="58"/>
      <c r="H28" s="55"/>
      <c r="I28" s="57"/>
      <c r="J28" s="57"/>
      <c r="K28" s="58"/>
      <c r="L28" s="58"/>
      <c r="M28" s="57"/>
      <c r="N28" s="57"/>
      <c r="O28" s="56"/>
      <c r="P28" s="57"/>
    </row>
  </sheetData>
  <mergeCells count="1">
    <mergeCell ref="A1:P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89"/>
  <sheetViews>
    <sheetView zoomScale="85" zoomScaleNormal="85" workbookViewId="0">
      <selection activeCell="A4" sqref="A4:XFD4"/>
    </sheetView>
  </sheetViews>
  <sheetFormatPr defaultRowHeight="16.5" x14ac:dyDescent="0.25"/>
  <cols>
    <col min="1" max="1" width="24.42578125" style="98" bestFit="1" customWidth="1"/>
    <col min="2" max="2" width="14.7109375" style="98" customWidth="1"/>
    <col min="3" max="3" width="14.7109375" style="112" customWidth="1"/>
    <col min="4" max="4" width="14.7109375" style="98" customWidth="1"/>
    <col min="5" max="7" width="14.7109375" style="1" customWidth="1"/>
    <col min="8" max="8" width="9.140625" style="113"/>
    <col min="9" max="12" width="9.140625" style="98"/>
    <col min="13" max="13" width="9.42578125" style="98" customWidth="1"/>
    <col min="14" max="16384" width="9.140625" style="98"/>
  </cols>
  <sheetData>
    <row r="1" spans="1:27" ht="32.25" customHeight="1" thickBot="1" x14ac:dyDescent="0.3">
      <c r="A1" s="140" t="s">
        <v>5</v>
      </c>
      <c r="B1" s="141"/>
      <c r="C1" s="141"/>
      <c r="D1" s="141"/>
      <c r="E1" s="141"/>
      <c r="F1" s="141"/>
      <c r="G1" s="141"/>
      <c r="H1" s="141"/>
      <c r="I1" s="141"/>
      <c r="J1" s="141"/>
      <c r="K1" s="141"/>
      <c r="L1" s="141"/>
      <c r="M1" s="142"/>
    </row>
    <row r="2" spans="1:27" ht="16.5" customHeight="1" thickBot="1" x14ac:dyDescent="0.3">
      <c r="A2" s="151" t="s">
        <v>9</v>
      </c>
      <c r="B2" s="152"/>
      <c r="C2" s="153"/>
      <c r="D2" s="145"/>
      <c r="E2" s="146"/>
      <c r="F2" s="146"/>
      <c r="G2" s="146"/>
      <c r="H2" s="146"/>
      <c r="I2" s="146"/>
      <c r="J2" s="146"/>
      <c r="K2" s="146"/>
      <c r="L2" s="146"/>
      <c r="M2" s="147"/>
    </row>
    <row r="3" spans="1:27" ht="16.5" customHeight="1" thickBot="1" x14ac:dyDescent="0.3">
      <c r="A3" s="143" t="s">
        <v>6</v>
      </c>
      <c r="B3" s="144"/>
      <c r="C3" s="66">
        <v>20</v>
      </c>
      <c r="D3" s="148"/>
      <c r="E3" s="149"/>
      <c r="F3" s="149"/>
      <c r="G3" s="149"/>
      <c r="H3" s="149"/>
      <c r="I3" s="149"/>
      <c r="J3" s="149"/>
      <c r="K3" s="149"/>
      <c r="L3" s="149"/>
      <c r="M3" s="150"/>
    </row>
    <row r="4" spans="1:27" ht="43.5" thickBot="1" x14ac:dyDescent="0.3">
      <c r="A4" s="28" t="s">
        <v>0</v>
      </c>
      <c r="B4" s="106" t="s">
        <v>1</v>
      </c>
      <c r="C4" s="107" t="s">
        <v>4</v>
      </c>
      <c r="D4" s="106" t="s">
        <v>3</v>
      </c>
      <c r="E4" s="108" t="s">
        <v>13</v>
      </c>
      <c r="F4" s="108" t="s">
        <v>7</v>
      </c>
      <c r="G4" s="108" t="s">
        <v>89</v>
      </c>
      <c r="H4" s="151" t="s">
        <v>8</v>
      </c>
      <c r="I4" s="152"/>
      <c r="J4" s="152"/>
      <c r="K4" s="152"/>
      <c r="L4" s="152"/>
      <c r="M4" s="153"/>
    </row>
    <row r="5" spans="1:27" ht="33.75" customHeight="1" x14ac:dyDescent="0.25">
      <c r="A5" s="7">
        <v>1</v>
      </c>
      <c r="B5" s="109" t="s">
        <v>30</v>
      </c>
      <c r="C5" s="110" t="s">
        <v>88</v>
      </c>
      <c r="D5" s="91" t="s">
        <v>10</v>
      </c>
      <c r="E5" s="11">
        <v>100</v>
      </c>
      <c r="F5" s="11">
        <v>0</v>
      </c>
      <c r="G5" s="101">
        <v>0.25</v>
      </c>
      <c r="H5" s="137" t="s">
        <v>127</v>
      </c>
      <c r="I5" s="138"/>
      <c r="J5" s="138"/>
      <c r="K5" s="138"/>
      <c r="L5" s="138"/>
      <c r="M5" s="139"/>
    </row>
    <row r="6" spans="1:27" ht="33.75" customHeight="1" x14ac:dyDescent="0.25">
      <c r="A6" s="8">
        <v>1</v>
      </c>
      <c r="B6" s="104"/>
      <c r="C6" s="13"/>
      <c r="D6" s="77" t="s">
        <v>2</v>
      </c>
      <c r="E6" s="5">
        <v>100</v>
      </c>
      <c r="F6" s="5">
        <v>1</v>
      </c>
      <c r="G6" s="90">
        <v>0.25</v>
      </c>
      <c r="H6" s="134" t="s">
        <v>128</v>
      </c>
      <c r="I6" s="135"/>
      <c r="J6" s="135"/>
      <c r="K6" s="135"/>
      <c r="L6" s="135"/>
      <c r="M6" s="136"/>
    </row>
    <row r="7" spans="1:27" ht="33.75" customHeight="1" x14ac:dyDescent="0.25">
      <c r="A7" s="8">
        <v>1</v>
      </c>
      <c r="B7" s="104"/>
      <c r="C7" s="13"/>
      <c r="D7" s="77" t="s">
        <v>10</v>
      </c>
      <c r="E7" s="5">
        <v>20</v>
      </c>
      <c r="F7" s="5">
        <v>1</v>
      </c>
      <c r="G7" s="90">
        <v>0.25</v>
      </c>
      <c r="H7" s="134" t="s">
        <v>129</v>
      </c>
      <c r="I7" s="135"/>
      <c r="J7" s="135"/>
      <c r="K7" s="135"/>
      <c r="L7" s="135"/>
      <c r="M7" s="136"/>
    </row>
    <row r="8" spans="1:27" ht="33.75" customHeight="1" thickBot="1" x14ac:dyDescent="0.3">
      <c r="A8" s="9">
        <v>1</v>
      </c>
      <c r="B8" s="111"/>
      <c r="C8" s="100"/>
      <c r="D8" s="92" t="s">
        <v>2</v>
      </c>
      <c r="E8" s="12">
        <v>20</v>
      </c>
      <c r="F8" s="12">
        <v>5</v>
      </c>
      <c r="G8" s="19">
        <v>0.25</v>
      </c>
      <c r="H8" s="131" t="s">
        <v>130</v>
      </c>
      <c r="I8" s="132"/>
      <c r="J8" s="132"/>
      <c r="K8" s="132"/>
      <c r="L8" s="132"/>
      <c r="M8" s="133"/>
    </row>
    <row r="9" spans="1:27" ht="33.75" customHeight="1" x14ac:dyDescent="0.25">
      <c r="A9" s="14">
        <v>2</v>
      </c>
      <c r="B9" s="13" t="s">
        <v>27</v>
      </c>
      <c r="C9" s="13" t="s">
        <v>79</v>
      </c>
      <c r="D9" s="77" t="s">
        <v>10</v>
      </c>
      <c r="E9" s="5">
        <v>100</v>
      </c>
      <c r="F9" s="5">
        <v>0</v>
      </c>
      <c r="G9" s="1">
        <v>0.25</v>
      </c>
      <c r="H9" s="137" t="s">
        <v>127</v>
      </c>
      <c r="I9" s="138"/>
      <c r="J9" s="138"/>
      <c r="K9" s="138"/>
      <c r="L9" s="138"/>
      <c r="M9" s="139"/>
    </row>
    <row r="10" spans="1:27" ht="33.75" customHeight="1" x14ac:dyDescent="0.25">
      <c r="A10" s="8">
        <v>2</v>
      </c>
      <c r="B10" s="13"/>
      <c r="C10" s="13"/>
      <c r="D10" s="77" t="s">
        <v>2</v>
      </c>
      <c r="E10" s="5">
        <v>100</v>
      </c>
      <c r="F10" s="5">
        <v>0</v>
      </c>
      <c r="G10" s="1">
        <v>0.25</v>
      </c>
      <c r="H10" s="134" t="s">
        <v>127</v>
      </c>
      <c r="I10" s="135"/>
      <c r="J10" s="135"/>
      <c r="K10" s="135"/>
      <c r="L10" s="135"/>
      <c r="M10" s="136"/>
    </row>
    <row r="11" spans="1:27" ht="33.75" customHeight="1" x14ac:dyDescent="0.25">
      <c r="A11" s="15">
        <v>2</v>
      </c>
      <c r="B11" s="13"/>
      <c r="C11" s="13"/>
      <c r="D11" s="77" t="s">
        <v>10</v>
      </c>
      <c r="E11" s="5">
        <v>20</v>
      </c>
      <c r="F11" s="5">
        <v>0</v>
      </c>
      <c r="G11" s="1">
        <v>0.25</v>
      </c>
      <c r="H11" s="134" t="s">
        <v>131</v>
      </c>
      <c r="I11" s="135"/>
      <c r="J11" s="135"/>
      <c r="K11" s="135"/>
      <c r="L11" s="135"/>
      <c r="M11" s="136"/>
    </row>
    <row r="12" spans="1:27" ht="33.75" customHeight="1" thickBot="1" x14ac:dyDescent="0.3">
      <c r="A12" s="16">
        <v>2</v>
      </c>
      <c r="B12" s="13"/>
      <c r="C12" s="13"/>
      <c r="D12" s="77" t="s">
        <v>2</v>
      </c>
      <c r="E12" s="5">
        <v>20</v>
      </c>
      <c r="F12" s="5">
        <v>0</v>
      </c>
      <c r="G12" s="1">
        <v>0.25</v>
      </c>
      <c r="H12" s="131" t="s">
        <v>131</v>
      </c>
      <c r="I12" s="132"/>
      <c r="J12" s="132"/>
      <c r="K12" s="132"/>
      <c r="L12" s="132"/>
      <c r="M12" s="133"/>
    </row>
    <row r="13" spans="1:27" ht="33.75" customHeight="1" x14ac:dyDescent="0.25">
      <c r="A13" s="7">
        <v>3</v>
      </c>
      <c r="B13" s="109" t="s">
        <v>30</v>
      </c>
      <c r="C13" s="99" t="s">
        <v>43</v>
      </c>
      <c r="D13" s="91" t="s">
        <v>10</v>
      </c>
      <c r="E13" s="11">
        <v>100</v>
      </c>
      <c r="F13" s="11">
        <v>4</v>
      </c>
      <c r="G13" s="101">
        <v>0.27</v>
      </c>
      <c r="H13" s="137" t="s">
        <v>132</v>
      </c>
      <c r="I13" s="138"/>
      <c r="J13" s="138"/>
      <c r="K13" s="138"/>
      <c r="L13" s="138"/>
      <c r="M13" s="139"/>
    </row>
    <row r="14" spans="1:27" ht="33.75" customHeight="1" x14ac:dyDescent="0.25">
      <c r="A14" s="8">
        <v>3</v>
      </c>
      <c r="B14" s="104"/>
      <c r="C14" s="13"/>
      <c r="D14" s="77" t="s">
        <v>2</v>
      </c>
      <c r="E14" s="5">
        <v>100</v>
      </c>
      <c r="F14" s="5">
        <v>0</v>
      </c>
      <c r="G14" s="90">
        <v>0.27</v>
      </c>
      <c r="H14" s="134" t="s">
        <v>133</v>
      </c>
      <c r="I14" s="135"/>
      <c r="J14" s="135"/>
      <c r="K14" s="135"/>
      <c r="L14" s="135"/>
      <c r="M14" s="136"/>
    </row>
    <row r="15" spans="1:27" ht="33.75" customHeight="1" x14ac:dyDescent="0.25">
      <c r="A15" s="8">
        <v>3</v>
      </c>
      <c r="B15" s="104"/>
      <c r="C15" s="13"/>
      <c r="D15" s="77" t="s">
        <v>10</v>
      </c>
      <c r="E15" s="5">
        <v>20</v>
      </c>
      <c r="F15" s="5">
        <v>3</v>
      </c>
      <c r="G15" s="90">
        <v>0.27</v>
      </c>
      <c r="H15" s="134" t="s">
        <v>134</v>
      </c>
      <c r="I15" s="135"/>
      <c r="J15" s="135"/>
      <c r="K15" s="135"/>
      <c r="L15" s="135"/>
      <c r="M15" s="136"/>
      <c r="P15" s="1"/>
      <c r="Q15" s="1"/>
      <c r="R15" s="1"/>
      <c r="S15" s="1"/>
      <c r="T15" s="1"/>
      <c r="U15" s="1"/>
      <c r="V15" s="1"/>
      <c r="W15" s="1"/>
      <c r="X15" s="1"/>
      <c r="Y15" s="1"/>
      <c r="Z15" s="1"/>
      <c r="AA15" s="1"/>
    </row>
    <row r="16" spans="1:27" ht="33.75" customHeight="1" thickBot="1" x14ac:dyDescent="0.3">
      <c r="A16" s="9">
        <v>3</v>
      </c>
      <c r="B16" s="111"/>
      <c r="C16" s="100"/>
      <c r="D16" s="92" t="s">
        <v>2</v>
      </c>
      <c r="E16" s="12">
        <v>20</v>
      </c>
      <c r="F16" s="12">
        <v>1</v>
      </c>
      <c r="G16" s="19">
        <v>0.27</v>
      </c>
      <c r="H16" s="131" t="s">
        <v>135</v>
      </c>
      <c r="I16" s="132"/>
      <c r="J16" s="132"/>
      <c r="K16" s="132"/>
      <c r="L16" s="132"/>
      <c r="M16" s="133"/>
      <c r="P16" s="1"/>
      <c r="Q16" s="1"/>
      <c r="R16" s="1"/>
      <c r="S16" s="1"/>
      <c r="T16" s="1"/>
      <c r="U16" s="1"/>
      <c r="V16" s="1"/>
      <c r="W16" s="1"/>
      <c r="X16" s="1"/>
      <c r="Y16" s="1"/>
      <c r="Z16" s="1"/>
      <c r="AA16" s="1"/>
    </row>
    <row r="17" spans="1:27" ht="33.75" customHeight="1" x14ac:dyDescent="0.25">
      <c r="A17" s="7">
        <v>4</v>
      </c>
      <c r="B17" s="13" t="s">
        <v>27</v>
      </c>
      <c r="C17" s="13" t="s">
        <v>83</v>
      </c>
      <c r="D17" s="77" t="s">
        <v>10</v>
      </c>
      <c r="E17" s="5">
        <v>100</v>
      </c>
      <c r="F17" s="5">
        <v>4</v>
      </c>
      <c r="G17" s="1">
        <v>0.2</v>
      </c>
      <c r="H17" s="137" t="s">
        <v>136</v>
      </c>
      <c r="I17" s="138"/>
      <c r="J17" s="138"/>
      <c r="K17" s="138"/>
      <c r="L17" s="138"/>
      <c r="M17" s="139"/>
      <c r="P17" s="1"/>
      <c r="Q17" s="1"/>
      <c r="R17" s="1"/>
      <c r="S17" s="1"/>
      <c r="T17" s="1"/>
      <c r="U17" s="1"/>
      <c r="V17" s="1"/>
      <c r="W17" s="1"/>
      <c r="X17" s="1"/>
      <c r="Y17" s="1"/>
      <c r="Z17" s="1"/>
      <c r="AA17" s="1"/>
    </row>
    <row r="18" spans="1:27" ht="33.75" customHeight="1" x14ac:dyDescent="0.25">
      <c r="A18" s="8">
        <v>4</v>
      </c>
      <c r="B18" s="13"/>
      <c r="C18" s="13"/>
      <c r="D18" s="77" t="s">
        <v>2</v>
      </c>
      <c r="E18" s="5">
        <v>100</v>
      </c>
      <c r="F18" s="5">
        <v>2</v>
      </c>
      <c r="G18" s="1">
        <v>0.2</v>
      </c>
      <c r="H18" s="134" t="s">
        <v>137</v>
      </c>
      <c r="I18" s="135"/>
      <c r="J18" s="135"/>
      <c r="K18" s="135"/>
      <c r="L18" s="135"/>
      <c r="M18" s="136"/>
      <c r="P18" s="1"/>
      <c r="Q18" s="1"/>
      <c r="R18" s="1"/>
      <c r="S18" s="1"/>
      <c r="T18" s="1"/>
      <c r="U18" s="1"/>
      <c r="V18" s="1"/>
      <c r="W18" s="1"/>
      <c r="X18" s="1"/>
      <c r="Y18" s="1"/>
      <c r="Z18" s="1"/>
      <c r="AA18" s="1"/>
    </row>
    <row r="19" spans="1:27" ht="33.75" customHeight="1" x14ac:dyDescent="0.25">
      <c r="A19" s="8">
        <v>4</v>
      </c>
      <c r="B19" s="13"/>
      <c r="C19" s="13"/>
      <c r="D19" s="77" t="s">
        <v>10</v>
      </c>
      <c r="E19" s="5">
        <v>20</v>
      </c>
      <c r="F19" s="5">
        <v>5</v>
      </c>
      <c r="G19" s="1">
        <v>0.2</v>
      </c>
      <c r="H19" s="134" t="s">
        <v>138</v>
      </c>
      <c r="I19" s="135"/>
      <c r="J19" s="135"/>
      <c r="K19" s="135"/>
      <c r="L19" s="135"/>
      <c r="M19" s="136"/>
      <c r="P19" s="1"/>
      <c r="Q19" s="1"/>
      <c r="R19" s="1"/>
      <c r="S19" s="1"/>
      <c r="T19" s="1"/>
      <c r="U19" s="1"/>
      <c r="V19" s="1"/>
      <c r="W19" s="1"/>
      <c r="X19" s="1"/>
      <c r="Y19" s="1"/>
      <c r="Z19" s="1"/>
      <c r="AA19" s="1"/>
    </row>
    <row r="20" spans="1:27" ht="33.75" customHeight="1" thickBot="1" x14ac:dyDescent="0.3">
      <c r="A20" s="9">
        <v>4</v>
      </c>
      <c r="B20" s="13"/>
      <c r="C20" s="13"/>
      <c r="D20" s="77" t="s">
        <v>2</v>
      </c>
      <c r="E20" s="5">
        <v>20</v>
      </c>
      <c r="F20" s="5">
        <v>6</v>
      </c>
      <c r="G20" s="1">
        <v>0.2</v>
      </c>
      <c r="H20" s="131" t="s">
        <v>139</v>
      </c>
      <c r="I20" s="132"/>
      <c r="J20" s="132"/>
      <c r="K20" s="132"/>
      <c r="L20" s="132"/>
      <c r="M20" s="133"/>
      <c r="P20" s="1"/>
      <c r="Q20" s="1"/>
      <c r="R20" s="1"/>
      <c r="S20" s="1"/>
      <c r="T20" s="1"/>
      <c r="U20" s="1"/>
      <c r="V20" s="1"/>
      <c r="W20" s="1"/>
      <c r="X20" s="1"/>
      <c r="Y20" s="1"/>
      <c r="Z20" s="1"/>
      <c r="AA20" s="1"/>
    </row>
    <row r="21" spans="1:27" ht="33.75" customHeight="1" x14ac:dyDescent="0.25">
      <c r="A21" s="7">
        <v>5</v>
      </c>
      <c r="B21" s="109" t="s">
        <v>30</v>
      </c>
      <c r="C21" s="110" t="s">
        <v>88</v>
      </c>
      <c r="D21" s="91" t="s">
        <v>10</v>
      </c>
      <c r="E21" s="11">
        <v>100</v>
      </c>
      <c r="F21" s="11">
        <v>3</v>
      </c>
      <c r="G21" s="101">
        <v>0.25</v>
      </c>
      <c r="H21" s="137" t="s">
        <v>140</v>
      </c>
      <c r="I21" s="138"/>
      <c r="J21" s="138"/>
      <c r="K21" s="138"/>
      <c r="L21" s="138"/>
      <c r="M21" s="139"/>
      <c r="P21" s="1"/>
      <c r="Q21" s="1"/>
      <c r="R21" s="1"/>
      <c r="S21" s="1"/>
      <c r="T21" s="1"/>
      <c r="U21" s="1"/>
      <c r="V21" s="1"/>
      <c r="W21" s="1"/>
      <c r="X21" s="1"/>
      <c r="Y21" s="1"/>
      <c r="Z21" s="1"/>
      <c r="AA21" s="1"/>
    </row>
    <row r="22" spans="1:27" ht="33.75" customHeight="1" x14ac:dyDescent="0.25">
      <c r="A22" s="8">
        <v>5</v>
      </c>
      <c r="B22" s="104"/>
      <c r="C22" s="13"/>
      <c r="D22" s="77" t="s">
        <v>2</v>
      </c>
      <c r="E22" s="5">
        <v>100</v>
      </c>
      <c r="F22" s="5">
        <v>4</v>
      </c>
      <c r="G22" s="90">
        <v>0.25</v>
      </c>
      <c r="H22" s="134" t="s">
        <v>141</v>
      </c>
      <c r="I22" s="135"/>
      <c r="J22" s="135"/>
      <c r="K22" s="135"/>
      <c r="L22" s="135"/>
      <c r="M22" s="136"/>
      <c r="P22" s="1"/>
      <c r="Q22" s="1"/>
      <c r="R22" s="1"/>
      <c r="S22" s="1"/>
      <c r="T22" s="1"/>
      <c r="U22" s="1"/>
      <c r="V22" s="1"/>
      <c r="W22" s="1"/>
      <c r="X22" s="1"/>
      <c r="Y22" s="1"/>
      <c r="Z22" s="1"/>
      <c r="AA22" s="1"/>
    </row>
    <row r="23" spans="1:27" ht="33.75" customHeight="1" x14ac:dyDescent="0.25">
      <c r="A23" s="8">
        <v>5</v>
      </c>
      <c r="B23" s="104"/>
      <c r="C23" s="13"/>
      <c r="D23" s="77" t="s">
        <v>10</v>
      </c>
      <c r="E23" s="5">
        <v>20</v>
      </c>
      <c r="F23" s="5">
        <v>0</v>
      </c>
      <c r="G23" s="90">
        <v>0.25</v>
      </c>
      <c r="H23" s="134" t="s">
        <v>142</v>
      </c>
      <c r="I23" s="135"/>
      <c r="J23" s="135"/>
      <c r="K23" s="135"/>
      <c r="L23" s="135"/>
      <c r="M23" s="136"/>
      <c r="P23" s="1"/>
      <c r="Q23" s="1"/>
      <c r="R23" s="1"/>
      <c r="S23" s="1"/>
      <c r="T23" s="1"/>
      <c r="U23" s="1"/>
      <c r="V23" s="1"/>
      <c r="W23" s="1"/>
      <c r="X23" s="1"/>
      <c r="Y23" s="1"/>
      <c r="Z23" s="1"/>
      <c r="AA23" s="1"/>
    </row>
    <row r="24" spans="1:27" ht="33.75" customHeight="1" thickBot="1" x14ac:dyDescent="0.3">
      <c r="A24" s="9">
        <v>5</v>
      </c>
      <c r="B24" s="111"/>
      <c r="C24" s="100"/>
      <c r="D24" s="92" t="s">
        <v>2</v>
      </c>
      <c r="E24" s="12">
        <v>20</v>
      </c>
      <c r="F24" s="12">
        <v>8</v>
      </c>
      <c r="G24" s="19">
        <v>0.25</v>
      </c>
      <c r="H24" s="131" t="s">
        <v>141</v>
      </c>
      <c r="I24" s="132"/>
      <c r="J24" s="132"/>
      <c r="K24" s="132"/>
      <c r="L24" s="132"/>
      <c r="M24" s="133"/>
      <c r="P24" s="1"/>
      <c r="Q24" s="1"/>
      <c r="R24" s="1"/>
      <c r="S24" s="1"/>
      <c r="T24" s="1"/>
      <c r="U24" s="1"/>
      <c r="V24" s="1"/>
      <c r="W24" s="1"/>
      <c r="X24" s="1"/>
      <c r="Y24" s="1"/>
      <c r="Z24" s="1"/>
      <c r="AA24" s="1"/>
    </row>
    <row r="25" spans="1:27" ht="33.75" customHeight="1" x14ac:dyDescent="0.25">
      <c r="A25" s="7">
        <v>6</v>
      </c>
      <c r="B25" s="13" t="s">
        <v>30</v>
      </c>
      <c r="C25" s="13" t="s">
        <v>43</v>
      </c>
      <c r="D25" s="77" t="s">
        <v>10</v>
      </c>
      <c r="E25" s="5">
        <v>100</v>
      </c>
      <c r="F25" s="5">
        <v>2</v>
      </c>
      <c r="G25" s="1">
        <v>0.27</v>
      </c>
      <c r="H25" s="137" t="s">
        <v>143</v>
      </c>
      <c r="I25" s="138"/>
      <c r="J25" s="138"/>
      <c r="K25" s="138"/>
      <c r="L25" s="138"/>
      <c r="M25" s="139"/>
    </row>
    <row r="26" spans="1:27" ht="33.75" customHeight="1" x14ac:dyDescent="0.25">
      <c r="A26" s="8">
        <v>6</v>
      </c>
      <c r="B26" s="13"/>
      <c r="C26" s="13"/>
      <c r="D26" s="77" t="s">
        <v>2</v>
      </c>
      <c r="E26" s="5">
        <v>100</v>
      </c>
      <c r="F26" s="5">
        <v>3</v>
      </c>
      <c r="G26" s="1">
        <v>0.27</v>
      </c>
      <c r="H26" s="134" t="s">
        <v>144</v>
      </c>
      <c r="I26" s="135"/>
      <c r="J26" s="135"/>
      <c r="K26" s="135"/>
      <c r="L26" s="135"/>
      <c r="M26" s="136"/>
    </row>
    <row r="27" spans="1:27" ht="33.75" customHeight="1" x14ac:dyDescent="0.25">
      <c r="A27" s="8">
        <v>6</v>
      </c>
      <c r="B27" s="13"/>
      <c r="C27" s="13"/>
      <c r="D27" s="77" t="s">
        <v>10</v>
      </c>
      <c r="E27" s="5">
        <v>20</v>
      </c>
      <c r="F27" s="5">
        <v>0</v>
      </c>
      <c r="G27" s="1">
        <v>0.27</v>
      </c>
      <c r="H27" s="134" t="s">
        <v>145</v>
      </c>
      <c r="I27" s="135"/>
      <c r="J27" s="135"/>
      <c r="K27" s="135"/>
      <c r="L27" s="135"/>
      <c r="M27" s="136"/>
    </row>
    <row r="28" spans="1:27" ht="33.75" customHeight="1" thickBot="1" x14ac:dyDescent="0.3">
      <c r="A28" s="9">
        <v>6</v>
      </c>
      <c r="B28" s="13"/>
      <c r="C28" s="13"/>
      <c r="D28" s="77" t="s">
        <v>2</v>
      </c>
      <c r="E28" s="5">
        <v>20</v>
      </c>
      <c r="F28" s="5">
        <v>4</v>
      </c>
      <c r="G28" s="1">
        <v>0.27</v>
      </c>
      <c r="H28" s="131" t="s">
        <v>146</v>
      </c>
      <c r="I28" s="132"/>
      <c r="J28" s="132"/>
      <c r="K28" s="132"/>
      <c r="L28" s="132"/>
      <c r="M28" s="133"/>
    </row>
    <row r="29" spans="1:27" ht="33.75" customHeight="1" x14ac:dyDescent="0.25">
      <c r="A29" s="7">
        <v>7</v>
      </c>
      <c r="B29" s="109" t="s">
        <v>126</v>
      </c>
      <c r="C29" s="110" t="s">
        <v>88</v>
      </c>
      <c r="D29" s="91" t="s">
        <v>10</v>
      </c>
      <c r="E29" s="11">
        <v>100</v>
      </c>
      <c r="F29" s="11">
        <v>0</v>
      </c>
      <c r="G29" s="101">
        <v>0.3</v>
      </c>
      <c r="H29" s="137" t="s">
        <v>147</v>
      </c>
      <c r="I29" s="138"/>
      <c r="J29" s="138"/>
      <c r="K29" s="138"/>
      <c r="L29" s="138"/>
      <c r="M29" s="139"/>
    </row>
    <row r="30" spans="1:27" ht="33.75" customHeight="1" x14ac:dyDescent="0.25">
      <c r="A30" s="8">
        <v>7</v>
      </c>
      <c r="B30" s="104"/>
      <c r="C30" s="13"/>
      <c r="D30" s="77" t="s">
        <v>2</v>
      </c>
      <c r="E30" s="5">
        <v>100</v>
      </c>
      <c r="F30" s="5">
        <v>0</v>
      </c>
      <c r="G30" s="90">
        <v>0.3</v>
      </c>
      <c r="H30" s="134" t="s">
        <v>148</v>
      </c>
      <c r="I30" s="135"/>
      <c r="J30" s="135"/>
      <c r="K30" s="135"/>
      <c r="L30" s="135"/>
      <c r="M30" s="136"/>
    </row>
    <row r="31" spans="1:27" ht="33.75" customHeight="1" x14ac:dyDescent="0.25">
      <c r="A31" s="8">
        <v>7</v>
      </c>
      <c r="B31" s="104"/>
      <c r="C31" s="13"/>
      <c r="D31" s="77" t="s">
        <v>10</v>
      </c>
      <c r="E31" s="5">
        <v>20</v>
      </c>
      <c r="F31" s="5">
        <v>1</v>
      </c>
      <c r="G31" s="90">
        <v>0.3</v>
      </c>
      <c r="H31" s="134" t="s">
        <v>149</v>
      </c>
      <c r="I31" s="135"/>
      <c r="J31" s="135"/>
      <c r="K31" s="135"/>
      <c r="L31" s="135"/>
      <c r="M31" s="136"/>
    </row>
    <row r="32" spans="1:27" ht="33.75" customHeight="1" thickBot="1" x14ac:dyDescent="0.3">
      <c r="A32" s="9">
        <v>7</v>
      </c>
      <c r="B32" s="111"/>
      <c r="C32" s="100"/>
      <c r="D32" s="92" t="s">
        <v>2</v>
      </c>
      <c r="E32" s="12">
        <v>20</v>
      </c>
      <c r="F32" s="12">
        <v>1</v>
      </c>
      <c r="G32" s="19">
        <v>0.3</v>
      </c>
      <c r="H32" s="131" t="s">
        <v>149</v>
      </c>
      <c r="I32" s="132"/>
      <c r="J32" s="132"/>
      <c r="K32" s="132"/>
      <c r="L32" s="132"/>
      <c r="M32" s="133"/>
    </row>
    <row r="33" spans="1:13" ht="33.75" customHeight="1" x14ac:dyDescent="0.25">
      <c r="A33" s="7">
        <v>8</v>
      </c>
      <c r="B33" s="13" t="s">
        <v>30</v>
      </c>
      <c r="C33" s="13" t="s">
        <v>83</v>
      </c>
      <c r="D33" s="77" t="s">
        <v>10</v>
      </c>
      <c r="E33" s="5">
        <v>100</v>
      </c>
      <c r="F33" s="5">
        <v>0</v>
      </c>
      <c r="G33" s="1">
        <v>0.3</v>
      </c>
      <c r="H33" s="137" t="s">
        <v>150</v>
      </c>
      <c r="I33" s="138"/>
      <c r="J33" s="138"/>
      <c r="K33" s="138"/>
      <c r="L33" s="138"/>
      <c r="M33" s="139"/>
    </row>
    <row r="34" spans="1:13" ht="33.75" customHeight="1" x14ac:dyDescent="0.25">
      <c r="A34" s="8">
        <v>8</v>
      </c>
      <c r="B34" s="13"/>
      <c r="C34" s="13"/>
      <c r="D34" s="77" t="s">
        <v>2</v>
      </c>
      <c r="E34" s="5">
        <v>100</v>
      </c>
      <c r="F34" s="5">
        <v>0</v>
      </c>
      <c r="G34" s="1">
        <v>0.3</v>
      </c>
      <c r="H34" s="134" t="s">
        <v>150</v>
      </c>
      <c r="I34" s="135"/>
      <c r="J34" s="135"/>
      <c r="K34" s="135"/>
      <c r="L34" s="135"/>
      <c r="M34" s="136"/>
    </row>
    <row r="35" spans="1:13" ht="33.75" customHeight="1" x14ac:dyDescent="0.25">
      <c r="A35" s="8">
        <v>8</v>
      </c>
      <c r="B35" s="13"/>
      <c r="C35" s="13"/>
      <c r="D35" s="77" t="s">
        <v>10</v>
      </c>
      <c r="E35" s="5">
        <v>20</v>
      </c>
      <c r="F35" s="5">
        <v>1</v>
      </c>
      <c r="G35" s="1">
        <v>0.3</v>
      </c>
      <c r="H35" s="134" t="s">
        <v>151</v>
      </c>
      <c r="I35" s="135"/>
      <c r="J35" s="135"/>
      <c r="K35" s="135"/>
      <c r="L35" s="135"/>
      <c r="M35" s="136"/>
    </row>
    <row r="36" spans="1:13" ht="33.75" customHeight="1" thickBot="1" x14ac:dyDescent="0.3">
      <c r="A36" s="9">
        <v>8</v>
      </c>
      <c r="B36" s="13"/>
      <c r="C36" s="13"/>
      <c r="D36" s="77" t="s">
        <v>2</v>
      </c>
      <c r="E36" s="5">
        <v>20</v>
      </c>
      <c r="F36" s="5">
        <v>0</v>
      </c>
      <c r="G36" s="1">
        <v>0.3</v>
      </c>
      <c r="H36" s="131" t="s">
        <v>152</v>
      </c>
      <c r="I36" s="132"/>
      <c r="J36" s="132"/>
      <c r="K36" s="132"/>
      <c r="L36" s="132"/>
      <c r="M36" s="133"/>
    </row>
    <row r="37" spans="1:13" ht="33.75" customHeight="1" x14ac:dyDescent="0.25">
      <c r="A37" s="7">
        <v>9</v>
      </c>
      <c r="B37" s="109" t="s">
        <v>27</v>
      </c>
      <c r="C37" s="99" t="s">
        <v>43</v>
      </c>
      <c r="D37" s="91" t="s">
        <v>10</v>
      </c>
      <c r="E37" s="11">
        <v>100</v>
      </c>
      <c r="F37" s="11">
        <v>0</v>
      </c>
      <c r="G37" s="101">
        <v>0.27</v>
      </c>
      <c r="H37" s="137" t="s">
        <v>150</v>
      </c>
      <c r="I37" s="138"/>
      <c r="J37" s="138"/>
      <c r="K37" s="138"/>
      <c r="L37" s="138"/>
      <c r="M37" s="139"/>
    </row>
    <row r="38" spans="1:13" ht="33.75" customHeight="1" x14ac:dyDescent="0.25">
      <c r="A38" s="8">
        <v>9</v>
      </c>
      <c r="B38" s="104"/>
      <c r="C38" s="13"/>
      <c r="D38" s="77" t="s">
        <v>2</v>
      </c>
      <c r="E38" s="5">
        <v>100</v>
      </c>
      <c r="F38" s="5">
        <v>0</v>
      </c>
      <c r="G38" s="90">
        <v>0.27</v>
      </c>
      <c r="H38" s="134" t="s">
        <v>150</v>
      </c>
      <c r="I38" s="135"/>
      <c r="J38" s="135"/>
      <c r="K38" s="135"/>
      <c r="L38" s="135"/>
      <c r="M38" s="136"/>
    </row>
    <row r="39" spans="1:13" ht="33.75" customHeight="1" x14ac:dyDescent="0.25">
      <c r="A39" s="8">
        <v>9</v>
      </c>
      <c r="B39" s="104"/>
      <c r="C39" s="13"/>
      <c r="D39" s="77" t="s">
        <v>10</v>
      </c>
      <c r="E39" s="5">
        <v>20</v>
      </c>
      <c r="F39" s="5">
        <v>1</v>
      </c>
      <c r="G39" s="90">
        <v>0.27</v>
      </c>
      <c r="H39" s="134" t="s">
        <v>153</v>
      </c>
      <c r="I39" s="135"/>
      <c r="J39" s="135"/>
      <c r="K39" s="135"/>
      <c r="L39" s="135"/>
      <c r="M39" s="136"/>
    </row>
    <row r="40" spans="1:13" ht="33.75" customHeight="1" thickBot="1" x14ac:dyDescent="0.3">
      <c r="A40" s="9">
        <v>9</v>
      </c>
      <c r="B40" s="111"/>
      <c r="C40" s="100"/>
      <c r="D40" s="92" t="s">
        <v>2</v>
      </c>
      <c r="E40" s="12">
        <v>20</v>
      </c>
      <c r="F40" s="12">
        <v>2</v>
      </c>
      <c r="G40" s="19">
        <v>0.27</v>
      </c>
      <c r="H40" s="131" t="s">
        <v>154</v>
      </c>
      <c r="I40" s="132"/>
      <c r="J40" s="132"/>
      <c r="K40" s="132"/>
      <c r="L40" s="132"/>
      <c r="M40" s="133"/>
    </row>
    <row r="41" spans="1:13" ht="33.75" customHeight="1" x14ac:dyDescent="0.25">
      <c r="A41" s="7">
        <v>10</v>
      </c>
      <c r="B41" s="109" t="s">
        <v>27</v>
      </c>
      <c r="C41" s="99" t="s">
        <v>82</v>
      </c>
      <c r="D41" s="91" t="s">
        <v>10</v>
      </c>
      <c r="E41" s="11">
        <v>100</v>
      </c>
      <c r="F41" s="11">
        <v>0</v>
      </c>
      <c r="G41" s="101">
        <v>0.27</v>
      </c>
      <c r="H41" s="137" t="s">
        <v>155</v>
      </c>
      <c r="I41" s="138"/>
      <c r="J41" s="138"/>
      <c r="K41" s="138"/>
      <c r="L41" s="138"/>
      <c r="M41" s="139"/>
    </row>
    <row r="42" spans="1:13" ht="33.75" customHeight="1" x14ac:dyDescent="0.25">
      <c r="A42" s="8">
        <v>10</v>
      </c>
      <c r="B42" s="104"/>
      <c r="C42" s="13"/>
      <c r="D42" s="77" t="s">
        <v>2</v>
      </c>
      <c r="E42" s="5">
        <v>100</v>
      </c>
      <c r="F42" s="5">
        <v>1</v>
      </c>
      <c r="G42" s="90">
        <v>0.27</v>
      </c>
      <c r="H42" s="134" t="s">
        <v>156</v>
      </c>
      <c r="I42" s="135"/>
      <c r="J42" s="135"/>
      <c r="K42" s="135"/>
      <c r="L42" s="135"/>
      <c r="M42" s="136"/>
    </row>
    <row r="43" spans="1:13" ht="33.75" customHeight="1" x14ac:dyDescent="0.25">
      <c r="A43" s="8">
        <v>10</v>
      </c>
      <c r="B43" s="104"/>
      <c r="C43" s="13"/>
      <c r="D43" s="77" t="s">
        <v>10</v>
      </c>
      <c r="E43" s="5">
        <v>20</v>
      </c>
      <c r="F43" s="5">
        <v>2</v>
      </c>
      <c r="G43" s="90">
        <v>0.27</v>
      </c>
      <c r="H43" s="134" t="s">
        <v>157</v>
      </c>
      <c r="I43" s="135"/>
      <c r="J43" s="135"/>
      <c r="K43" s="135"/>
      <c r="L43" s="135"/>
      <c r="M43" s="136"/>
    </row>
    <row r="44" spans="1:13" ht="33.75" customHeight="1" thickBot="1" x14ac:dyDescent="0.3">
      <c r="A44" s="9">
        <v>10</v>
      </c>
      <c r="B44" s="111"/>
      <c r="C44" s="100"/>
      <c r="D44" s="92" t="s">
        <v>2</v>
      </c>
      <c r="E44" s="12">
        <v>20</v>
      </c>
      <c r="F44" s="12">
        <v>1</v>
      </c>
      <c r="G44" s="19">
        <v>0.27</v>
      </c>
      <c r="H44" s="131" t="s">
        <v>158</v>
      </c>
      <c r="I44" s="132"/>
      <c r="J44" s="132"/>
      <c r="K44" s="132"/>
      <c r="L44" s="132"/>
      <c r="M44" s="133"/>
    </row>
    <row r="45" spans="1:13" ht="33.75" customHeight="1" x14ac:dyDescent="0.25">
      <c r="A45" s="7">
        <v>11</v>
      </c>
      <c r="B45" s="77" t="s">
        <v>30</v>
      </c>
      <c r="C45" s="93" t="s">
        <v>43</v>
      </c>
      <c r="D45" s="77" t="s">
        <v>10</v>
      </c>
      <c r="E45" s="5">
        <v>100</v>
      </c>
      <c r="F45" s="5">
        <v>0</v>
      </c>
      <c r="G45" s="5">
        <v>0.27</v>
      </c>
      <c r="H45" s="128" t="s">
        <v>97</v>
      </c>
      <c r="I45" s="129"/>
      <c r="J45" s="129"/>
      <c r="K45" s="129"/>
      <c r="L45" s="129"/>
      <c r="M45" s="130"/>
    </row>
    <row r="46" spans="1:13" ht="33.75" customHeight="1" x14ac:dyDescent="0.25">
      <c r="A46" s="8">
        <v>11</v>
      </c>
      <c r="B46" s="77"/>
      <c r="C46" s="93"/>
      <c r="D46" s="77" t="s">
        <v>2</v>
      </c>
      <c r="E46" s="5">
        <v>100</v>
      </c>
      <c r="F46" s="5">
        <v>1</v>
      </c>
      <c r="G46" s="5">
        <v>0.27</v>
      </c>
      <c r="H46" s="122" t="s">
        <v>101</v>
      </c>
      <c r="I46" s="123"/>
      <c r="J46" s="123"/>
      <c r="K46" s="123"/>
      <c r="L46" s="123"/>
      <c r="M46" s="124"/>
    </row>
    <row r="47" spans="1:13" ht="33.75" customHeight="1" x14ac:dyDescent="0.25">
      <c r="A47" s="8">
        <v>11</v>
      </c>
      <c r="B47" s="77"/>
      <c r="C47" s="93"/>
      <c r="D47" s="77" t="s">
        <v>10</v>
      </c>
      <c r="E47" s="5">
        <v>20</v>
      </c>
      <c r="F47" s="5">
        <v>1</v>
      </c>
      <c r="G47" s="5">
        <v>0.27</v>
      </c>
      <c r="H47" s="134"/>
      <c r="I47" s="135"/>
      <c r="J47" s="135"/>
      <c r="K47" s="135"/>
      <c r="L47" s="135"/>
      <c r="M47" s="136"/>
    </row>
    <row r="48" spans="1:13" ht="33.75" customHeight="1" thickBot="1" x14ac:dyDescent="0.3">
      <c r="A48" s="9">
        <v>11</v>
      </c>
      <c r="B48" s="92"/>
      <c r="C48" s="95"/>
      <c r="D48" s="92" t="s">
        <v>2</v>
      </c>
      <c r="E48" s="12">
        <v>20</v>
      </c>
      <c r="F48" s="12">
        <v>2</v>
      </c>
      <c r="G48" s="12">
        <v>0.27</v>
      </c>
      <c r="H48" s="131"/>
      <c r="I48" s="132"/>
      <c r="J48" s="132"/>
      <c r="K48" s="132"/>
      <c r="L48" s="132"/>
      <c r="M48" s="133"/>
    </row>
    <row r="49" spans="1:13" ht="33.75" customHeight="1" x14ac:dyDescent="0.25">
      <c r="A49" s="7">
        <v>12</v>
      </c>
      <c r="B49" s="91" t="s">
        <v>27</v>
      </c>
      <c r="C49" s="94" t="s">
        <v>82</v>
      </c>
      <c r="D49" s="91" t="s">
        <v>10</v>
      </c>
      <c r="E49" s="11">
        <v>100</v>
      </c>
      <c r="F49" s="11">
        <v>0</v>
      </c>
      <c r="G49" s="11">
        <v>0.26</v>
      </c>
      <c r="H49" s="128" t="s">
        <v>97</v>
      </c>
      <c r="I49" s="129"/>
      <c r="J49" s="129"/>
      <c r="K49" s="129"/>
      <c r="L49" s="129"/>
      <c r="M49" s="130"/>
    </row>
    <row r="50" spans="1:13" ht="33.75" customHeight="1" x14ac:dyDescent="0.25">
      <c r="A50" s="8">
        <v>12</v>
      </c>
      <c r="B50" s="77"/>
      <c r="C50" s="93"/>
      <c r="D50" s="77" t="s">
        <v>2</v>
      </c>
      <c r="E50" s="5">
        <v>100</v>
      </c>
      <c r="F50" s="5">
        <v>2</v>
      </c>
      <c r="G50" s="5">
        <v>0.26</v>
      </c>
      <c r="H50" s="122" t="s">
        <v>101</v>
      </c>
      <c r="I50" s="123"/>
      <c r="J50" s="123"/>
      <c r="K50" s="123"/>
      <c r="L50" s="123"/>
      <c r="M50" s="124"/>
    </row>
    <row r="51" spans="1:13" ht="33.75" customHeight="1" x14ac:dyDescent="0.25">
      <c r="A51" s="8">
        <v>12</v>
      </c>
      <c r="B51" s="77"/>
      <c r="C51" s="93"/>
      <c r="D51" s="77" t="s">
        <v>10</v>
      </c>
      <c r="E51" s="5">
        <v>20</v>
      </c>
      <c r="F51" s="5">
        <v>2</v>
      </c>
      <c r="G51" s="5">
        <v>0.26</v>
      </c>
      <c r="H51" s="122"/>
      <c r="I51" s="123"/>
      <c r="J51" s="123"/>
      <c r="K51" s="123"/>
      <c r="L51" s="123"/>
      <c r="M51" s="124"/>
    </row>
    <row r="52" spans="1:13" ht="33.75" customHeight="1" thickBot="1" x14ac:dyDescent="0.3">
      <c r="A52" s="9">
        <v>12</v>
      </c>
      <c r="B52" s="77"/>
      <c r="C52" s="93"/>
      <c r="D52" s="92" t="s">
        <v>2</v>
      </c>
      <c r="E52" s="12">
        <v>20</v>
      </c>
      <c r="F52" s="12">
        <v>3</v>
      </c>
      <c r="G52" s="12">
        <v>0.26</v>
      </c>
      <c r="H52" s="125"/>
      <c r="I52" s="126"/>
      <c r="J52" s="126"/>
      <c r="K52" s="126"/>
      <c r="L52" s="126"/>
      <c r="M52" s="127"/>
    </row>
    <row r="53" spans="1:13" ht="33.75" customHeight="1" x14ac:dyDescent="0.25">
      <c r="A53" s="7">
        <v>13</v>
      </c>
      <c r="B53" s="91" t="s">
        <v>27</v>
      </c>
      <c r="C53" s="94" t="s">
        <v>43</v>
      </c>
      <c r="D53" s="91" t="s">
        <v>10</v>
      </c>
      <c r="E53" s="11">
        <v>100</v>
      </c>
      <c r="F53" s="11">
        <v>1</v>
      </c>
      <c r="G53" s="11">
        <v>0.26</v>
      </c>
      <c r="H53" s="128" t="s">
        <v>97</v>
      </c>
      <c r="I53" s="129"/>
      <c r="J53" s="129"/>
      <c r="K53" s="129"/>
      <c r="L53" s="129"/>
      <c r="M53" s="130"/>
    </row>
    <row r="54" spans="1:13" ht="33.75" customHeight="1" x14ac:dyDescent="0.25">
      <c r="A54" s="8">
        <v>13</v>
      </c>
      <c r="B54" s="77"/>
      <c r="C54" s="93"/>
      <c r="D54" s="77" t="s">
        <v>2</v>
      </c>
      <c r="E54" s="5">
        <v>100</v>
      </c>
      <c r="F54" s="5">
        <v>3</v>
      </c>
      <c r="G54" s="5">
        <v>0.26</v>
      </c>
      <c r="H54" s="122" t="s">
        <v>101</v>
      </c>
      <c r="I54" s="123"/>
      <c r="J54" s="123"/>
      <c r="K54" s="123"/>
      <c r="L54" s="123"/>
      <c r="M54" s="124"/>
    </row>
    <row r="55" spans="1:13" ht="33.75" customHeight="1" x14ac:dyDescent="0.25">
      <c r="A55" s="8">
        <v>13</v>
      </c>
      <c r="B55" s="77"/>
      <c r="C55" s="93"/>
      <c r="D55" s="77" t="s">
        <v>10</v>
      </c>
      <c r="E55" s="5">
        <v>20</v>
      </c>
      <c r="F55" s="5">
        <v>2</v>
      </c>
      <c r="G55" s="5">
        <v>0.26</v>
      </c>
      <c r="H55" s="122"/>
      <c r="I55" s="123"/>
      <c r="J55" s="123"/>
      <c r="K55" s="123"/>
      <c r="L55" s="123"/>
      <c r="M55" s="124"/>
    </row>
    <row r="56" spans="1:13" ht="33.75" customHeight="1" thickBot="1" x14ac:dyDescent="0.3">
      <c r="A56" s="9">
        <v>13</v>
      </c>
      <c r="B56" s="77"/>
      <c r="C56" s="95"/>
      <c r="D56" s="92" t="s">
        <v>2</v>
      </c>
      <c r="E56" s="12">
        <v>20</v>
      </c>
      <c r="F56" s="12">
        <v>3</v>
      </c>
      <c r="G56" s="12">
        <v>0.26</v>
      </c>
      <c r="H56" s="125" t="s">
        <v>96</v>
      </c>
      <c r="I56" s="126"/>
      <c r="J56" s="126"/>
      <c r="K56" s="126"/>
      <c r="L56" s="126"/>
      <c r="M56" s="127"/>
    </row>
    <row r="57" spans="1:13" ht="33.75" customHeight="1" x14ac:dyDescent="0.25">
      <c r="A57" s="7">
        <v>14</v>
      </c>
      <c r="B57" s="91" t="s">
        <v>27</v>
      </c>
      <c r="C57" s="94" t="s">
        <v>35</v>
      </c>
      <c r="D57" s="91" t="s">
        <v>10</v>
      </c>
      <c r="E57" s="11">
        <v>100</v>
      </c>
      <c r="F57" s="11">
        <v>3</v>
      </c>
      <c r="G57" s="11">
        <v>0.25</v>
      </c>
      <c r="H57" s="128" t="s">
        <v>92</v>
      </c>
      <c r="I57" s="129"/>
      <c r="J57" s="129"/>
      <c r="K57" s="129"/>
      <c r="L57" s="129"/>
      <c r="M57" s="130"/>
    </row>
    <row r="58" spans="1:13" ht="33.75" customHeight="1" x14ac:dyDescent="0.25">
      <c r="A58" s="8">
        <v>14</v>
      </c>
      <c r="B58" s="77"/>
      <c r="C58" s="93"/>
      <c r="D58" s="77" t="s">
        <v>2</v>
      </c>
      <c r="E58" s="5">
        <v>100</v>
      </c>
      <c r="F58" s="5">
        <v>3</v>
      </c>
      <c r="G58" s="5">
        <v>0.25</v>
      </c>
      <c r="H58" s="122" t="s">
        <v>94</v>
      </c>
      <c r="I58" s="123"/>
      <c r="J58" s="123"/>
      <c r="K58" s="123"/>
      <c r="L58" s="123"/>
      <c r="M58" s="124"/>
    </row>
    <row r="59" spans="1:13" ht="33.75" customHeight="1" x14ac:dyDescent="0.25">
      <c r="A59" s="8">
        <v>14</v>
      </c>
      <c r="B59" s="77"/>
      <c r="C59" s="93"/>
      <c r="D59" s="77" t="s">
        <v>10</v>
      </c>
      <c r="E59" s="5">
        <v>20</v>
      </c>
      <c r="F59" s="5">
        <v>4</v>
      </c>
      <c r="G59" s="5">
        <v>0.25</v>
      </c>
      <c r="H59" s="122" t="s">
        <v>90</v>
      </c>
      <c r="I59" s="123"/>
      <c r="J59" s="123"/>
      <c r="K59" s="123"/>
      <c r="L59" s="123"/>
      <c r="M59" s="124"/>
    </row>
    <row r="60" spans="1:13" ht="33.75" customHeight="1" thickBot="1" x14ac:dyDescent="0.3">
      <c r="A60" s="9">
        <v>14</v>
      </c>
      <c r="B60" s="77"/>
      <c r="C60" s="95"/>
      <c r="D60" s="92" t="s">
        <v>2</v>
      </c>
      <c r="E60" s="12">
        <v>20</v>
      </c>
      <c r="F60" s="12">
        <v>6</v>
      </c>
      <c r="G60" s="12">
        <v>0.25</v>
      </c>
      <c r="H60" s="125" t="s">
        <v>91</v>
      </c>
      <c r="I60" s="126"/>
      <c r="J60" s="126"/>
      <c r="K60" s="126"/>
      <c r="L60" s="126"/>
      <c r="M60" s="127"/>
    </row>
    <row r="61" spans="1:13" ht="33.75" customHeight="1" x14ac:dyDescent="0.25">
      <c r="A61" s="7">
        <v>15</v>
      </c>
      <c r="B61" s="91" t="s">
        <v>27</v>
      </c>
      <c r="C61" s="94" t="s">
        <v>88</v>
      </c>
      <c r="D61" s="91" t="s">
        <v>10</v>
      </c>
      <c r="E61" s="11">
        <v>100</v>
      </c>
      <c r="F61" s="11">
        <v>0</v>
      </c>
      <c r="G61" s="11">
        <v>0.27</v>
      </c>
      <c r="H61" s="128" t="s">
        <v>97</v>
      </c>
      <c r="I61" s="129"/>
      <c r="J61" s="129"/>
      <c r="K61" s="129"/>
      <c r="L61" s="129"/>
      <c r="M61" s="130"/>
    </row>
    <row r="62" spans="1:13" ht="33.75" customHeight="1" x14ac:dyDescent="0.25">
      <c r="A62" s="8">
        <v>15</v>
      </c>
      <c r="B62" s="77"/>
      <c r="C62" s="93"/>
      <c r="D62" s="77" t="s">
        <v>2</v>
      </c>
      <c r="E62" s="5">
        <v>100</v>
      </c>
      <c r="F62" s="5">
        <v>1</v>
      </c>
      <c r="G62" s="5">
        <v>0.27</v>
      </c>
      <c r="H62" s="122"/>
      <c r="I62" s="123"/>
      <c r="J62" s="123"/>
      <c r="K62" s="123"/>
      <c r="L62" s="123"/>
      <c r="M62" s="124"/>
    </row>
    <row r="63" spans="1:13" ht="33.75" customHeight="1" x14ac:dyDescent="0.25">
      <c r="A63" s="8">
        <v>15</v>
      </c>
      <c r="B63" s="77"/>
      <c r="C63" s="93"/>
      <c r="D63" s="77" t="s">
        <v>10</v>
      </c>
      <c r="E63" s="5">
        <v>20</v>
      </c>
      <c r="F63" s="5">
        <v>2</v>
      </c>
      <c r="G63" s="5">
        <v>0.27</v>
      </c>
      <c r="H63" s="122"/>
      <c r="I63" s="123"/>
      <c r="J63" s="123"/>
      <c r="K63" s="123"/>
      <c r="L63" s="123"/>
      <c r="M63" s="124"/>
    </row>
    <row r="64" spans="1:13" ht="33.75" customHeight="1" thickBot="1" x14ac:dyDescent="0.3">
      <c r="A64" s="9">
        <v>15</v>
      </c>
      <c r="B64" s="77"/>
      <c r="C64" s="95"/>
      <c r="D64" s="92" t="s">
        <v>2</v>
      </c>
      <c r="E64" s="12">
        <v>20</v>
      </c>
      <c r="F64" s="12">
        <v>2</v>
      </c>
      <c r="G64" s="12">
        <v>0.27</v>
      </c>
      <c r="H64" s="125" t="s">
        <v>98</v>
      </c>
      <c r="I64" s="126"/>
      <c r="J64" s="126"/>
      <c r="K64" s="126"/>
      <c r="L64" s="126"/>
      <c r="M64" s="127"/>
    </row>
    <row r="65" spans="1:13" ht="33.75" customHeight="1" x14ac:dyDescent="0.25">
      <c r="A65" s="7">
        <v>16</v>
      </c>
      <c r="B65" s="91" t="s">
        <v>30</v>
      </c>
      <c r="C65" s="94" t="s">
        <v>35</v>
      </c>
      <c r="D65" s="91" t="s">
        <v>10</v>
      </c>
      <c r="E65" s="11">
        <v>100</v>
      </c>
      <c r="F65" s="11">
        <v>2</v>
      </c>
      <c r="G65" s="11">
        <v>0.25</v>
      </c>
      <c r="H65" s="128" t="s">
        <v>92</v>
      </c>
      <c r="I65" s="129"/>
      <c r="J65" s="129"/>
      <c r="K65" s="129"/>
      <c r="L65" s="129"/>
      <c r="M65" s="130"/>
    </row>
    <row r="66" spans="1:13" ht="33.75" customHeight="1" x14ac:dyDescent="0.25">
      <c r="A66" s="8">
        <v>16</v>
      </c>
      <c r="B66" s="77"/>
      <c r="C66" s="93"/>
      <c r="D66" s="77" t="s">
        <v>2</v>
      </c>
      <c r="E66" s="5">
        <v>100</v>
      </c>
      <c r="F66" s="5">
        <v>4</v>
      </c>
      <c r="G66" s="5">
        <v>0.25</v>
      </c>
      <c r="H66" s="122" t="s">
        <v>94</v>
      </c>
      <c r="I66" s="123"/>
      <c r="J66" s="123"/>
      <c r="K66" s="123"/>
      <c r="L66" s="123"/>
      <c r="M66" s="124"/>
    </row>
    <row r="67" spans="1:13" ht="33.75" customHeight="1" x14ac:dyDescent="0.25">
      <c r="A67" s="8">
        <v>16</v>
      </c>
      <c r="B67" s="77"/>
      <c r="C67" s="93"/>
      <c r="D67" s="77" t="s">
        <v>10</v>
      </c>
      <c r="E67" s="5">
        <v>20</v>
      </c>
      <c r="F67" s="5">
        <v>4</v>
      </c>
      <c r="G67" s="5">
        <v>0.25</v>
      </c>
      <c r="H67" s="122"/>
      <c r="I67" s="123"/>
      <c r="J67" s="123"/>
      <c r="K67" s="123"/>
      <c r="L67" s="123"/>
      <c r="M67" s="124"/>
    </row>
    <row r="68" spans="1:13" ht="33.75" customHeight="1" thickBot="1" x14ac:dyDescent="0.3">
      <c r="A68" s="9">
        <v>16</v>
      </c>
      <c r="B68" s="77"/>
      <c r="C68" s="93"/>
      <c r="D68" s="77" t="s">
        <v>2</v>
      </c>
      <c r="E68" s="5">
        <v>20</v>
      </c>
      <c r="F68" s="5">
        <v>5</v>
      </c>
      <c r="G68" s="5">
        <v>0.25</v>
      </c>
      <c r="H68" s="125" t="s">
        <v>105</v>
      </c>
      <c r="I68" s="126"/>
      <c r="J68" s="126"/>
      <c r="K68" s="126"/>
      <c r="L68" s="126"/>
      <c r="M68" s="127"/>
    </row>
    <row r="69" spans="1:13" ht="33.75" customHeight="1" x14ac:dyDescent="0.25">
      <c r="A69" s="7">
        <v>17</v>
      </c>
      <c r="B69" s="96" t="s">
        <v>27</v>
      </c>
      <c r="C69" s="94" t="s">
        <v>43</v>
      </c>
      <c r="D69" s="91" t="s">
        <v>10</v>
      </c>
      <c r="E69" s="11">
        <v>100</v>
      </c>
      <c r="F69" s="11">
        <v>1</v>
      </c>
      <c r="G69" s="101">
        <v>0.26</v>
      </c>
      <c r="H69" s="128" t="s">
        <v>97</v>
      </c>
      <c r="I69" s="129"/>
      <c r="J69" s="129"/>
      <c r="K69" s="129"/>
      <c r="L69" s="129"/>
      <c r="M69" s="130"/>
    </row>
    <row r="70" spans="1:13" ht="33.75" customHeight="1" x14ac:dyDescent="0.25">
      <c r="A70" s="8">
        <v>17</v>
      </c>
      <c r="B70" s="54"/>
      <c r="C70" s="93"/>
      <c r="D70" s="77" t="s">
        <v>2</v>
      </c>
      <c r="E70" s="5">
        <v>100</v>
      </c>
      <c r="F70" s="5">
        <v>0</v>
      </c>
      <c r="G70" s="90">
        <v>0.26</v>
      </c>
      <c r="H70" s="122" t="s">
        <v>99</v>
      </c>
      <c r="I70" s="123"/>
      <c r="J70" s="123"/>
      <c r="K70" s="123"/>
      <c r="L70" s="123"/>
      <c r="M70" s="124"/>
    </row>
    <row r="71" spans="1:13" ht="33.75" customHeight="1" x14ac:dyDescent="0.25">
      <c r="A71" s="8">
        <v>17</v>
      </c>
      <c r="B71" s="54"/>
      <c r="C71" s="93"/>
      <c r="D71" s="77" t="s">
        <v>10</v>
      </c>
      <c r="E71" s="5">
        <v>20</v>
      </c>
      <c r="F71" s="5">
        <v>2</v>
      </c>
      <c r="G71" s="90">
        <v>0.26</v>
      </c>
      <c r="H71" s="122"/>
      <c r="I71" s="123"/>
      <c r="J71" s="123"/>
      <c r="K71" s="123"/>
      <c r="L71" s="123"/>
      <c r="M71" s="124"/>
    </row>
    <row r="72" spans="1:13" ht="33.75" customHeight="1" thickBot="1" x14ac:dyDescent="0.3">
      <c r="A72" s="9">
        <v>17</v>
      </c>
      <c r="B72" s="97"/>
      <c r="C72" s="95"/>
      <c r="D72" s="92" t="s">
        <v>2</v>
      </c>
      <c r="E72" s="12">
        <v>20</v>
      </c>
      <c r="F72" s="12">
        <v>2</v>
      </c>
      <c r="G72" s="19">
        <v>0.26</v>
      </c>
      <c r="H72" s="125"/>
      <c r="I72" s="126"/>
      <c r="J72" s="126"/>
      <c r="K72" s="126"/>
      <c r="L72" s="126"/>
      <c r="M72" s="127"/>
    </row>
    <row r="73" spans="1:13" ht="33.75" customHeight="1" x14ac:dyDescent="0.25">
      <c r="A73" s="7">
        <v>18</v>
      </c>
      <c r="B73" s="96" t="s">
        <v>30</v>
      </c>
      <c r="C73" s="94" t="s">
        <v>43</v>
      </c>
      <c r="D73" s="91" t="s">
        <v>10</v>
      </c>
      <c r="E73" s="11">
        <v>100</v>
      </c>
      <c r="F73" s="11">
        <v>4</v>
      </c>
      <c r="G73" s="101">
        <v>0.23</v>
      </c>
      <c r="H73" s="128" t="s">
        <v>100</v>
      </c>
      <c r="I73" s="129"/>
      <c r="J73" s="129"/>
      <c r="K73" s="129"/>
      <c r="L73" s="129"/>
      <c r="M73" s="130"/>
    </row>
    <row r="74" spans="1:13" ht="33.75" customHeight="1" x14ac:dyDescent="0.25">
      <c r="A74" s="8">
        <v>18</v>
      </c>
      <c r="B74" s="54"/>
      <c r="C74" s="93"/>
      <c r="D74" s="77" t="s">
        <v>2</v>
      </c>
      <c r="E74" s="5">
        <v>100</v>
      </c>
      <c r="F74" s="5">
        <v>1</v>
      </c>
      <c r="G74" s="90">
        <v>0.23</v>
      </c>
      <c r="H74" s="122" t="s">
        <v>99</v>
      </c>
      <c r="I74" s="123"/>
      <c r="J74" s="123"/>
      <c r="K74" s="123"/>
      <c r="L74" s="123"/>
      <c r="M74" s="124"/>
    </row>
    <row r="75" spans="1:13" ht="33.75" customHeight="1" x14ac:dyDescent="0.25">
      <c r="A75" s="8">
        <v>18</v>
      </c>
      <c r="B75" s="54"/>
      <c r="C75" s="93"/>
      <c r="D75" s="77" t="s">
        <v>10</v>
      </c>
      <c r="E75" s="5">
        <v>20</v>
      </c>
      <c r="F75" s="5">
        <v>2</v>
      </c>
      <c r="G75" s="90">
        <v>0.23</v>
      </c>
      <c r="H75" s="122"/>
      <c r="I75" s="123"/>
      <c r="J75" s="123"/>
      <c r="K75" s="123"/>
      <c r="L75" s="123"/>
      <c r="M75" s="124"/>
    </row>
    <row r="76" spans="1:13" ht="33.75" customHeight="1" thickBot="1" x14ac:dyDescent="0.3">
      <c r="A76" s="9">
        <v>18</v>
      </c>
      <c r="B76" s="97"/>
      <c r="C76" s="95"/>
      <c r="D76" s="92" t="s">
        <v>2</v>
      </c>
      <c r="E76" s="12">
        <v>20</v>
      </c>
      <c r="F76" s="12">
        <v>1</v>
      </c>
      <c r="G76" s="90">
        <v>0.23</v>
      </c>
      <c r="H76" s="125"/>
      <c r="I76" s="126"/>
      <c r="J76" s="126"/>
      <c r="K76" s="126"/>
      <c r="L76" s="126"/>
      <c r="M76" s="127"/>
    </row>
    <row r="77" spans="1:13" ht="33.75" customHeight="1" x14ac:dyDescent="0.25">
      <c r="A77" s="7">
        <v>19</v>
      </c>
      <c r="B77" s="96" t="s">
        <v>27</v>
      </c>
      <c r="C77" s="94" t="s">
        <v>43</v>
      </c>
      <c r="D77" s="91" t="s">
        <v>10</v>
      </c>
      <c r="E77" s="11">
        <v>100</v>
      </c>
      <c r="F77" s="11">
        <v>1</v>
      </c>
      <c r="G77" s="101">
        <v>0.27</v>
      </c>
      <c r="H77" s="128" t="s">
        <v>102</v>
      </c>
      <c r="I77" s="129"/>
      <c r="J77" s="129"/>
      <c r="K77" s="129"/>
      <c r="L77" s="129"/>
      <c r="M77" s="130"/>
    </row>
    <row r="78" spans="1:13" ht="33.75" customHeight="1" x14ac:dyDescent="0.25">
      <c r="A78" s="8">
        <v>19</v>
      </c>
      <c r="B78" s="54"/>
      <c r="C78" s="93"/>
      <c r="D78" s="77" t="s">
        <v>2</v>
      </c>
      <c r="E78" s="5">
        <v>100</v>
      </c>
      <c r="F78" s="5">
        <v>1</v>
      </c>
      <c r="G78" s="90">
        <v>0.27</v>
      </c>
      <c r="H78" s="122"/>
      <c r="I78" s="123"/>
      <c r="J78" s="123"/>
      <c r="K78" s="123"/>
      <c r="L78" s="123"/>
      <c r="M78" s="124"/>
    </row>
    <row r="79" spans="1:13" ht="33.75" customHeight="1" x14ac:dyDescent="0.25">
      <c r="A79" s="8">
        <v>19</v>
      </c>
      <c r="B79" s="54"/>
      <c r="C79" s="93"/>
      <c r="D79" s="77" t="s">
        <v>10</v>
      </c>
      <c r="E79" s="5">
        <v>20</v>
      </c>
      <c r="F79" s="5">
        <v>2</v>
      </c>
      <c r="G79" s="90">
        <v>0.27</v>
      </c>
      <c r="H79" s="122" t="s">
        <v>101</v>
      </c>
      <c r="I79" s="123"/>
      <c r="J79" s="123"/>
      <c r="K79" s="123"/>
      <c r="L79" s="123"/>
      <c r="M79" s="124"/>
    </row>
    <row r="80" spans="1:13" ht="33.75" customHeight="1" thickBot="1" x14ac:dyDescent="0.3">
      <c r="A80" s="9">
        <v>19</v>
      </c>
      <c r="B80" s="97"/>
      <c r="C80" s="95"/>
      <c r="D80" s="92" t="s">
        <v>2</v>
      </c>
      <c r="E80" s="12">
        <v>20</v>
      </c>
      <c r="F80" s="12">
        <v>4</v>
      </c>
      <c r="G80" s="19">
        <v>0.27</v>
      </c>
      <c r="H80" s="125" t="s">
        <v>105</v>
      </c>
      <c r="I80" s="126"/>
      <c r="J80" s="126"/>
      <c r="K80" s="126"/>
      <c r="L80" s="126"/>
      <c r="M80" s="127"/>
    </row>
    <row r="81" spans="1:13" ht="33.75" customHeight="1" x14ac:dyDescent="0.25">
      <c r="A81" s="7">
        <v>20</v>
      </c>
      <c r="B81" s="96" t="s">
        <v>27</v>
      </c>
      <c r="C81" s="94" t="s">
        <v>43</v>
      </c>
      <c r="D81" s="91" t="s">
        <v>10</v>
      </c>
      <c r="E81" s="11">
        <v>100</v>
      </c>
      <c r="F81" s="11">
        <v>0</v>
      </c>
      <c r="G81" s="101">
        <v>0.27</v>
      </c>
      <c r="H81" s="128" t="s">
        <v>97</v>
      </c>
      <c r="I81" s="129"/>
      <c r="J81" s="129"/>
      <c r="K81" s="129"/>
      <c r="L81" s="129"/>
      <c r="M81" s="130"/>
    </row>
    <row r="82" spans="1:13" ht="33.75" customHeight="1" x14ac:dyDescent="0.25">
      <c r="A82" s="8">
        <v>20</v>
      </c>
      <c r="B82" s="54"/>
      <c r="C82" s="93"/>
      <c r="D82" s="77" t="s">
        <v>2</v>
      </c>
      <c r="E82" s="5">
        <v>100</v>
      </c>
      <c r="F82" s="5">
        <v>1</v>
      </c>
      <c r="G82" s="90">
        <v>0.27</v>
      </c>
      <c r="H82" s="122"/>
      <c r="I82" s="123"/>
      <c r="J82" s="123"/>
      <c r="K82" s="123"/>
      <c r="L82" s="123"/>
      <c r="M82" s="124"/>
    </row>
    <row r="83" spans="1:13" ht="33.75" customHeight="1" x14ac:dyDescent="0.25">
      <c r="A83" s="8">
        <v>20</v>
      </c>
      <c r="B83" s="54"/>
      <c r="C83" s="93"/>
      <c r="D83" s="77" t="s">
        <v>10</v>
      </c>
      <c r="E83" s="5">
        <v>20</v>
      </c>
      <c r="F83" s="5">
        <v>1</v>
      </c>
      <c r="G83" s="90">
        <v>0.27</v>
      </c>
      <c r="H83" s="122"/>
      <c r="I83" s="123"/>
      <c r="J83" s="123"/>
      <c r="K83" s="123"/>
      <c r="L83" s="123"/>
      <c r="M83" s="124"/>
    </row>
    <row r="84" spans="1:13" ht="33.75" customHeight="1" thickBot="1" x14ac:dyDescent="0.3">
      <c r="A84" s="9">
        <v>20</v>
      </c>
      <c r="B84" s="97"/>
      <c r="C84" s="95"/>
      <c r="D84" s="92" t="s">
        <v>2</v>
      </c>
      <c r="E84" s="12">
        <v>20</v>
      </c>
      <c r="F84" s="12">
        <v>2</v>
      </c>
      <c r="G84" s="19">
        <v>0.27</v>
      </c>
      <c r="H84" s="125" t="s">
        <v>101</v>
      </c>
      <c r="I84" s="126"/>
      <c r="J84" s="126"/>
      <c r="K84" s="126"/>
      <c r="L84" s="126"/>
      <c r="M84" s="127"/>
    </row>
    <row r="85" spans="1:13" ht="17.25" thickBot="1" x14ac:dyDescent="0.3"/>
    <row r="86" spans="1:13" ht="28.5" customHeight="1" thickBot="1" x14ac:dyDescent="0.3">
      <c r="A86" s="140" t="s">
        <v>120</v>
      </c>
      <c r="B86" s="141"/>
      <c r="C86" s="141"/>
      <c r="D86" s="141"/>
      <c r="E86" s="141"/>
      <c r="F86" s="141"/>
      <c r="G86" s="141"/>
      <c r="H86" s="141"/>
      <c r="I86" s="141"/>
      <c r="J86" s="141"/>
      <c r="K86" s="141"/>
      <c r="L86" s="141"/>
      <c r="M86" s="142"/>
    </row>
    <row r="87" spans="1:13" ht="16.5" customHeight="1" x14ac:dyDescent="0.25">
      <c r="A87" s="7">
        <v>1</v>
      </c>
      <c r="B87" s="154" t="s">
        <v>121</v>
      </c>
      <c r="C87" s="154"/>
      <c r="D87" s="154"/>
      <c r="E87" s="154"/>
      <c r="F87" s="154"/>
      <c r="G87" s="154"/>
      <c r="H87" s="154"/>
      <c r="I87" s="154"/>
      <c r="J87" s="154"/>
      <c r="K87" s="154"/>
      <c r="L87" s="154"/>
      <c r="M87" s="155"/>
    </row>
    <row r="88" spans="1:13" x14ac:dyDescent="0.25">
      <c r="A88" s="8">
        <v>2</v>
      </c>
      <c r="B88" s="154" t="s">
        <v>122</v>
      </c>
      <c r="C88" s="154"/>
      <c r="D88" s="154"/>
      <c r="E88" s="154"/>
      <c r="F88" s="154"/>
      <c r="G88" s="154"/>
      <c r="H88" s="154"/>
      <c r="I88" s="154"/>
      <c r="J88" s="154"/>
      <c r="K88" s="154"/>
      <c r="L88" s="154"/>
      <c r="M88" s="155"/>
    </row>
    <row r="89" spans="1:13" ht="17.25" thickBot="1" x14ac:dyDescent="0.3">
      <c r="A89" s="9">
        <v>3</v>
      </c>
      <c r="B89" s="156" t="s">
        <v>123</v>
      </c>
      <c r="C89" s="156"/>
      <c r="D89" s="156"/>
      <c r="E89" s="156"/>
      <c r="F89" s="156"/>
      <c r="G89" s="156"/>
      <c r="H89" s="156"/>
      <c r="I89" s="156"/>
      <c r="J89" s="156"/>
      <c r="K89" s="156"/>
      <c r="L89" s="156"/>
      <c r="M89" s="157"/>
    </row>
  </sheetData>
  <mergeCells count="89">
    <mergeCell ref="B87:M87"/>
    <mergeCell ref="B88:M88"/>
    <mergeCell ref="B89:M89"/>
    <mergeCell ref="H78:M78"/>
    <mergeCell ref="H84:M84"/>
    <mergeCell ref="H80:M80"/>
    <mergeCell ref="H81:M81"/>
    <mergeCell ref="H82:M82"/>
    <mergeCell ref="H83:M83"/>
    <mergeCell ref="A1:M1"/>
    <mergeCell ref="A3:B3"/>
    <mergeCell ref="D2:M3"/>
    <mergeCell ref="A2:C2"/>
    <mergeCell ref="A86:M86"/>
    <mergeCell ref="H4:M4"/>
    <mergeCell ref="H5:M5"/>
    <mergeCell ref="H6:M6"/>
    <mergeCell ref="H7:M7"/>
    <mergeCell ref="H8:M8"/>
    <mergeCell ref="H9:M9"/>
    <mergeCell ref="H10:M10"/>
    <mergeCell ref="H11:M11"/>
    <mergeCell ref="H12:M12"/>
    <mergeCell ref="H13:M13"/>
    <mergeCell ref="H14:M14"/>
    <mergeCell ref="H15:M15"/>
    <mergeCell ref="H16:M16"/>
    <mergeCell ref="H17:M17"/>
    <mergeCell ref="H18:M18"/>
    <mergeCell ref="H19:M19"/>
    <mergeCell ref="H20:M20"/>
    <mergeCell ref="H21:M21"/>
    <mergeCell ref="H22:M22"/>
    <mergeCell ref="H23:M23"/>
    <mergeCell ref="H24:M24"/>
    <mergeCell ref="H25:M25"/>
    <mergeCell ref="H26:M26"/>
    <mergeCell ref="H27:M27"/>
    <mergeCell ref="H28:M28"/>
    <mergeCell ref="H29:M29"/>
    <mergeCell ref="H30:M30"/>
    <mergeCell ref="H31:M31"/>
    <mergeCell ref="H32:M32"/>
    <mergeCell ref="H33:M33"/>
    <mergeCell ref="H34:M34"/>
    <mergeCell ref="H35:M35"/>
    <mergeCell ref="H36:M36"/>
    <mergeCell ref="H37:M37"/>
    <mergeCell ref="H38:M38"/>
    <mergeCell ref="H39:M39"/>
    <mergeCell ref="H40:M40"/>
    <mergeCell ref="H41:M41"/>
    <mergeCell ref="H42:M42"/>
    <mergeCell ref="H43:M43"/>
    <mergeCell ref="H44:M44"/>
    <mergeCell ref="H45:M45"/>
    <mergeCell ref="H46:M46"/>
    <mergeCell ref="H47:M47"/>
    <mergeCell ref="H48:M48"/>
    <mergeCell ref="H49:M49"/>
    <mergeCell ref="H50:M50"/>
    <mergeCell ref="H51:M51"/>
    <mergeCell ref="H52:M52"/>
    <mergeCell ref="H53:M53"/>
    <mergeCell ref="H54:M54"/>
    <mergeCell ref="H55:M55"/>
    <mergeCell ref="H56:M56"/>
    <mergeCell ref="H57:M57"/>
    <mergeCell ref="H58:M58"/>
    <mergeCell ref="H59:M59"/>
    <mergeCell ref="H60:M60"/>
    <mergeCell ref="H61:M61"/>
    <mergeCell ref="H62:M62"/>
    <mergeCell ref="H63:M63"/>
    <mergeCell ref="H64:M64"/>
    <mergeCell ref="H65:M65"/>
    <mergeCell ref="H66:M66"/>
    <mergeCell ref="H67:M67"/>
    <mergeCell ref="H68:M68"/>
    <mergeCell ref="H69:M69"/>
    <mergeCell ref="H70:M70"/>
    <mergeCell ref="H71:M71"/>
    <mergeCell ref="H72:M72"/>
    <mergeCell ref="H73:M73"/>
    <mergeCell ref="H74:M74"/>
    <mergeCell ref="H75:M75"/>
    <mergeCell ref="H76:M76"/>
    <mergeCell ref="H77:M77"/>
    <mergeCell ref="H79:M7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A89"/>
  <sheetViews>
    <sheetView zoomScale="85" zoomScaleNormal="85" workbookViewId="0">
      <selection activeCell="A4" sqref="A4:XFD4"/>
    </sheetView>
  </sheetViews>
  <sheetFormatPr defaultRowHeight="16.5" x14ac:dyDescent="0.3"/>
  <cols>
    <col min="1" max="1" width="24.42578125" style="2" bestFit="1" customWidth="1"/>
    <col min="2" max="7" width="14.7109375" style="2" customWidth="1"/>
    <col min="8" max="12" width="9.140625" style="2"/>
    <col min="13" max="13" width="27.7109375" style="2" customWidth="1"/>
    <col min="14" max="16384" width="9.140625" style="2"/>
  </cols>
  <sheetData>
    <row r="1" spans="1:27" ht="32.25" customHeight="1" thickBot="1" x14ac:dyDescent="0.35">
      <c r="A1" s="173" t="s">
        <v>11</v>
      </c>
      <c r="B1" s="174"/>
      <c r="C1" s="174"/>
      <c r="D1" s="174"/>
      <c r="E1" s="174"/>
      <c r="F1" s="174"/>
      <c r="G1" s="174"/>
      <c r="H1" s="174"/>
      <c r="I1" s="174"/>
      <c r="J1" s="174"/>
      <c r="K1" s="174"/>
      <c r="L1" s="174"/>
      <c r="M1" s="175"/>
    </row>
    <row r="2" spans="1:27" ht="17.25" thickBot="1" x14ac:dyDescent="0.35">
      <c r="A2" s="180" t="s">
        <v>9</v>
      </c>
      <c r="B2" s="181"/>
      <c r="C2" s="182"/>
      <c r="D2" s="183"/>
      <c r="E2" s="184"/>
      <c r="F2" s="184"/>
      <c r="G2" s="184"/>
      <c r="H2" s="184"/>
      <c r="I2" s="184"/>
      <c r="J2" s="184"/>
      <c r="K2" s="184"/>
      <c r="L2" s="184"/>
      <c r="M2" s="185"/>
    </row>
    <row r="3" spans="1:27" ht="18.75" thickBot="1" x14ac:dyDescent="0.35">
      <c r="A3" s="189" t="s">
        <v>6</v>
      </c>
      <c r="B3" s="155"/>
      <c r="C3" s="17">
        <v>14</v>
      </c>
      <c r="D3" s="186"/>
      <c r="E3" s="187"/>
      <c r="F3" s="187"/>
      <c r="G3" s="187"/>
      <c r="H3" s="187"/>
      <c r="I3" s="187"/>
      <c r="J3" s="187"/>
      <c r="K3" s="187"/>
      <c r="L3" s="187"/>
      <c r="M3" s="188"/>
    </row>
    <row r="4" spans="1:27" ht="43.5" thickBot="1" x14ac:dyDescent="0.35">
      <c r="A4" s="25" t="s">
        <v>0</v>
      </c>
      <c r="B4" s="26" t="s">
        <v>1</v>
      </c>
      <c r="C4" s="26" t="s">
        <v>4</v>
      </c>
      <c r="D4" s="26" t="s">
        <v>3</v>
      </c>
      <c r="E4" s="27" t="s">
        <v>13</v>
      </c>
      <c r="F4" s="27" t="s">
        <v>7</v>
      </c>
      <c r="G4" s="27" t="s">
        <v>89</v>
      </c>
      <c r="H4" s="190" t="s">
        <v>8</v>
      </c>
      <c r="I4" s="191"/>
      <c r="J4" s="191"/>
      <c r="K4" s="191"/>
      <c r="L4" s="191"/>
      <c r="M4" s="192"/>
    </row>
    <row r="5" spans="1:27" ht="33" customHeight="1" x14ac:dyDescent="0.3">
      <c r="A5" s="7">
        <v>1</v>
      </c>
      <c r="B5" s="99" t="s">
        <v>30</v>
      </c>
      <c r="C5" s="110" t="s">
        <v>88</v>
      </c>
      <c r="D5" s="99" t="s">
        <v>10</v>
      </c>
      <c r="E5" s="11">
        <v>100</v>
      </c>
      <c r="F5" s="11">
        <v>2</v>
      </c>
      <c r="G5" s="101">
        <v>0.25</v>
      </c>
      <c r="H5" s="137" t="s">
        <v>186</v>
      </c>
      <c r="I5" s="138"/>
      <c r="J5" s="138"/>
      <c r="K5" s="138"/>
      <c r="L5" s="138"/>
      <c r="M5" s="139"/>
    </row>
    <row r="6" spans="1:27" ht="33" customHeight="1" x14ac:dyDescent="0.3">
      <c r="A6" s="8">
        <v>1</v>
      </c>
      <c r="B6" s="13"/>
      <c r="C6" s="13"/>
      <c r="D6" s="13" t="s">
        <v>2</v>
      </c>
      <c r="E6" s="5">
        <v>100</v>
      </c>
      <c r="F6" s="5">
        <v>2</v>
      </c>
      <c r="G6" s="90">
        <v>0.25</v>
      </c>
      <c r="H6" s="134" t="s">
        <v>187</v>
      </c>
      <c r="I6" s="135"/>
      <c r="J6" s="135"/>
      <c r="K6" s="135"/>
      <c r="L6" s="135"/>
      <c r="M6" s="136"/>
    </row>
    <row r="7" spans="1:27" ht="33" customHeight="1" x14ac:dyDescent="0.3">
      <c r="A7" s="8">
        <v>1</v>
      </c>
      <c r="B7" s="13"/>
      <c r="C7" s="13"/>
      <c r="D7" s="13" t="s">
        <v>10</v>
      </c>
      <c r="E7" s="5">
        <v>20</v>
      </c>
      <c r="F7" s="5">
        <v>4</v>
      </c>
      <c r="G7" s="90">
        <v>0.25</v>
      </c>
      <c r="H7" s="134" t="s">
        <v>188</v>
      </c>
      <c r="I7" s="135"/>
      <c r="J7" s="135"/>
      <c r="K7" s="135"/>
      <c r="L7" s="135"/>
      <c r="M7" s="136"/>
      <c r="O7" s="86"/>
    </row>
    <row r="8" spans="1:27" ht="33" customHeight="1" thickBot="1" x14ac:dyDescent="0.35">
      <c r="A8" s="9">
        <v>1</v>
      </c>
      <c r="B8" s="100"/>
      <c r="C8" s="100"/>
      <c r="D8" s="100" t="s">
        <v>2</v>
      </c>
      <c r="E8" s="12">
        <v>20</v>
      </c>
      <c r="F8" s="12">
        <v>8</v>
      </c>
      <c r="G8" s="19">
        <v>0.25</v>
      </c>
      <c r="H8" s="131" t="s">
        <v>189</v>
      </c>
      <c r="I8" s="132"/>
      <c r="J8" s="132"/>
      <c r="K8" s="132"/>
      <c r="L8" s="132"/>
      <c r="M8" s="133"/>
    </row>
    <row r="9" spans="1:27" ht="33" customHeight="1" x14ac:dyDescent="0.3">
      <c r="A9" s="14">
        <v>2</v>
      </c>
      <c r="B9" s="99" t="s">
        <v>27</v>
      </c>
      <c r="C9" s="99" t="s">
        <v>79</v>
      </c>
      <c r="D9" s="99" t="s">
        <v>10</v>
      </c>
      <c r="E9" s="11">
        <v>100</v>
      </c>
      <c r="F9" s="11">
        <v>0</v>
      </c>
      <c r="G9" s="1">
        <v>0.25</v>
      </c>
      <c r="H9" s="137" t="s">
        <v>190</v>
      </c>
      <c r="I9" s="138"/>
      <c r="J9" s="138"/>
      <c r="K9" s="138"/>
      <c r="L9" s="138"/>
      <c r="M9" s="139"/>
    </row>
    <row r="10" spans="1:27" ht="33" customHeight="1" x14ac:dyDescent="0.3">
      <c r="A10" s="8">
        <v>2</v>
      </c>
      <c r="B10" s="13"/>
      <c r="C10" s="13"/>
      <c r="D10" s="13" t="s">
        <v>2</v>
      </c>
      <c r="E10" s="5">
        <v>100</v>
      </c>
      <c r="F10" s="5">
        <v>1</v>
      </c>
      <c r="G10" s="1">
        <v>0.25</v>
      </c>
      <c r="H10" s="134" t="s">
        <v>191</v>
      </c>
      <c r="I10" s="135"/>
      <c r="J10" s="135"/>
      <c r="K10" s="135"/>
      <c r="L10" s="135"/>
      <c r="M10" s="136"/>
    </row>
    <row r="11" spans="1:27" ht="33" customHeight="1" x14ac:dyDescent="0.3">
      <c r="A11" s="15">
        <v>2</v>
      </c>
      <c r="B11" s="13"/>
      <c r="C11" s="13"/>
      <c r="D11" s="13" t="s">
        <v>10</v>
      </c>
      <c r="E11" s="5">
        <v>20</v>
      </c>
      <c r="F11" s="5">
        <v>5</v>
      </c>
      <c r="G11" s="1">
        <v>0.25</v>
      </c>
      <c r="H11" s="134" t="s">
        <v>192</v>
      </c>
      <c r="I11" s="135"/>
      <c r="J11" s="135"/>
      <c r="K11" s="135"/>
      <c r="L11" s="135"/>
      <c r="M11" s="136"/>
    </row>
    <row r="12" spans="1:27" ht="33" customHeight="1" thickBot="1" x14ac:dyDescent="0.35">
      <c r="A12" s="16">
        <v>2</v>
      </c>
      <c r="B12" s="100"/>
      <c r="C12" s="100"/>
      <c r="D12" s="100" t="s">
        <v>2</v>
      </c>
      <c r="E12" s="12">
        <v>20</v>
      </c>
      <c r="F12" s="12">
        <v>9</v>
      </c>
      <c r="G12" s="1">
        <v>0.25</v>
      </c>
      <c r="H12" s="131" t="s">
        <v>192</v>
      </c>
      <c r="I12" s="132"/>
      <c r="J12" s="132"/>
      <c r="K12" s="132"/>
      <c r="L12" s="132"/>
      <c r="M12" s="133"/>
    </row>
    <row r="13" spans="1:27" ht="33" customHeight="1" x14ac:dyDescent="0.3">
      <c r="A13" s="7">
        <v>3</v>
      </c>
      <c r="B13" s="99" t="s">
        <v>30</v>
      </c>
      <c r="C13" s="110" t="s">
        <v>43</v>
      </c>
      <c r="D13" s="99" t="s">
        <v>10</v>
      </c>
      <c r="E13" s="11">
        <v>100</v>
      </c>
      <c r="F13" s="11">
        <v>1</v>
      </c>
      <c r="G13" s="101">
        <v>0.27</v>
      </c>
      <c r="H13" s="137" t="s">
        <v>193</v>
      </c>
      <c r="I13" s="138"/>
      <c r="J13" s="138"/>
      <c r="K13" s="138"/>
      <c r="L13" s="138"/>
      <c r="M13" s="139"/>
    </row>
    <row r="14" spans="1:27" ht="33" customHeight="1" x14ac:dyDescent="0.3">
      <c r="A14" s="8">
        <v>3</v>
      </c>
      <c r="B14" s="13"/>
      <c r="C14" s="13"/>
      <c r="D14" s="13" t="s">
        <v>2</v>
      </c>
      <c r="E14" s="5">
        <v>100</v>
      </c>
      <c r="F14" s="5">
        <v>1</v>
      </c>
      <c r="G14" s="90">
        <v>0.27</v>
      </c>
      <c r="H14" s="134" t="s">
        <v>194</v>
      </c>
      <c r="I14" s="135"/>
      <c r="J14" s="135"/>
      <c r="K14" s="135"/>
      <c r="L14" s="135"/>
      <c r="M14" s="136"/>
    </row>
    <row r="15" spans="1:27" ht="33" customHeight="1" x14ac:dyDescent="0.3">
      <c r="A15" s="8">
        <v>3</v>
      </c>
      <c r="B15" s="13"/>
      <c r="C15" s="13"/>
      <c r="D15" s="13" t="s">
        <v>10</v>
      </c>
      <c r="E15" s="5">
        <v>20</v>
      </c>
      <c r="F15" s="5">
        <v>3</v>
      </c>
      <c r="G15" s="90">
        <v>0.27</v>
      </c>
      <c r="H15" s="134" t="s">
        <v>195</v>
      </c>
      <c r="I15" s="135"/>
      <c r="J15" s="135"/>
      <c r="K15" s="135"/>
      <c r="L15" s="135"/>
      <c r="M15" s="136"/>
      <c r="P15" s="1"/>
      <c r="Q15" s="1"/>
      <c r="R15" s="1"/>
      <c r="S15" s="1"/>
      <c r="T15" s="1"/>
      <c r="U15" s="1"/>
      <c r="V15" s="1"/>
      <c r="W15" s="1"/>
      <c r="X15" s="1"/>
      <c r="Y15" s="1"/>
      <c r="Z15" s="1"/>
      <c r="AA15" s="1"/>
    </row>
    <row r="16" spans="1:27" ht="33" customHeight="1" thickBot="1" x14ac:dyDescent="0.35">
      <c r="A16" s="9">
        <v>3</v>
      </c>
      <c r="B16" s="100"/>
      <c r="C16" s="100"/>
      <c r="D16" s="100" t="s">
        <v>2</v>
      </c>
      <c r="E16" s="12">
        <v>20</v>
      </c>
      <c r="F16" s="12">
        <v>10</v>
      </c>
      <c r="G16" s="19">
        <v>0.27</v>
      </c>
      <c r="H16" s="131" t="s">
        <v>196</v>
      </c>
      <c r="I16" s="132"/>
      <c r="J16" s="132"/>
      <c r="K16" s="132"/>
      <c r="L16" s="132"/>
      <c r="M16" s="133"/>
      <c r="P16" s="1"/>
      <c r="Q16" s="1"/>
      <c r="R16" s="1"/>
      <c r="S16" s="1"/>
      <c r="T16" s="1"/>
      <c r="U16" s="1"/>
      <c r="V16" s="1"/>
      <c r="W16" s="1"/>
      <c r="X16" s="1"/>
      <c r="Y16" s="1"/>
      <c r="Z16" s="1"/>
      <c r="AA16" s="1"/>
    </row>
    <row r="17" spans="1:27" ht="33" customHeight="1" x14ac:dyDescent="0.3">
      <c r="A17" s="7">
        <v>4</v>
      </c>
      <c r="B17" s="99" t="s">
        <v>27</v>
      </c>
      <c r="C17" s="99" t="s">
        <v>83</v>
      </c>
      <c r="D17" s="99" t="s">
        <v>10</v>
      </c>
      <c r="E17" s="11">
        <v>100</v>
      </c>
      <c r="F17" s="11">
        <v>0</v>
      </c>
      <c r="G17" s="1">
        <v>0.2</v>
      </c>
      <c r="H17" s="137" t="s">
        <v>197</v>
      </c>
      <c r="I17" s="138"/>
      <c r="J17" s="138"/>
      <c r="K17" s="138"/>
      <c r="L17" s="138"/>
      <c r="M17" s="139"/>
      <c r="P17" s="1"/>
      <c r="Q17" s="1"/>
      <c r="R17" s="1"/>
      <c r="S17" s="1"/>
      <c r="T17" s="1"/>
      <c r="U17" s="1"/>
      <c r="V17" s="1"/>
      <c r="W17" s="1"/>
      <c r="X17" s="1"/>
      <c r="Y17" s="1"/>
      <c r="Z17" s="1"/>
      <c r="AA17" s="1"/>
    </row>
    <row r="18" spans="1:27" ht="33" customHeight="1" x14ac:dyDescent="0.3">
      <c r="A18" s="8">
        <v>4</v>
      </c>
      <c r="B18" s="13"/>
      <c r="C18" s="13"/>
      <c r="D18" s="13" t="s">
        <v>2</v>
      </c>
      <c r="E18" s="5">
        <v>100</v>
      </c>
      <c r="F18" s="5">
        <v>1</v>
      </c>
      <c r="G18" s="1">
        <v>0.2</v>
      </c>
      <c r="H18" s="134" t="s">
        <v>187</v>
      </c>
      <c r="I18" s="135"/>
      <c r="J18" s="135"/>
      <c r="K18" s="135"/>
      <c r="L18" s="135"/>
      <c r="M18" s="136"/>
      <c r="P18" s="1"/>
      <c r="Q18" s="1"/>
      <c r="R18" s="1"/>
      <c r="S18" s="1"/>
      <c r="T18" s="1"/>
      <c r="U18" s="1"/>
      <c r="V18" s="1"/>
      <c r="W18" s="1"/>
      <c r="X18" s="1"/>
      <c r="Y18" s="1"/>
      <c r="Z18" s="1"/>
      <c r="AA18" s="1"/>
    </row>
    <row r="19" spans="1:27" ht="33" customHeight="1" x14ac:dyDescent="0.3">
      <c r="A19" s="8">
        <v>4</v>
      </c>
      <c r="B19" s="13"/>
      <c r="C19" s="13"/>
      <c r="D19" s="13" t="s">
        <v>10</v>
      </c>
      <c r="E19" s="5">
        <v>20</v>
      </c>
      <c r="F19" s="5">
        <v>0</v>
      </c>
      <c r="G19" s="1">
        <v>0.2</v>
      </c>
      <c r="H19" s="134" t="s">
        <v>198</v>
      </c>
      <c r="I19" s="135"/>
      <c r="J19" s="135"/>
      <c r="K19" s="135"/>
      <c r="L19" s="135"/>
      <c r="M19" s="136"/>
      <c r="P19" s="1"/>
      <c r="Q19" s="1"/>
      <c r="R19" s="1"/>
      <c r="S19" s="1"/>
      <c r="T19" s="1"/>
      <c r="U19" s="1"/>
      <c r="V19" s="1"/>
      <c r="W19" s="1"/>
      <c r="X19" s="1"/>
      <c r="Y19" s="1"/>
      <c r="Z19" s="1"/>
      <c r="AA19" s="1"/>
    </row>
    <row r="20" spans="1:27" ht="33" customHeight="1" thickBot="1" x14ac:dyDescent="0.35">
      <c r="A20" s="9">
        <v>4</v>
      </c>
      <c r="B20" s="100"/>
      <c r="C20" s="100"/>
      <c r="D20" s="100" t="s">
        <v>2</v>
      </c>
      <c r="E20" s="12">
        <v>20</v>
      </c>
      <c r="F20" s="12">
        <v>3</v>
      </c>
      <c r="G20" s="1">
        <v>0.2</v>
      </c>
      <c r="H20" s="131" t="s">
        <v>187</v>
      </c>
      <c r="I20" s="132"/>
      <c r="J20" s="132"/>
      <c r="K20" s="132"/>
      <c r="L20" s="132"/>
      <c r="M20" s="133"/>
      <c r="P20" s="1"/>
      <c r="Q20" s="1"/>
      <c r="R20" s="1"/>
      <c r="S20" s="1"/>
      <c r="T20" s="1"/>
      <c r="U20" s="1"/>
      <c r="V20" s="1"/>
      <c r="W20" s="1"/>
      <c r="X20" s="1"/>
      <c r="Y20" s="1"/>
      <c r="Z20" s="1"/>
      <c r="AA20" s="1"/>
    </row>
    <row r="21" spans="1:27" ht="33" customHeight="1" x14ac:dyDescent="0.3">
      <c r="A21" s="7">
        <v>5</v>
      </c>
      <c r="B21" s="99" t="s">
        <v>30</v>
      </c>
      <c r="C21" s="110" t="s">
        <v>88</v>
      </c>
      <c r="D21" s="99" t="s">
        <v>10</v>
      </c>
      <c r="E21" s="11">
        <v>100</v>
      </c>
      <c r="F21" s="11">
        <v>0</v>
      </c>
      <c r="G21" s="101">
        <v>0.25</v>
      </c>
      <c r="H21" s="137" t="s">
        <v>199</v>
      </c>
      <c r="I21" s="138"/>
      <c r="J21" s="138"/>
      <c r="K21" s="138"/>
      <c r="L21" s="138"/>
      <c r="M21" s="139"/>
      <c r="P21" s="1"/>
      <c r="Q21" s="1"/>
      <c r="R21" s="1"/>
      <c r="S21" s="1"/>
      <c r="T21" s="1"/>
      <c r="U21" s="1"/>
      <c r="V21" s="1"/>
      <c r="W21" s="1"/>
      <c r="X21" s="1"/>
      <c r="Y21" s="1"/>
      <c r="Z21" s="1"/>
      <c r="AA21" s="1"/>
    </row>
    <row r="22" spans="1:27" ht="33" customHeight="1" x14ac:dyDescent="0.3">
      <c r="A22" s="8">
        <v>5</v>
      </c>
      <c r="B22" s="13"/>
      <c r="C22" s="13"/>
      <c r="D22" s="13" t="s">
        <v>2</v>
      </c>
      <c r="E22" s="5">
        <v>100</v>
      </c>
      <c r="F22" s="5">
        <v>2</v>
      </c>
      <c r="G22" s="90">
        <v>0.25</v>
      </c>
      <c r="H22" s="134" t="s">
        <v>200</v>
      </c>
      <c r="I22" s="135"/>
      <c r="J22" s="135"/>
      <c r="K22" s="135"/>
      <c r="L22" s="135"/>
      <c r="M22" s="136"/>
      <c r="P22" s="1"/>
      <c r="Q22" s="1"/>
      <c r="R22" s="1"/>
      <c r="S22" s="1"/>
      <c r="T22" s="1"/>
      <c r="U22" s="1"/>
      <c r="V22" s="1"/>
      <c r="W22" s="1"/>
      <c r="X22" s="1"/>
      <c r="Y22" s="1"/>
      <c r="Z22" s="1"/>
      <c r="AA22" s="1"/>
    </row>
    <row r="23" spans="1:27" ht="33" customHeight="1" x14ac:dyDescent="0.3">
      <c r="A23" s="8">
        <v>5</v>
      </c>
      <c r="B23" s="13"/>
      <c r="C23" s="13"/>
      <c r="D23" s="13" t="s">
        <v>10</v>
      </c>
      <c r="E23" s="5">
        <v>20</v>
      </c>
      <c r="F23" s="5">
        <v>0</v>
      </c>
      <c r="G23" s="90">
        <v>0.25</v>
      </c>
      <c r="H23" s="134" t="s">
        <v>199</v>
      </c>
      <c r="I23" s="135"/>
      <c r="J23" s="135"/>
      <c r="K23" s="135"/>
      <c r="L23" s="135"/>
      <c r="M23" s="136"/>
      <c r="P23" s="1"/>
      <c r="Q23" s="1"/>
      <c r="R23" s="1"/>
      <c r="S23" s="1"/>
      <c r="T23" s="1"/>
      <c r="U23" s="1"/>
      <c r="V23" s="1"/>
      <c r="W23" s="1"/>
      <c r="X23" s="1"/>
      <c r="Y23" s="1"/>
      <c r="Z23" s="1"/>
      <c r="AA23" s="1"/>
    </row>
    <row r="24" spans="1:27" ht="33" customHeight="1" thickBot="1" x14ac:dyDescent="0.35">
      <c r="A24" s="9">
        <v>5</v>
      </c>
      <c r="B24" s="100"/>
      <c r="C24" s="100"/>
      <c r="D24" s="100" t="s">
        <v>2</v>
      </c>
      <c r="E24" s="12">
        <v>20</v>
      </c>
      <c r="F24" s="12">
        <v>5</v>
      </c>
      <c r="G24" s="19">
        <v>0.25</v>
      </c>
      <c r="H24" s="131" t="s">
        <v>200</v>
      </c>
      <c r="I24" s="132"/>
      <c r="J24" s="132"/>
      <c r="K24" s="132"/>
      <c r="L24" s="132"/>
      <c r="M24" s="133"/>
      <c r="P24" s="1"/>
      <c r="Q24" s="1"/>
      <c r="R24" s="1"/>
      <c r="S24" s="1"/>
      <c r="T24" s="1"/>
      <c r="U24" s="1"/>
      <c r="V24" s="1"/>
      <c r="W24" s="1"/>
      <c r="X24" s="1"/>
      <c r="Y24" s="1"/>
      <c r="Z24" s="1"/>
      <c r="AA24" s="1"/>
    </row>
    <row r="25" spans="1:27" ht="33" customHeight="1" x14ac:dyDescent="0.3">
      <c r="A25" s="7">
        <v>6</v>
      </c>
      <c r="B25" s="99" t="s">
        <v>30</v>
      </c>
      <c r="C25" s="99" t="s">
        <v>43</v>
      </c>
      <c r="D25" s="99" t="s">
        <v>10</v>
      </c>
      <c r="E25" s="11">
        <v>100</v>
      </c>
      <c r="F25" s="11">
        <v>0</v>
      </c>
      <c r="G25" s="1">
        <v>0.27</v>
      </c>
      <c r="H25" s="137" t="s">
        <v>199</v>
      </c>
      <c r="I25" s="138"/>
      <c r="J25" s="138"/>
      <c r="K25" s="138"/>
      <c r="L25" s="138"/>
      <c r="M25" s="139"/>
    </row>
    <row r="26" spans="1:27" ht="33" customHeight="1" x14ac:dyDescent="0.3">
      <c r="A26" s="8">
        <v>6</v>
      </c>
      <c r="B26" s="13"/>
      <c r="C26" s="13"/>
      <c r="D26" s="13" t="s">
        <v>2</v>
      </c>
      <c r="E26" s="5">
        <v>100</v>
      </c>
      <c r="F26" s="5">
        <v>0</v>
      </c>
      <c r="G26" s="1">
        <v>0.27</v>
      </c>
      <c r="H26" s="134" t="s">
        <v>199</v>
      </c>
      <c r="I26" s="135"/>
      <c r="J26" s="135"/>
      <c r="K26" s="135"/>
      <c r="L26" s="135"/>
      <c r="M26" s="136"/>
    </row>
    <row r="27" spans="1:27" ht="33" customHeight="1" x14ac:dyDescent="0.3">
      <c r="A27" s="8">
        <v>6</v>
      </c>
      <c r="B27" s="13"/>
      <c r="C27" s="13"/>
      <c r="D27" s="13" t="s">
        <v>10</v>
      </c>
      <c r="E27" s="5">
        <v>20</v>
      </c>
      <c r="F27" s="5">
        <v>0</v>
      </c>
      <c r="G27" s="1">
        <v>0.27</v>
      </c>
      <c r="H27" s="134" t="s">
        <v>199</v>
      </c>
      <c r="I27" s="135"/>
      <c r="J27" s="135"/>
      <c r="K27" s="135"/>
      <c r="L27" s="135"/>
      <c r="M27" s="136"/>
    </row>
    <row r="28" spans="1:27" ht="33" customHeight="1" thickBot="1" x14ac:dyDescent="0.35">
      <c r="A28" s="9">
        <v>6</v>
      </c>
      <c r="B28" s="100"/>
      <c r="C28" s="100"/>
      <c r="D28" s="100" t="s">
        <v>2</v>
      </c>
      <c r="E28" s="12">
        <v>20</v>
      </c>
      <c r="F28" s="12">
        <v>2</v>
      </c>
      <c r="G28" s="1">
        <v>0.27</v>
      </c>
      <c r="H28" s="131" t="s">
        <v>201</v>
      </c>
      <c r="I28" s="132"/>
      <c r="J28" s="132"/>
      <c r="K28" s="132"/>
      <c r="L28" s="132"/>
      <c r="M28" s="133"/>
    </row>
    <row r="29" spans="1:27" ht="33" customHeight="1" x14ac:dyDescent="0.3">
      <c r="A29" s="7">
        <v>7</v>
      </c>
      <c r="B29" s="99" t="s">
        <v>30</v>
      </c>
      <c r="C29" s="110" t="s">
        <v>88</v>
      </c>
      <c r="D29" s="99" t="s">
        <v>10</v>
      </c>
      <c r="E29" s="11">
        <v>100</v>
      </c>
      <c r="F29" s="11">
        <v>0</v>
      </c>
      <c r="G29" s="101">
        <v>0.3</v>
      </c>
      <c r="H29" s="137" t="s">
        <v>199</v>
      </c>
      <c r="I29" s="138"/>
      <c r="J29" s="138"/>
      <c r="K29" s="138"/>
      <c r="L29" s="138"/>
      <c r="M29" s="139"/>
    </row>
    <row r="30" spans="1:27" ht="33" customHeight="1" x14ac:dyDescent="0.3">
      <c r="A30" s="8">
        <v>7</v>
      </c>
      <c r="B30" s="13"/>
      <c r="C30" s="13"/>
      <c r="D30" s="13" t="s">
        <v>2</v>
      </c>
      <c r="E30" s="5">
        <v>100</v>
      </c>
      <c r="F30" s="5">
        <v>0</v>
      </c>
      <c r="G30" s="90">
        <v>0.3</v>
      </c>
      <c r="H30" s="134" t="s">
        <v>199</v>
      </c>
      <c r="I30" s="135"/>
      <c r="J30" s="135"/>
      <c r="K30" s="135"/>
      <c r="L30" s="135"/>
      <c r="M30" s="136"/>
    </row>
    <row r="31" spans="1:27" ht="33" customHeight="1" x14ac:dyDescent="0.3">
      <c r="A31" s="8">
        <v>7</v>
      </c>
      <c r="B31" s="13"/>
      <c r="C31" s="13"/>
      <c r="D31" s="13" t="s">
        <v>10</v>
      </c>
      <c r="E31" s="5">
        <v>20</v>
      </c>
      <c r="F31" s="5">
        <v>3</v>
      </c>
      <c r="G31" s="90">
        <v>0.3</v>
      </c>
      <c r="H31" s="134" t="s">
        <v>187</v>
      </c>
      <c r="I31" s="135"/>
      <c r="J31" s="135"/>
      <c r="K31" s="135"/>
      <c r="L31" s="135"/>
      <c r="M31" s="136"/>
    </row>
    <row r="32" spans="1:27" ht="33" customHeight="1" thickBot="1" x14ac:dyDescent="0.35">
      <c r="A32" s="9">
        <v>7</v>
      </c>
      <c r="B32" s="100"/>
      <c r="C32" s="100"/>
      <c r="D32" s="100" t="s">
        <v>2</v>
      </c>
      <c r="E32" s="12">
        <v>20</v>
      </c>
      <c r="F32" s="12">
        <v>5</v>
      </c>
      <c r="G32" s="19">
        <v>0.3</v>
      </c>
      <c r="H32" s="131" t="s">
        <v>202</v>
      </c>
      <c r="I32" s="132"/>
      <c r="J32" s="132"/>
      <c r="K32" s="132"/>
      <c r="L32" s="132"/>
      <c r="M32" s="133"/>
    </row>
    <row r="33" spans="1:13" ht="33" customHeight="1" x14ac:dyDescent="0.3">
      <c r="A33" s="7">
        <v>8</v>
      </c>
      <c r="B33" s="99" t="s">
        <v>30</v>
      </c>
      <c r="C33" s="99" t="s">
        <v>83</v>
      </c>
      <c r="D33" s="99" t="s">
        <v>10</v>
      </c>
      <c r="E33" s="11">
        <v>100</v>
      </c>
      <c r="F33" s="11">
        <v>1</v>
      </c>
      <c r="G33" s="1">
        <v>0.3</v>
      </c>
      <c r="H33" s="137" t="s">
        <v>203</v>
      </c>
      <c r="I33" s="138"/>
      <c r="J33" s="138"/>
      <c r="K33" s="138"/>
      <c r="L33" s="138"/>
      <c r="M33" s="139"/>
    </row>
    <row r="34" spans="1:13" ht="33" customHeight="1" x14ac:dyDescent="0.3">
      <c r="A34" s="8">
        <v>8</v>
      </c>
      <c r="B34" s="13"/>
      <c r="C34" s="13"/>
      <c r="D34" s="13" t="s">
        <v>2</v>
      </c>
      <c r="E34" s="5">
        <v>100</v>
      </c>
      <c r="F34" s="5">
        <v>0</v>
      </c>
      <c r="G34" s="1">
        <v>0.3</v>
      </c>
      <c r="H34" s="134" t="s">
        <v>199</v>
      </c>
      <c r="I34" s="135"/>
      <c r="J34" s="135"/>
      <c r="K34" s="135"/>
      <c r="L34" s="135"/>
      <c r="M34" s="136"/>
    </row>
    <row r="35" spans="1:13" ht="33" customHeight="1" x14ac:dyDescent="0.3">
      <c r="A35" s="8">
        <v>8</v>
      </c>
      <c r="B35" s="13"/>
      <c r="C35" s="13"/>
      <c r="D35" s="13" t="s">
        <v>10</v>
      </c>
      <c r="E35" s="5">
        <v>20</v>
      </c>
      <c r="F35" s="5">
        <v>3</v>
      </c>
      <c r="G35" s="1">
        <v>0.3</v>
      </c>
      <c r="H35" s="134" t="s">
        <v>201</v>
      </c>
      <c r="I35" s="135"/>
      <c r="J35" s="135"/>
      <c r="K35" s="135"/>
      <c r="L35" s="135"/>
      <c r="M35" s="136"/>
    </row>
    <row r="36" spans="1:13" ht="33" customHeight="1" thickBot="1" x14ac:dyDescent="0.35">
      <c r="A36" s="9">
        <v>8</v>
      </c>
      <c r="B36" s="100"/>
      <c r="C36" s="100"/>
      <c r="D36" s="100" t="s">
        <v>2</v>
      </c>
      <c r="E36" s="12">
        <v>20</v>
      </c>
      <c r="F36" s="12">
        <v>1</v>
      </c>
      <c r="G36" s="1">
        <v>0.3</v>
      </c>
      <c r="H36" s="131" t="s">
        <v>187</v>
      </c>
      <c r="I36" s="132"/>
      <c r="J36" s="132"/>
      <c r="K36" s="132"/>
      <c r="L36" s="132"/>
      <c r="M36" s="133"/>
    </row>
    <row r="37" spans="1:13" ht="33" customHeight="1" x14ac:dyDescent="0.3">
      <c r="A37" s="7">
        <v>9</v>
      </c>
      <c r="B37" s="99" t="s">
        <v>27</v>
      </c>
      <c r="C37" s="99" t="s">
        <v>43</v>
      </c>
      <c r="D37" s="99" t="s">
        <v>10</v>
      </c>
      <c r="E37" s="11">
        <v>100</v>
      </c>
      <c r="F37" s="11">
        <v>0</v>
      </c>
      <c r="G37" s="101">
        <v>0.27</v>
      </c>
      <c r="H37" s="137" t="s">
        <v>199</v>
      </c>
      <c r="I37" s="138"/>
      <c r="J37" s="138"/>
      <c r="K37" s="138"/>
      <c r="L37" s="138"/>
      <c r="M37" s="139"/>
    </row>
    <row r="38" spans="1:13" ht="33" customHeight="1" x14ac:dyDescent="0.3">
      <c r="A38" s="8">
        <v>9</v>
      </c>
      <c r="B38" s="13"/>
      <c r="C38" s="13"/>
      <c r="D38" s="13" t="s">
        <v>2</v>
      </c>
      <c r="E38" s="5">
        <v>100</v>
      </c>
      <c r="F38" s="5">
        <v>0</v>
      </c>
      <c r="G38" s="90">
        <v>0.27</v>
      </c>
      <c r="H38" s="134" t="s">
        <v>199</v>
      </c>
      <c r="I38" s="135"/>
      <c r="J38" s="135"/>
      <c r="K38" s="135"/>
      <c r="L38" s="135"/>
      <c r="M38" s="136"/>
    </row>
    <row r="39" spans="1:13" ht="33" customHeight="1" x14ac:dyDescent="0.3">
      <c r="A39" s="8">
        <v>9</v>
      </c>
      <c r="B39" s="13"/>
      <c r="C39" s="13"/>
      <c r="D39" s="13" t="s">
        <v>10</v>
      </c>
      <c r="E39" s="5">
        <v>20</v>
      </c>
      <c r="F39" s="5">
        <v>2</v>
      </c>
      <c r="G39" s="90">
        <v>0.27</v>
      </c>
      <c r="H39" s="134" t="s">
        <v>201</v>
      </c>
      <c r="I39" s="135"/>
      <c r="J39" s="135"/>
      <c r="K39" s="135"/>
      <c r="L39" s="135"/>
      <c r="M39" s="136"/>
    </row>
    <row r="40" spans="1:13" ht="33" customHeight="1" thickBot="1" x14ac:dyDescent="0.35">
      <c r="A40" s="9">
        <v>9</v>
      </c>
      <c r="B40" s="100"/>
      <c r="C40" s="100"/>
      <c r="D40" s="100" t="s">
        <v>2</v>
      </c>
      <c r="E40" s="12">
        <v>20</v>
      </c>
      <c r="F40" s="12">
        <v>3</v>
      </c>
      <c r="G40" s="19">
        <v>0.27</v>
      </c>
      <c r="H40" s="131" t="s">
        <v>201</v>
      </c>
      <c r="I40" s="132"/>
      <c r="J40" s="132"/>
      <c r="K40" s="132"/>
      <c r="L40" s="132"/>
      <c r="M40" s="133"/>
    </row>
    <row r="41" spans="1:13" ht="33" customHeight="1" x14ac:dyDescent="0.3">
      <c r="A41" s="7">
        <v>10</v>
      </c>
      <c r="B41" s="99" t="s">
        <v>27</v>
      </c>
      <c r="C41" s="99" t="s">
        <v>82</v>
      </c>
      <c r="D41" s="99" t="s">
        <v>10</v>
      </c>
      <c r="E41" s="11">
        <v>100</v>
      </c>
      <c r="F41" s="11">
        <v>1</v>
      </c>
      <c r="G41" s="101">
        <v>0.27</v>
      </c>
      <c r="H41" s="137" t="s">
        <v>201</v>
      </c>
      <c r="I41" s="138"/>
      <c r="J41" s="138"/>
      <c r="K41" s="138"/>
      <c r="L41" s="138"/>
      <c r="M41" s="139"/>
    </row>
    <row r="42" spans="1:13" ht="33" customHeight="1" x14ac:dyDescent="0.3">
      <c r="A42" s="8">
        <v>10</v>
      </c>
      <c r="B42" s="13"/>
      <c r="C42" s="13"/>
      <c r="D42" s="13" t="s">
        <v>2</v>
      </c>
      <c r="E42" s="5">
        <v>100</v>
      </c>
      <c r="F42" s="5">
        <v>2</v>
      </c>
      <c r="G42" s="90">
        <v>0.27</v>
      </c>
      <c r="H42" s="134" t="s">
        <v>204</v>
      </c>
      <c r="I42" s="135"/>
      <c r="J42" s="135"/>
      <c r="K42" s="135"/>
      <c r="L42" s="135"/>
      <c r="M42" s="136"/>
    </row>
    <row r="43" spans="1:13" ht="33" customHeight="1" x14ac:dyDescent="0.3">
      <c r="A43" s="8">
        <v>10</v>
      </c>
      <c r="B43" s="13"/>
      <c r="C43" s="13"/>
      <c r="D43" s="13" t="s">
        <v>10</v>
      </c>
      <c r="E43" s="5">
        <v>20</v>
      </c>
      <c r="F43" s="5">
        <v>4</v>
      </c>
      <c r="G43" s="90">
        <v>0.27</v>
      </c>
      <c r="H43" s="134" t="s">
        <v>188</v>
      </c>
      <c r="I43" s="135"/>
      <c r="J43" s="135"/>
      <c r="K43" s="135"/>
      <c r="L43" s="135"/>
      <c r="M43" s="136"/>
    </row>
    <row r="44" spans="1:13" ht="33" customHeight="1" thickBot="1" x14ac:dyDescent="0.35">
      <c r="A44" s="9">
        <v>10</v>
      </c>
      <c r="B44" s="100"/>
      <c r="C44" s="100"/>
      <c r="D44" s="100" t="s">
        <v>2</v>
      </c>
      <c r="E44" s="12">
        <v>20</v>
      </c>
      <c r="F44" s="12">
        <v>7</v>
      </c>
      <c r="G44" s="19">
        <v>0.27</v>
      </c>
      <c r="H44" s="131" t="s">
        <v>205</v>
      </c>
      <c r="I44" s="132"/>
      <c r="J44" s="132"/>
      <c r="K44" s="132"/>
      <c r="L44" s="132"/>
      <c r="M44" s="133"/>
    </row>
    <row r="45" spans="1:13" ht="33" customHeight="1" x14ac:dyDescent="0.3">
      <c r="A45" s="7">
        <v>11</v>
      </c>
      <c r="B45" s="91" t="s">
        <v>30</v>
      </c>
      <c r="C45" s="94" t="s">
        <v>43</v>
      </c>
      <c r="D45" s="91" t="s">
        <v>10</v>
      </c>
      <c r="E45" s="11">
        <v>100</v>
      </c>
      <c r="F45" s="11">
        <v>1</v>
      </c>
      <c r="G45" s="5">
        <v>0.27</v>
      </c>
      <c r="H45" s="164" t="s">
        <v>97</v>
      </c>
      <c r="I45" s="165"/>
      <c r="J45" s="165"/>
      <c r="K45" s="165"/>
      <c r="L45" s="165"/>
      <c r="M45" s="166"/>
    </row>
    <row r="46" spans="1:13" ht="33" customHeight="1" x14ac:dyDescent="0.3">
      <c r="A46" s="8">
        <v>11</v>
      </c>
      <c r="B46" s="77"/>
      <c r="C46" s="93" t="s">
        <v>43</v>
      </c>
      <c r="D46" s="77" t="s">
        <v>2</v>
      </c>
      <c r="E46" s="5">
        <v>100</v>
      </c>
      <c r="F46" s="5">
        <v>2</v>
      </c>
      <c r="G46" s="5">
        <v>0.27</v>
      </c>
      <c r="H46" s="158" t="s">
        <v>104</v>
      </c>
      <c r="I46" s="159"/>
      <c r="J46" s="159"/>
      <c r="K46" s="159"/>
      <c r="L46" s="159"/>
      <c r="M46" s="160"/>
    </row>
    <row r="47" spans="1:13" ht="33" customHeight="1" x14ac:dyDescent="0.3">
      <c r="A47" s="8">
        <v>11</v>
      </c>
      <c r="B47" s="77"/>
      <c r="C47" s="93" t="s">
        <v>43</v>
      </c>
      <c r="D47" s="77" t="s">
        <v>10</v>
      </c>
      <c r="E47" s="5">
        <v>20</v>
      </c>
      <c r="F47" s="5">
        <v>1</v>
      </c>
      <c r="G47" s="5">
        <v>0.27</v>
      </c>
      <c r="H47" s="158"/>
      <c r="I47" s="159"/>
      <c r="J47" s="159"/>
      <c r="K47" s="159"/>
      <c r="L47" s="159"/>
      <c r="M47" s="160"/>
    </row>
    <row r="48" spans="1:13" ht="33" customHeight="1" thickBot="1" x14ac:dyDescent="0.35">
      <c r="A48" s="9">
        <v>11</v>
      </c>
      <c r="B48" s="92"/>
      <c r="C48" s="95" t="s">
        <v>43</v>
      </c>
      <c r="D48" s="92" t="s">
        <v>2</v>
      </c>
      <c r="E48" s="12">
        <v>20</v>
      </c>
      <c r="F48" s="12">
        <v>3</v>
      </c>
      <c r="G48" s="12">
        <v>0.27</v>
      </c>
      <c r="H48" s="167" t="s">
        <v>101</v>
      </c>
      <c r="I48" s="168"/>
      <c r="J48" s="168"/>
      <c r="K48" s="168"/>
      <c r="L48" s="168"/>
      <c r="M48" s="169"/>
    </row>
    <row r="49" spans="1:13" ht="33" customHeight="1" x14ac:dyDescent="0.3">
      <c r="A49" s="7">
        <v>12</v>
      </c>
      <c r="B49" s="99" t="s">
        <v>27</v>
      </c>
      <c r="C49" s="110" t="s">
        <v>82</v>
      </c>
      <c r="D49" s="99" t="s">
        <v>10</v>
      </c>
      <c r="E49" s="11">
        <v>100</v>
      </c>
      <c r="F49" s="11">
        <v>0</v>
      </c>
      <c r="G49" s="11">
        <v>0.26</v>
      </c>
      <c r="H49" s="170" t="s">
        <v>97</v>
      </c>
      <c r="I49" s="171"/>
      <c r="J49" s="171"/>
      <c r="K49" s="171"/>
      <c r="L49" s="171"/>
      <c r="M49" s="172"/>
    </row>
    <row r="50" spans="1:13" ht="33" customHeight="1" x14ac:dyDescent="0.3">
      <c r="A50" s="8">
        <v>12</v>
      </c>
      <c r="B50" s="13"/>
      <c r="C50" s="70" t="s">
        <v>82</v>
      </c>
      <c r="D50" s="13" t="s">
        <v>2</v>
      </c>
      <c r="E50" s="5">
        <v>100</v>
      </c>
      <c r="F50" s="5">
        <v>1</v>
      </c>
      <c r="G50" s="5">
        <v>0.26</v>
      </c>
      <c r="H50" s="167" t="s">
        <v>101</v>
      </c>
      <c r="I50" s="168"/>
      <c r="J50" s="168"/>
      <c r="K50" s="168"/>
      <c r="L50" s="168"/>
      <c r="M50" s="169"/>
    </row>
    <row r="51" spans="1:13" ht="33" customHeight="1" x14ac:dyDescent="0.3">
      <c r="A51" s="8">
        <v>12</v>
      </c>
      <c r="B51" s="13"/>
      <c r="C51" s="70" t="s">
        <v>82</v>
      </c>
      <c r="D51" s="13" t="s">
        <v>10</v>
      </c>
      <c r="E51" s="5">
        <v>20</v>
      </c>
      <c r="F51" s="5">
        <v>1</v>
      </c>
      <c r="G51" s="5">
        <v>0.26</v>
      </c>
      <c r="H51" s="158"/>
      <c r="I51" s="159"/>
      <c r="J51" s="159"/>
      <c r="K51" s="159"/>
      <c r="L51" s="159"/>
      <c r="M51" s="160"/>
    </row>
    <row r="52" spans="1:13" ht="33" customHeight="1" thickBot="1" x14ac:dyDescent="0.35">
      <c r="A52" s="9">
        <v>12</v>
      </c>
      <c r="B52" s="13"/>
      <c r="C52" s="70" t="s">
        <v>82</v>
      </c>
      <c r="D52" s="100" t="s">
        <v>2</v>
      </c>
      <c r="E52" s="12">
        <v>20</v>
      </c>
      <c r="F52" s="12">
        <v>2</v>
      </c>
      <c r="G52" s="12">
        <v>0.26</v>
      </c>
      <c r="H52" s="161"/>
      <c r="I52" s="162"/>
      <c r="J52" s="162"/>
      <c r="K52" s="162"/>
      <c r="L52" s="162"/>
      <c r="M52" s="163"/>
    </row>
    <row r="53" spans="1:13" ht="33" customHeight="1" x14ac:dyDescent="0.3">
      <c r="A53" s="7">
        <v>13</v>
      </c>
      <c r="B53" s="99" t="s">
        <v>27</v>
      </c>
      <c r="C53" s="110" t="s">
        <v>43</v>
      </c>
      <c r="D53" s="99" t="s">
        <v>10</v>
      </c>
      <c r="E53" s="11">
        <v>100</v>
      </c>
      <c r="F53" s="11">
        <v>1</v>
      </c>
      <c r="G53" s="11">
        <v>0.26</v>
      </c>
      <c r="H53" s="164"/>
      <c r="I53" s="165"/>
      <c r="J53" s="165"/>
      <c r="K53" s="165"/>
      <c r="L53" s="165"/>
      <c r="M53" s="166"/>
    </row>
    <row r="54" spans="1:13" ht="33" customHeight="1" x14ac:dyDescent="0.3">
      <c r="A54" s="8">
        <v>13</v>
      </c>
      <c r="B54" s="13"/>
      <c r="C54" s="70" t="s">
        <v>43</v>
      </c>
      <c r="D54" s="13" t="s">
        <v>2</v>
      </c>
      <c r="E54" s="5">
        <v>100</v>
      </c>
      <c r="F54" s="5">
        <v>2</v>
      </c>
      <c r="G54" s="5">
        <v>0.26</v>
      </c>
      <c r="H54" s="167" t="s">
        <v>101</v>
      </c>
      <c r="I54" s="168"/>
      <c r="J54" s="168"/>
      <c r="K54" s="168"/>
      <c r="L54" s="168"/>
      <c r="M54" s="169"/>
    </row>
    <row r="55" spans="1:13" ht="33" customHeight="1" x14ac:dyDescent="0.3">
      <c r="A55" s="8">
        <v>13</v>
      </c>
      <c r="B55" s="13"/>
      <c r="C55" s="70" t="s">
        <v>43</v>
      </c>
      <c r="D55" s="13" t="s">
        <v>10</v>
      </c>
      <c r="E55" s="5">
        <v>20</v>
      </c>
      <c r="F55" s="5">
        <v>2</v>
      </c>
      <c r="G55" s="5">
        <v>0.26</v>
      </c>
      <c r="H55" s="158"/>
      <c r="I55" s="159"/>
      <c r="J55" s="159"/>
      <c r="K55" s="159"/>
      <c r="L55" s="159"/>
      <c r="M55" s="160"/>
    </row>
    <row r="56" spans="1:13" ht="33" customHeight="1" thickBot="1" x14ac:dyDescent="0.35">
      <c r="A56" s="9">
        <v>13</v>
      </c>
      <c r="B56" s="13"/>
      <c r="C56" s="103" t="s">
        <v>43</v>
      </c>
      <c r="D56" s="100" t="s">
        <v>2</v>
      </c>
      <c r="E56" s="12">
        <v>20</v>
      </c>
      <c r="F56" s="12">
        <v>1</v>
      </c>
      <c r="G56" s="12">
        <v>0.26</v>
      </c>
      <c r="H56" s="161" t="s">
        <v>103</v>
      </c>
      <c r="I56" s="162"/>
      <c r="J56" s="162"/>
      <c r="K56" s="162"/>
      <c r="L56" s="162"/>
      <c r="M56" s="163"/>
    </row>
    <row r="57" spans="1:13" ht="33" customHeight="1" x14ac:dyDescent="0.3">
      <c r="A57" s="7">
        <v>14</v>
      </c>
      <c r="B57" s="99" t="s">
        <v>27</v>
      </c>
      <c r="C57" s="110" t="s">
        <v>35</v>
      </c>
      <c r="D57" s="99" t="s">
        <v>10</v>
      </c>
      <c r="E57" s="11">
        <v>100</v>
      </c>
      <c r="F57" s="11">
        <v>3</v>
      </c>
      <c r="G57" s="11">
        <v>0.25</v>
      </c>
      <c r="H57" s="128" t="s">
        <v>92</v>
      </c>
      <c r="I57" s="129"/>
      <c r="J57" s="129"/>
      <c r="K57" s="129"/>
      <c r="L57" s="129"/>
      <c r="M57" s="130"/>
    </row>
    <row r="58" spans="1:13" ht="33" customHeight="1" x14ac:dyDescent="0.3">
      <c r="A58" s="8">
        <v>14</v>
      </c>
      <c r="B58" s="13"/>
      <c r="C58" s="70" t="s">
        <v>35</v>
      </c>
      <c r="D58" s="13" t="s">
        <v>2</v>
      </c>
      <c r="E58" s="5">
        <v>100</v>
      </c>
      <c r="F58" s="5">
        <v>4</v>
      </c>
      <c r="G58" s="5">
        <v>0.25</v>
      </c>
      <c r="H58" s="122" t="s">
        <v>94</v>
      </c>
      <c r="I58" s="123"/>
      <c r="J58" s="123"/>
      <c r="K58" s="123"/>
      <c r="L58" s="123"/>
      <c r="M58" s="124"/>
    </row>
    <row r="59" spans="1:13" ht="33" customHeight="1" x14ac:dyDescent="0.3">
      <c r="A59" s="8">
        <v>14</v>
      </c>
      <c r="B59" s="13"/>
      <c r="C59" s="70" t="s">
        <v>35</v>
      </c>
      <c r="D59" s="13" t="s">
        <v>10</v>
      </c>
      <c r="E59" s="5">
        <v>20</v>
      </c>
      <c r="F59" s="5">
        <v>3</v>
      </c>
      <c r="G59" s="5">
        <v>0.25</v>
      </c>
      <c r="H59" s="122" t="s">
        <v>90</v>
      </c>
      <c r="I59" s="123"/>
      <c r="J59" s="123"/>
      <c r="K59" s="123"/>
      <c r="L59" s="123"/>
      <c r="M59" s="124"/>
    </row>
    <row r="60" spans="1:13" s="98" customFormat="1" ht="33" customHeight="1" thickBot="1" x14ac:dyDescent="0.3">
      <c r="A60" s="9">
        <v>14</v>
      </c>
      <c r="B60" s="13"/>
      <c r="C60" s="103" t="s">
        <v>35</v>
      </c>
      <c r="D60" s="100" t="s">
        <v>2</v>
      </c>
      <c r="E60" s="12">
        <v>20</v>
      </c>
      <c r="F60" s="12">
        <v>7</v>
      </c>
      <c r="G60" s="12">
        <v>0.25</v>
      </c>
      <c r="H60" s="125" t="s">
        <v>91</v>
      </c>
      <c r="I60" s="126"/>
      <c r="J60" s="126"/>
      <c r="K60" s="126"/>
      <c r="L60" s="126"/>
      <c r="M60" s="127"/>
    </row>
    <row r="61" spans="1:13" ht="33" customHeight="1" x14ac:dyDescent="0.3">
      <c r="A61" s="7">
        <v>15</v>
      </c>
      <c r="B61" s="99" t="s">
        <v>27</v>
      </c>
      <c r="C61" s="110" t="s">
        <v>88</v>
      </c>
      <c r="D61" s="99" t="s">
        <v>10</v>
      </c>
      <c r="E61" s="11">
        <v>100</v>
      </c>
      <c r="F61" s="11">
        <v>2</v>
      </c>
      <c r="G61" s="11">
        <v>0.27</v>
      </c>
      <c r="H61" s="164" t="s">
        <v>92</v>
      </c>
      <c r="I61" s="165"/>
      <c r="J61" s="165"/>
      <c r="K61" s="165"/>
      <c r="L61" s="165"/>
      <c r="M61" s="166"/>
    </row>
    <row r="62" spans="1:13" ht="33" customHeight="1" x14ac:dyDescent="0.3">
      <c r="A62" s="8">
        <v>15</v>
      </c>
      <c r="B62" s="13"/>
      <c r="C62" s="70" t="s">
        <v>88</v>
      </c>
      <c r="D62" s="13" t="s">
        <v>2</v>
      </c>
      <c r="E62" s="5">
        <v>100</v>
      </c>
      <c r="F62" s="5">
        <v>2</v>
      </c>
      <c r="G62" s="5">
        <v>0.27</v>
      </c>
      <c r="H62" s="158"/>
      <c r="I62" s="159"/>
      <c r="J62" s="159"/>
      <c r="K62" s="159"/>
      <c r="L62" s="159"/>
      <c r="M62" s="160"/>
    </row>
    <row r="63" spans="1:13" ht="33" customHeight="1" x14ac:dyDescent="0.3">
      <c r="A63" s="8">
        <v>15</v>
      </c>
      <c r="B63" s="13"/>
      <c r="C63" s="70" t="s">
        <v>88</v>
      </c>
      <c r="D63" s="13" t="s">
        <v>10</v>
      </c>
      <c r="E63" s="5">
        <v>20</v>
      </c>
      <c r="F63" s="5">
        <v>2</v>
      </c>
      <c r="G63" s="5">
        <v>0.27</v>
      </c>
      <c r="H63" s="158"/>
      <c r="I63" s="159"/>
      <c r="J63" s="159"/>
      <c r="K63" s="159"/>
      <c r="L63" s="159"/>
      <c r="M63" s="160"/>
    </row>
    <row r="64" spans="1:13" ht="33" customHeight="1" thickBot="1" x14ac:dyDescent="0.35">
      <c r="A64" s="9">
        <v>15</v>
      </c>
      <c r="B64" s="13"/>
      <c r="C64" s="103" t="s">
        <v>88</v>
      </c>
      <c r="D64" s="100" t="s">
        <v>2</v>
      </c>
      <c r="E64" s="12">
        <v>20</v>
      </c>
      <c r="F64" s="12">
        <v>3</v>
      </c>
      <c r="G64" s="12">
        <v>0.27</v>
      </c>
      <c r="H64" s="161" t="s">
        <v>105</v>
      </c>
      <c r="I64" s="162"/>
      <c r="J64" s="162"/>
      <c r="K64" s="162"/>
      <c r="L64" s="162"/>
      <c r="M64" s="163"/>
    </row>
    <row r="65" spans="1:13" ht="33" customHeight="1" x14ac:dyDescent="0.3">
      <c r="A65" s="7">
        <v>16</v>
      </c>
      <c r="B65" s="99" t="s">
        <v>30</v>
      </c>
      <c r="C65" s="110" t="s">
        <v>35</v>
      </c>
      <c r="D65" s="99" t="s">
        <v>10</v>
      </c>
      <c r="E65" s="11">
        <v>100</v>
      </c>
      <c r="F65" s="11">
        <v>2</v>
      </c>
      <c r="G65" s="11">
        <v>0.25</v>
      </c>
      <c r="H65" s="128" t="s">
        <v>92</v>
      </c>
      <c r="I65" s="129"/>
      <c r="J65" s="129"/>
      <c r="K65" s="129"/>
      <c r="L65" s="129"/>
      <c r="M65" s="130"/>
    </row>
    <row r="66" spans="1:13" ht="33" customHeight="1" x14ac:dyDescent="0.3">
      <c r="A66" s="8">
        <v>16</v>
      </c>
      <c r="B66" s="13"/>
      <c r="C66" s="70" t="s">
        <v>35</v>
      </c>
      <c r="D66" s="13" t="s">
        <v>2</v>
      </c>
      <c r="E66" s="5">
        <v>100</v>
      </c>
      <c r="F66" s="5">
        <v>5</v>
      </c>
      <c r="G66" s="5">
        <v>0.25</v>
      </c>
      <c r="H66" s="122" t="s">
        <v>94</v>
      </c>
      <c r="I66" s="123"/>
      <c r="J66" s="123"/>
      <c r="K66" s="123"/>
      <c r="L66" s="123"/>
      <c r="M66" s="124"/>
    </row>
    <row r="67" spans="1:13" ht="33" customHeight="1" x14ac:dyDescent="0.3">
      <c r="A67" s="8">
        <v>16</v>
      </c>
      <c r="B67" s="13"/>
      <c r="C67" s="70" t="s">
        <v>35</v>
      </c>
      <c r="D67" s="13" t="s">
        <v>10</v>
      </c>
      <c r="E67" s="5">
        <v>20</v>
      </c>
      <c r="F67" s="5">
        <v>4</v>
      </c>
      <c r="G67" s="5">
        <v>0.25</v>
      </c>
      <c r="H67" s="122"/>
      <c r="I67" s="123"/>
      <c r="J67" s="123"/>
      <c r="K67" s="123"/>
      <c r="L67" s="123"/>
      <c r="M67" s="124"/>
    </row>
    <row r="68" spans="1:13" ht="33" customHeight="1" thickBot="1" x14ac:dyDescent="0.35">
      <c r="A68" s="9">
        <v>16</v>
      </c>
      <c r="B68" s="13"/>
      <c r="C68" s="70" t="s">
        <v>35</v>
      </c>
      <c r="D68" s="100" t="s">
        <v>2</v>
      </c>
      <c r="E68" s="12">
        <v>20</v>
      </c>
      <c r="F68" s="12">
        <v>7</v>
      </c>
      <c r="G68" s="5">
        <v>0.25</v>
      </c>
      <c r="H68" s="161" t="s">
        <v>105</v>
      </c>
      <c r="I68" s="162"/>
      <c r="J68" s="162"/>
      <c r="K68" s="162"/>
      <c r="L68" s="162"/>
      <c r="M68" s="163"/>
    </row>
    <row r="69" spans="1:13" ht="33" customHeight="1" x14ac:dyDescent="0.3">
      <c r="A69" s="7">
        <v>17</v>
      </c>
      <c r="B69" s="109" t="s">
        <v>27</v>
      </c>
      <c r="C69" s="110" t="s">
        <v>43</v>
      </c>
      <c r="D69" s="99" t="s">
        <v>10</v>
      </c>
      <c r="E69" s="11">
        <v>100</v>
      </c>
      <c r="F69" s="11">
        <v>2</v>
      </c>
      <c r="G69" s="101">
        <v>0.26</v>
      </c>
      <c r="H69" s="164" t="s">
        <v>92</v>
      </c>
      <c r="I69" s="165"/>
      <c r="J69" s="165"/>
      <c r="K69" s="165"/>
      <c r="L69" s="165"/>
      <c r="M69" s="166"/>
    </row>
    <row r="70" spans="1:13" ht="33" customHeight="1" x14ac:dyDescent="0.3">
      <c r="A70" s="8">
        <v>17</v>
      </c>
      <c r="B70" s="104"/>
      <c r="C70" s="70" t="s">
        <v>43</v>
      </c>
      <c r="D70" s="13" t="s">
        <v>2</v>
      </c>
      <c r="E70" s="5">
        <v>100</v>
      </c>
      <c r="F70" s="5">
        <v>1</v>
      </c>
      <c r="G70" s="90">
        <v>0.26</v>
      </c>
      <c r="H70" s="158"/>
      <c r="I70" s="159"/>
      <c r="J70" s="159"/>
      <c r="K70" s="159"/>
      <c r="L70" s="159"/>
      <c r="M70" s="160"/>
    </row>
    <row r="71" spans="1:13" ht="33" customHeight="1" x14ac:dyDescent="0.3">
      <c r="A71" s="8">
        <v>17</v>
      </c>
      <c r="B71" s="104"/>
      <c r="C71" s="70" t="s">
        <v>43</v>
      </c>
      <c r="D71" s="13" t="s">
        <v>10</v>
      </c>
      <c r="E71" s="5">
        <v>20</v>
      </c>
      <c r="F71" s="5">
        <v>3</v>
      </c>
      <c r="G71" s="90">
        <v>0.26</v>
      </c>
      <c r="H71" s="158" t="s">
        <v>103</v>
      </c>
      <c r="I71" s="159"/>
      <c r="J71" s="159"/>
      <c r="K71" s="159"/>
      <c r="L71" s="159"/>
      <c r="M71" s="160"/>
    </row>
    <row r="72" spans="1:13" ht="33" customHeight="1" thickBot="1" x14ac:dyDescent="0.35">
      <c r="A72" s="9">
        <v>17</v>
      </c>
      <c r="B72" s="111"/>
      <c r="C72" s="103" t="s">
        <v>43</v>
      </c>
      <c r="D72" s="100" t="s">
        <v>2</v>
      </c>
      <c r="E72" s="12">
        <v>20</v>
      </c>
      <c r="F72" s="12">
        <v>5</v>
      </c>
      <c r="G72" s="19">
        <v>0.26</v>
      </c>
      <c r="H72" s="161" t="s">
        <v>105</v>
      </c>
      <c r="I72" s="162"/>
      <c r="J72" s="162"/>
      <c r="K72" s="162"/>
      <c r="L72" s="162"/>
      <c r="M72" s="163"/>
    </row>
    <row r="73" spans="1:13" ht="33" customHeight="1" x14ac:dyDescent="0.3">
      <c r="A73" s="7">
        <v>18</v>
      </c>
      <c r="B73" s="109" t="s">
        <v>30</v>
      </c>
      <c r="C73" s="110" t="s">
        <v>43</v>
      </c>
      <c r="D73" s="99" t="s">
        <v>10</v>
      </c>
      <c r="E73" s="11">
        <v>100</v>
      </c>
      <c r="F73" s="11">
        <v>2</v>
      </c>
      <c r="G73" s="101">
        <v>0.23</v>
      </c>
      <c r="H73" s="164" t="s">
        <v>97</v>
      </c>
      <c r="I73" s="165"/>
      <c r="J73" s="165"/>
      <c r="K73" s="165"/>
      <c r="L73" s="165"/>
      <c r="M73" s="166"/>
    </row>
    <row r="74" spans="1:13" s="98" customFormat="1" ht="33" customHeight="1" x14ac:dyDescent="0.25">
      <c r="A74" s="8">
        <v>18</v>
      </c>
      <c r="B74" s="104"/>
      <c r="C74" s="70" t="s">
        <v>43</v>
      </c>
      <c r="D74" s="13" t="s">
        <v>2</v>
      </c>
      <c r="E74" s="5">
        <v>100</v>
      </c>
      <c r="F74" s="5">
        <v>2</v>
      </c>
      <c r="G74" s="90">
        <v>0.23</v>
      </c>
      <c r="H74" s="122" t="s">
        <v>101</v>
      </c>
      <c r="I74" s="123"/>
      <c r="J74" s="123"/>
      <c r="K74" s="123"/>
      <c r="L74" s="123"/>
      <c r="M74" s="124"/>
    </row>
    <row r="75" spans="1:13" ht="33" customHeight="1" x14ac:dyDescent="0.3">
      <c r="A75" s="8">
        <v>18</v>
      </c>
      <c r="B75" s="104"/>
      <c r="C75" s="70" t="s">
        <v>43</v>
      </c>
      <c r="D75" s="13" t="s">
        <v>10</v>
      </c>
      <c r="E75" s="5">
        <v>20</v>
      </c>
      <c r="F75" s="5">
        <v>1</v>
      </c>
      <c r="G75" s="90">
        <v>0.23</v>
      </c>
      <c r="H75" s="158"/>
      <c r="I75" s="159"/>
      <c r="J75" s="159"/>
      <c r="K75" s="159"/>
      <c r="L75" s="159"/>
      <c r="M75" s="160"/>
    </row>
    <row r="76" spans="1:13" ht="33" customHeight="1" thickBot="1" x14ac:dyDescent="0.35">
      <c r="A76" s="9">
        <v>18</v>
      </c>
      <c r="B76" s="111"/>
      <c r="C76" s="103" t="s">
        <v>43</v>
      </c>
      <c r="D76" s="100" t="s">
        <v>2</v>
      </c>
      <c r="E76" s="12">
        <v>20</v>
      </c>
      <c r="F76" s="12">
        <v>2</v>
      </c>
      <c r="G76" s="90">
        <v>0.23</v>
      </c>
      <c r="H76" s="161"/>
      <c r="I76" s="162"/>
      <c r="J76" s="162"/>
      <c r="K76" s="162"/>
      <c r="L76" s="162"/>
      <c r="M76" s="163"/>
    </row>
    <row r="77" spans="1:13" ht="33" customHeight="1" x14ac:dyDescent="0.3">
      <c r="A77" s="7">
        <v>19</v>
      </c>
      <c r="B77" s="109" t="s">
        <v>27</v>
      </c>
      <c r="C77" s="110" t="s">
        <v>43</v>
      </c>
      <c r="D77" s="99" t="s">
        <v>10</v>
      </c>
      <c r="E77" s="11">
        <v>100</v>
      </c>
      <c r="F77" s="11">
        <v>2</v>
      </c>
      <c r="G77" s="101">
        <v>0.27</v>
      </c>
      <c r="H77" s="164"/>
      <c r="I77" s="165"/>
      <c r="J77" s="165"/>
      <c r="K77" s="165"/>
      <c r="L77" s="165"/>
      <c r="M77" s="166"/>
    </row>
    <row r="78" spans="1:13" ht="33" customHeight="1" x14ac:dyDescent="0.3">
      <c r="A78" s="8">
        <v>19</v>
      </c>
      <c r="B78" s="104"/>
      <c r="C78" s="70" t="s">
        <v>43</v>
      </c>
      <c r="D78" s="13" t="s">
        <v>2</v>
      </c>
      <c r="E78" s="5">
        <v>100</v>
      </c>
      <c r="F78" s="5">
        <v>4</v>
      </c>
      <c r="G78" s="90">
        <v>0.27</v>
      </c>
      <c r="H78" s="158"/>
      <c r="I78" s="159"/>
      <c r="J78" s="159"/>
      <c r="K78" s="159"/>
      <c r="L78" s="159"/>
      <c r="M78" s="160"/>
    </row>
    <row r="79" spans="1:13" ht="33" customHeight="1" x14ac:dyDescent="0.3">
      <c r="A79" s="8">
        <v>19</v>
      </c>
      <c r="B79" s="104"/>
      <c r="C79" s="70" t="s">
        <v>43</v>
      </c>
      <c r="D79" s="13" t="s">
        <v>10</v>
      </c>
      <c r="E79" s="5">
        <v>20</v>
      </c>
      <c r="F79" s="5">
        <v>1</v>
      </c>
      <c r="G79" s="90">
        <v>0.27</v>
      </c>
      <c r="H79" s="158" t="s">
        <v>103</v>
      </c>
      <c r="I79" s="159"/>
      <c r="J79" s="159"/>
      <c r="K79" s="159"/>
      <c r="L79" s="159"/>
      <c r="M79" s="160"/>
    </row>
    <row r="80" spans="1:13" ht="33" customHeight="1" thickBot="1" x14ac:dyDescent="0.35">
      <c r="A80" s="9">
        <v>19</v>
      </c>
      <c r="B80" s="111"/>
      <c r="C80" s="103" t="s">
        <v>43</v>
      </c>
      <c r="D80" s="100" t="s">
        <v>2</v>
      </c>
      <c r="E80" s="12">
        <v>20</v>
      </c>
      <c r="F80" s="12">
        <v>6</v>
      </c>
      <c r="G80" s="19">
        <v>0.27</v>
      </c>
      <c r="H80" s="161" t="s">
        <v>105</v>
      </c>
      <c r="I80" s="162"/>
      <c r="J80" s="162"/>
      <c r="K80" s="162"/>
      <c r="L80" s="162"/>
      <c r="M80" s="163"/>
    </row>
    <row r="81" spans="1:13" ht="33" customHeight="1" x14ac:dyDescent="0.3">
      <c r="A81" s="7">
        <v>20</v>
      </c>
      <c r="B81" s="109" t="s">
        <v>27</v>
      </c>
      <c r="C81" s="110" t="s">
        <v>43</v>
      </c>
      <c r="D81" s="99" t="s">
        <v>10</v>
      </c>
      <c r="E81" s="11">
        <v>100</v>
      </c>
      <c r="F81" s="11">
        <v>1</v>
      </c>
      <c r="G81" s="101">
        <v>0.27</v>
      </c>
      <c r="H81" s="164"/>
      <c r="I81" s="165"/>
      <c r="J81" s="165"/>
      <c r="K81" s="165"/>
      <c r="L81" s="165"/>
      <c r="M81" s="166"/>
    </row>
    <row r="82" spans="1:13" ht="33" customHeight="1" x14ac:dyDescent="0.3">
      <c r="A82" s="8">
        <v>20</v>
      </c>
      <c r="B82" s="104"/>
      <c r="C82" s="70" t="s">
        <v>43</v>
      </c>
      <c r="D82" s="13" t="s">
        <v>2</v>
      </c>
      <c r="E82" s="5">
        <v>100</v>
      </c>
      <c r="F82" s="5">
        <v>2</v>
      </c>
      <c r="G82" s="90">
        <v>0.27</v>
      </c>
      <c r="H82" s="158"/>
      <c r="I82" s="159"/>
      <c r="J82" s="159"/>
      <c r="K82" s="159"/>
      <c r="L82" s="159"/>
      <c r="M82" s="160"/>
    </row>
    <row r="83" spans="1:13" ht="33" customHeight="1" x14ac:dyDescent="0.3">
      <c r="A83" s="8">
        <v>20</v>
      </c>
      <c r="B83" s="104"/>
      <c r="C83" s="70" t="s">
        <v>43</v>
      </c>
      <c r="D83" s="13" t="s">
        <v>10</v>
      </c>
      <c r="E83" s="5">
        <v>20</v>
      </c>
      <c r="F83" s="5">
        <v>2</v>
      </c>
      <c r="G83" s="90">
        <v>0.27</v>
      </c>
      <c r="H83" s="158" t="s">
        <v>103</v>
      </c>
      <c r="I83" s="159"/>
      <c r="J83" s="159"/>
      <c r="K83" s="159"/>
      <c r="L83" s="159"/>
      <c r="M83" s="160"/>
    </row>
    <row r="84" spans="1:13" ht="33" customHeight="1" thickBot="1" x14ac:dyDescent="0.35">
      <c r="A84" s="9">
        <v>20</v>
      </c>
      <c r="B84" s="111"/>
      <c r="C84" s="103" t="s">
        <v>43</v>
      </c>
      <c r="D84" s="100" t="s">
        <v>2</v>
      </c>
      <c r="E84" s="12">
        <v>20</v>
      </c>
      <c r="F84" s="12">
        <v>5</v>
      </c>
      <c r="G84" s="19">
        <v>0.27</v>
      </c>
      <c r="H84" s="161" t="s">
        <v>105</v>
      </c>
      <c r="I84" s="162"/>
      <c r="J84" s="162"/>
      <c r="K84" s="162"/>
      <c r="L84" s="162"/>
      <c r="M84" s="163"/>
    </row>
    <row r="85" spans="1:13" ht="17.25" thickBot="1" x14ac:dyDescent="0.35"/>
    <row r="86" spans="1:13" ht="21" thickBot="1" x14ac:dyDescent="0.35">
      <c r="A86" s="173" t="s">
        <v>120</v>
      </c>
      <c r="B86" s="174"/>
      <c r="C86" s="174"/>
      <c r="D86" s="174"/>
      <c r="E86" s="174"/>
      <c r="F86" s="174"/>
      <c r="G86" s="174"/>
      <c r="H86" s="174"/>
      <c r="I86" s="174"/>
      <c r="J86" s="174"/>
      <c r="K86" s="174"/>
      <c r="L86" s="174"/>
      <c r="M86" s="175"/>
    </row>
    <row r="87" spans="1:13" x14ac:dyDescent="0.3">
      <c r="A87" s="7">
        <v>1</v>
      </c>
      <c r="B87" s="176" t="s">
        <v>121</v>
      </c>
      <c r="C87" s="176"/>
      <c r="D87" s="176"/>
      <c r="E87" s="176"/>
      <c r="F87" s="176"/>
      <c r="G87" s="176"/>
      <c r="H87" s="176"/>
      <c r="I87" s="176"/>
      <c r="J87" s="176"/>
      <c r="K87" s="176"/>
      <c r="L87" s="176"/>
      <c r="M87" s="177"/>
    </row>
    <row r="88" spans="1:13" x14ac:dyDescent="0.3">
      <c r="A88" s="105">
        <v>2</v>
      </c>
      <c r="B88" s="176" t="s">
        <v>122</v>
      </c>
      <c r="C88" s="176"/>
      <c r="D88" s="176"/>
      <c r="E88" s="176"/>
      <c r="F88" s="176"/>
      <c r="G88" s="176"/>
      <c r="H88" s="176"/>
      <c r="I88" s="176"/>
      <c r="J88" s="176"/>
      <c r="K88" s="176"/>
      <c r="L88" s="176"/>
      <c r="M88" s="177"/>
    </row>
    <row r="89" spans="1:13" ht="17.25" thickBot="1" x14ac:dyDescent="0.35">
      <c r="A89" s="102">
        <v>3</v>
      </c>
      <c r="B89" s="178" t="s">
        <v>124</v>
      </c>
      <c r="C89" s="178"/>
      <c r="D89" s="178"/>
      <c r="E89" s="178"/>
      <c r="F89" s="178"/>
      <c r="G89" s="178"/>
      <c r="H89" s="178"/>
      <c r="I89" s="178"/>
      <c r="J89" s="178"/>
      <c r="K89" s="178"/>
      <c r="L89" s="178"/>
      <c r="M89" s="179"/>
    </row>
  </sheetData>
  <mergeCells count="89">
    <mergeCell ref="A86:M86"/>
    <mergeCell ref="B87:M87"/>
    <mergeCell ref="B88:M88"/>
    <mergeCell ref="B89:M89"/>
    <mergeCell ref="A1:M1"/>
    <mergeCell ref="A2:C2"/>
    <mergeCell ref="D2:M3"/>
    <mergeCell ref="A3:B3"/>
    <mergeCell ref="H15:M15"/>
    <mergeCell ref="H4:M4"/>
    <mergeCell ref="H5:M5"/>
    <mergeCell ref="H6:M6"/>
    <mergeCell ref="H7:M7"/>
    <mergeCell ref="H8:M8"/>
    <mergeCell ref="H9:M9"/>
    <mergeCell ref="H10:M10"/>
    <mergeCell ref="H11:M11"/>
    <mergeCell ref="H12:M12"/>
    <mergeCell ref="H13:M13"/>
    <mergeCell ref="H14:M14"/>
    <mergeCell ref="H27:M27"/>
    <mergeCell ref="H16:M16"/>
    <mergeCell ref="H17:M17"/>
    <mergeCell ref="H18:M18"/>
    <mergeCell ref="H19:M19"/>
    <mergeCell ref="H20:M20"/>
    <mergeCell ref="H21:M21"/>
    <mergeCell ref="H22:M22"/>
    <mergeCell ref="H23:M23"/>
    <mergeCell ref="H24:M24"/>
    <mergeCell ref="H25:M25"/>
    <mergeCell ref="H26:M26"/>
    <mergeCell ref="H39:M39"/>
    <mergeCell ref="H28:M28"/>
    <mergeCell ref="H29:M29"/>
    <mergeCell ref="H30:M30"/>
    <mergeCell ref="H31:M31"/>
    <mergeCell ref="H32:M32"/>
    <mergeCell ref="H33:M33"/>
    <mergeCell ref="H34:M34"/>
    <mergeCell ref="H35:M35"/>
    <mergeCell ref="H36:M36"/>
    <mergeCell ref="H37:M37"/>
    <mergeCell ref="H38:M38"/>
    <mergeCell ref="H51:M51"/>
    <mergeCell ref="H40:M40"/>
    <mergeCell ref="H41:M41"/>
    <mergeCell ref="H42:M42"/>
    <mergeCell ref="H43:M43"/>
    <mergeCell ref="H44:M44"/>
    <mergeCell ref="H45:M45"/>
    <mergeCell ref="H46:M46"/>
    <mergeCell ref="H47:M47"/>
    <mergeCell ref="H48:M48"/>
    <mergeCell ref="H49:M49"/>
    <mergeCell ref="H50:M50"/>
    <mergeCell ref="H63:M63"/>
    <mergeCell ref="H52:M52"/>
    <mergeCell ref="H53:M53"/>
    <mergeCell ref="H54:M54"/>
    <mergeCell ref="H55:M55"/>
    <mergeCell ref="H56:M56"/>
    <mergeCell ref="H57:M57"/>
    <mergeCell ref="H58:M58"/>
    <mergeCell ref="H59:M59"/>
    <mergeCell ref="H60:M60"/>
    <mergeCell ref="H61:M61"/>
    <mergeCell ref="H62:M62"/>
    <mergeCell ref="H75:M75"/>
    <mergeCell ref="H64:M64"/>
    <mergeCell ref="H65:M65"/>
    <mergeCell ref="H66:M66"/>
    <mergeCell ref="H67:M67"/>
    <mergeCell ref="H68:M68"/>
    <mergeCell ref="H69:M69"/>
    <mergeCell ref="H70:M70"/>
    <mergeCell ref="H71:M71"/>
    <mergeCell ref="H72:M72"/>
    <mergeCell ref="H73:M73"/>
    <mergeCell ref="H74:M74"/>
    <mergeCell ref="H82:M82"/>
    <mergeCell ref="H83:M83"/>
    <mergeCell ref="H84:M84"/>
    <mergeCell ref="H76:M76"/>
    <mergeCell ref="H77:M77"/>
    <mergeCell ref="H78:M78"/>
    <mergeCell ref="H79:M79"/>
    <mergeCell ref="H80:M80"/>
    <mergeCell ref="H81:M8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A89"/>
  <sheetViews>
    <sheetView zoomScale="81" workbookViewId="0">
      <selection activeCell="A4" sqref="A4:XFD4"/>
    </sheetView>
  </sheetViews>
  <sheetFormatPr defaultRowHeight="16.5" x14ac:dyDescent="0.3"/>
  <cols>
    <col min="1" max="1" width="24.42578125" style="2" bestFit="1" customWidth="1"/>
    <col min="2" max="7" width="14.7109375" style="2" customWidth="1"/>
    <col min="8" max="8" width="9.140625" style="2" customWidth="1"/>
    <col min="9" max="12" width="9.140625" style="2"/>
    <col min="13" max="13" width="35.7109375" style="2" customWidth="1"/>
    <col min="14" max="16384" width="9.140625" style="2"/>
  </cols>
  <sheetData>
    <row r="1" spans="1:27" ht="32.25" customHeight="1" thickBot="1" x14ac:dyDescent="0.35">
      <c r="A1" s="196" t="s">
        <v>12</v>
      </c>
      <c r="B1" s="197"/>
      <c r="C1" s="197"/>
      <c r="D1" s="197"/>
      <c r="E1" s="197"/>
      <c r="F1" s="197"/>
      <c r="G1" s="197"/>
      <c r="H1" s="197"/>
      <c r="I1" s="197"/>
      <c r="J1" s="197"/>
      <c r="K1" s="197"/>
      <c r="L1" s="197"/>
      <c r="M1" s="198"/>
    </row>
    <row r="2" spans="1:27" ht="17.25" thickBot="1" x14ac:dyDescent="0.35">
      <c r="A2" s="199" t="s">
        <v>9</v>
      </c>
      <c r="B2" s="200"/>
      <c r="C2" s="201"/>
      <c r="D2" s="183"/>
      <c r="E2" s="184"/>
      <c r="F2" s="184"/>
      <c r="G2" s="184"/>
      <c r="H2" s="184"/>
      <c r="I2" s="184"/>
      <c r="J2" s="184"/>
      <c r="K2" s="184"/>
      <c r="L2" s="184"/>
      <c r="M2" s="185"/>
    </row>
    <row r="3" spans="1:27" ht="17.25" thickBot="1" x14ac:dyDescent="0.35">
      <c r="A3" s="189" t="s">
        <v>6</v>
      </c>
      <c r="B3" s="155"/>
      <c r="C3" s="18">
        <v>8</v>
      </c>
      <c r="D3" s="186"/>
      <c r="E3" s="187"/>
      <c r="F3" s="187"/>
      <c r="G3" s="187"/>
      <c r="H3" s="187"/>
      <c r="I3" s="187"/>
      <c r="J3" s="187"/>
      <c r="K3" s="187"/>
      <c r="L3" s="187"/>
      <c r="M3" s="188"/>
    </row>
    <row r="4" spans="1:27" ht="43.5" thickBot="1" x14ac:dyDescent="0.35">
      <c r="A4" s="22" t="s">
        <v>0</v>
      </c>
      <c r="B4" s="23" t="s">
        <v>1</v>
      </c>
      <c r="C4" s="23" t="s">
        <v>4</v>
      </c>
      <c r="D4" s="23" t="s">
        <v>3</v>
      </c>
      <c r="E4" s="24" t="s">
        <v>13</v>
      </c>
      <c r="F4" s="24" t="s">
        <v>7</v>
      </c>
      <c r="G4" s="24" t="s">
        <v>89</v>
      </c>
      <c r="H4" s="193" t="s">
        <v>8</v>
      </c>
      <c r="I4" s="194"/>
      <c r="J4" s="194"/>
      <c r="K4" s="194"/>
      <c r="L4" s="194"/>
      <c r="M4" s="195"/>
    </row>
    <row r="5" spans="1:27" ht="33" customHeight="1" x14ac:dyDescent="0.3">
      <c r="A5" s="7">
        <v>1</v>
      </c>
      <c r="B5" s="3" t="s">
        <v>30</v>
      </c>
      <c r="C5" s="67" t="s">
        <v>88</v>
      </c>
      <c r="D5" s="3" t="s">
        <v>10</v>
      </c>
      <c r="E5" s="11">
        <v>100</v>
      </c>
      <c r="F5" s="11">
        <v>12</v>
      </c>
      <c r="G5" s="101">
        <v>0.25</v>
      </c>
      <c r="H5" s="137" t="s">
        <v>159</v>
      </c>
      <c r="I5" s="138"/>
      <c r="J5" s="138"/>
      <c r="K5" s="138"/>
      <c r="L5" s="138"/>
      <c r="M5" s="139"/>
    </row>
    <row r="6" spans="1:27" ht="33" customHeight="1" x14ac:dyDescent="0.3">
      <c r="A6" s="8">
        <v>1</v>
      </c>
      <c r="B6" s="4"/>
      <c r="C6" s="4"/>
      <c r="D6" s="4" t="s">
        <v>2</v>
      </c>
      <c r="E6" s="5">
        <v>100</v>
      </c>
      <c r="F6" s="5">
        <v>15</v>
      </c>
      <c r="G6" s="90">
        <v>0.25</v>
      </c>
      <c r="H6" s="134" t="s">
        <v>160</v>
      </c>
      <c r="I6" s="135"/>
      <c r="J6" s="135"/>
      <c r="K6" s="135"/>
      <c r="L6" s="135"/>
      <c r="M6" s="136"/>
    </row>
    <row r="7" spans="1:27" ht="33" customHeight="1" x14ac:dyDescent="0.3">
      <c r="A7" s="8">
        <v>1</v>
      </c>
      <c r="B7" s="4"/>
      <c r="C7" s="4"/>
      <c r="D7" s="4" t="s">
        <v>10</v>
      </c>
      <c r="E7" s="5">
        <v>20</v>
      </c>
      <c r="F7" s="5">
        <v>0</v>
      </c>
      <c r="G7" s="90">
        <v>0.25</v>
      </c>
      <c r="H7" s="134" t="s">
        <v>161</v>
      </c>
      <c r="I7" s="135"/>
      <c r="J7" s="135"/>
      <c r="K7" s="135"/>
      <c r="L7" s="135"/>
      <c r="M7" s="136"/>
    </row>
    <row r="8" spans="1:27" ht="33" customHeight="1" thickBot="1" x14ac:dyDescent="0.35">
      <c r="A8" s="9">
        <v>1</v>
      </c>
      <c r="B8" s="6"/>
      <c r="C8" s="6"/>
      <c r="D8" s="6" t="s">
        <v>2</v>
      </c>
      <c r="E8" s="12">
        <v>20</v>
      </c>
      <c r="F8" s="12">
        <v>0</v>
      </c>
      <c r="G8" s="19">
        <v>0.25</v>
      </c>
      <c r="H8" s="134" t="s">
        <v>161</v>
      </c>
      <c r="I8" s="135"/>
      <c r="J8" s="135"/>
      <c r="K8" s="135"/>
      <c r="L8" s="135"/>
      <c r="M8" s="136"/>
    </row>
    <row r="9" spans="1:27" ht="33" customHeight="1" x14ac:dyDescent="0.3">
      <c r="A9" s="14">
        <v>2</v>
      </c>
      <c r="B9" s="3" t="s">
        <v>27</v>
      </c>
      <c r="C9" s="3" t="s">
        <v>79</v>
      </c>
      <c r="D9" s="3" t="s">
        <v>10</v>
      </c>
      <c r="E9" s="11">
        <v>100</v>
      </c>
      <c r="F9" s="11">
        <v>0</v>
      </c>
      <c r="G9" s="1">
        <v>0.25</v>
      </c>
      <c r="H9" s="137" t="s">
        <v>161</v>
      </c>
      <c r="I9" s="138"/>
      <c r="J9" s="138"/>
      <c r="K9" s="138"/>
      <c r="L9" s="138"/>
      <c r="M9" s="139"/>
    </row>
    <row r="10" spans="1:27" ht="33" customHeight="1" x14ac:dyDescent="0.3">
      <c r="A10" s="8">
        <v>2</v>
      </c>
      <c r="B10" s="13"/>
      <c r="C10" s="13"/>
      <c r="D10" s="4" t="s">
        <v>2</v>
      </c>
      <c r="E10" s="5">
        <v>100</v>
      </c>
      <c r="F10" s="5">
        <v>0</v>
      </c>
      <c r="G10" s="1">
        <v>0.25</v>
      </c>
      <c r="H10" s="134" t="s">
        <v>161</v>
      </c>
      <c r="I10" s="135"/>
      <c r="J10" s="135"/>
      <c r="K10" s="135"/>
      <c r="L10" s="135"/>
      <c r="M10" s="136"/>
    </row>
    <row r="11" spans="1:27" ht="33" customHeight="1" x14ac:dyDescent="0.3">
      <c r="A11" s="15">
        <v>2</v>
      </c>
      <c r="B11" s="4"/>
      <c r="C11" s="4"/>
      <c r="D11" s="4" t="s">
        <v>10</v>
      </c>
      <c r="E11" s="5">
        <v>20</v>
      </c>
      <c r="F11" s="5">
        <v>0</v>
      </c>
      <c r="G11" s="1">
        <v>0.25</v>
      </c>
      <c r="H11" s="134" t="s">
        <v>161</v>
      </c>
      <c r="I11" s="135"/>
      <c r="J11" s="135"/>
      <c r="K11" s="135"/>
      <c r="L11" s="135"/>
      <c r="M11" s="136"/>
    </row>
    <row r="12" spans="1:27" ht="33" customHeight="1" thickBot="1" x14ac:dyDescent="0.35">
      <c r="A12" s="16">
        <v>2</v>
      </c>
      <c r="B12" s="6"/>
      <c r="C12" s="6"/>
      <c r="D12" s="6" t="s">
        <v>2</v>
      </c>
      <c r="E12" s="12">
        <v>20</v>
      </c>
      <c r="F12" s="12">
        <v>0</v>
      </c>
      <c r="G12" s="1">
        <v>0.25</v>
      </c>
      <c r="H12" s="134" t="s">
        <v>161</v>
      </c>
      <c r="I12" s="135"/>
      <c r="J12" s="135"/>
      <c r="K12" s="135"/>
      <c r="L12" s="135"/>
      <c r="M12" s="136"/>
    </row>
    <row r="13" spans="1:27" ht="33" customHeight="1" x14ac:dyDescent="0.3">
      <c r="A13" s="7">
        <v>3</v>
      </c>
      <c r="B13" s="3" t="s">
        <v>30</v>
      </c>
      <c r="C13" s="67" t="s">
        <v>43</v>
      </c>
      <c r="D13" s="3" t="s">
        <v>10</v>
      </c>
      <c r="E13" s="11">
        <v>100</v>
      </c>
      <c r="F13" s="11">
        <v>1</v>
      </c>
      <c r="G13" s="101">
        <v>0.27</v>
      </c>
      <c r="H13" s="137" t="s">
        <v>162</v>
      </c>
      <c r="I13" s="138"/>
      <c r="J13" s="138"/>
      <c r="K13" s="138"/>
      <c r="L13" s="138"/>
      <c r="M13" s="139"/>
    </row>
    <row r="14" spans="1:27" ht="33" customHeight="1" x14ac:dyDescent="0.3">
      <c r="A14" s="8">
        <v>3</v>
      </c>
      <c r="B14" s="4"/>
      <c r="C14" s="4"/>
      <c r="D14" s="4" t="s">
        <v>2</v>
      </c>
      <c r="E14" s="5">
        <v>100</v>
      </c>
      <c r="F14" s="5">
        <v>2</v>
      </c>
      <c r="G14" s="90">
        <v>0.27</v>
      </c>
      <c r="H14" s="134" t="s">
        <v>163</v>
      </c>
      <c r="I14" s="135"/>
      <c r="J14" s="135"/>
      <c r="K14" s="135"/>
      <c r="L14" s="135"/>
      <c r="M14" s="136"/>
    </row>
    <row r="15" spans="1:27" ht="33" customHeight="1" x14ac:dyDescent="0.3">
      <c r="A15" s="8">
        <v>3</v>
      </c>
      <c r="B15" s="4"/>
      <c r="C15" s="4"/>
      <c r="D15" s="4" t="s">
        <v>10</v>
      </c>
      <c r="E15" s="5">
        <v>20</v>
      </c>
      <c r="F15" s="5">
        <v>6</v>
      </c>
      <c r="G15" s="90">
        <v>0.27</v>
      </c>
      <c r="H15" s="134" t="s">
        <v>164</v>
      </c>
      <c r="I15" s="135"/>
      <c r="J15" s="135"/>
      <c r="K15" s="135"/>
      <c r="L15" s="135"/>
      <c r="M15" s="136"/>
      <c r="P15" s="1"/>
      <c r="Q15" s="1"/>
      <c r="R15" s="1"/>
      <c r="S15" s="1"/>
      <c r="T15" s="1"/>
      <c r="U15" s="1"/>
      <c r="V15" s="1"/>
      <c r="W15" s="1"/>
      <c r="X15" s="1"/>
      <c r="Y15" s="1"/>
      <c r="Z15" s="1"/>
      <c r="AA15" s="1"/>
    </row>
    <row r="16" spans="1:27" ht="33" customHeight="1" thickBot="1" x14ac:dyDescent="0.35">
      <c r="A16" s="9">
        <v>3</v>
      </c>
      <c r="B16" s="6"/>
      <c r="C16" s="6"/>
      <c r="D16" s="6" t="s">
        <v>2</v>
      </c>
      <c r="E16" s="12">
        <v>20</v>
      </c>
      <c r="F16" s="12">
        <v>8</v>
      </c>
      <c r="G16" s="19">
        <v>0.27</v>
      </c>
      <c r="H16" s="131" t="s">
        <v>165</v>
      </c>
      <c r="I16" s="132"/>
      <c r="J16" s="132"/>
      <c r="K16" s="132"/>
      <c r="L16" s="132"/>
      <c r="M16" s="133"/>
      <c r="P16" s="1"/>
      <c r="Q16" s="1"/>
      <c r="R16" s="1"/>
      <c r="S16" s="1"/>
      <c r="T16" s="1"/>
      <c r="U16" s="1"/>
      <c r="V16" s="1"/>
      <c r="W16" s="1"/>
      <c r="X16" s="1"/>
      <c r="Y16" s="1"/>
      <c r="Z16" s="1"/>
      <c r="AA16" s="1"/>
    </row>
    <row r="17" spans="1:27" ht="33" customHeight="1" x14ac:dyDescent="0.3">
      <c r="A17" s="7">
        <v>4</v>
      </c>
      <c r="B17" s="3" t="s">
        <v>27</v>
      </c>
      <c r="C17" s="3" t="s">
        <v>83</v>
      </c>
      <c r="D17" s="3" t="s">
        <v>10</v>
      </c>
      <c r="E17" s="11">
        <v>100</v>
      </c>
      <c r="F17" s="11">
        <v>0</v>
      </c>
      <c r="G17" s="1">
        <v>0.2</v>
      </c>
      <c r="H17" s="137" t="s">
        <v>166</v>
      </c>
      <c r="I17" s="138"/>
      <c r="J17" s="138"/>
      <c r="K17" s="138"/>
      <c r="L17" s="138"/>
      <c r="M17" s="139"/>
      <c r="P17" s="1"/>
      <c r="Q17" s="1"/>
      <c r="R17" s="1"/>
      <c r="S17" s="1"/>
      <c r="T17" s="1"/>
      <c r="U17" s="1"/>
      <c r="V17" s="1"/>
      <c r="W17" s="1"/>
      <c r="X17" s="1"/>
      <c r="Y17" s="1"/>
      <c r="Z17" s="1"/>
      <c r="AA17" s="1"/>
    </row>
    <row r="18" spans="1:27" ht="33" customHeight="1" x14ac:dyDescent="0.3">
      <c r="A18" s="8">
        <v>4</v>
      </c>
      <c r="B18" s="4"/>
      <c r="C18" s="4"/>
      <c r="D18" s="4" t="s">
        <v>2</v>
      </c>
      <c r="E18" s="5">
        <v>100</v>
      </c>
      <c r="F18" s="5">
        <v>0</v>
      </c>
      <c r="G18" s="1">
        <v>0.2</v>
      </c>
      <c r="H18" s="134" t="s">
        <v>166</v>
      </c>
      <c r="I18" s="135"/>
      <c r="J18" s="135"/>
      <c r="K18" s="135"/>
      <c r="L18" s="135"/>
      <c r="M18" s="136"/>
      <c r="P18" s="1"/>
      <c r="Q18" s="1"/>
      <c r="R18" s="1"/>
      <c r="S18" s="1"/>
      <c r="T18" s="1"/>
      <c r="U18" s="1"/>
      <c r="V18" s="1"/>
      <c r="W18" s="1"/>
      <c r="X18" s="1"/>
      <c r="Y18" s="1"/>
      <c r="Z18" s="1"/>
      <c r="AA18" s="1"/>
    </row>
    <row r="19" spans="1:27" ht="33" customHeight="1" x14ac:dyDescent="0.3">
      <c r="A19" s="8">
        <v>4</v>
      </c>
      <c r="B19" s="4"/>
      <c r="C19" s="4"/>
      <c r="D19" s="4" t="s">
        <v>10</v>
      </c>
      <c r="E19" s="5">
        <v>20</v>
      </c>
      <c r="F19" s="5">
        <v>0</v>
      </c>
      <c r="G19" s="1">
        <v>0.2</v>
      </c>
      <c r="H19" s="134" t="s">
        <v>167</v>
      </c>
      <c r="I19" s="135"/>
      <c r="J19" s="135"/>
      <c r="K19" s="135"/>
      <c r="L19" s="135"/>
      <c r="M19" s="136"/>
      <c r="P19" s="1"/>
      <c r="Q19" s="1"/>
      <c r="R19" s="1"/>
      <c r="S19" s="1"/>
      <c r="T19" s="1"/>
      <c r="U19" s="1"/>
      <c r="V19" s="1"/>
      <c r="W19" s="1"/>
      <c r="X19" s="1"/>
      <c r="Y19" s="1"/>
      <c r="Z19" s="1"/>
      <c r="AA19" s="1"/>
    </row>
    <row r="20" spans="1:27" ht="33" customHeight="1" thickBot="1" x14ac:dyDescent="0.35">
      <c r="A20" s="9">
        <v>4</v>
      </c>
      <c r="B20" s="6"/>
      <c r="C20" s="6"/>
      <c r="D20" s="6" t="s">
        <v>2</v>
      </c>
      <c r="E20" s="12">
        <v>20</v>
      </c>
      <c r="F20" s="12">
        <v>0</v>
      </c>
      <c r="G20" s="1">
        <v>0.2</v>
      </c>
      <c r="H20" s="134" t="s">
        <v>167</v>
      </c>
      <c r="I20" s="135"/>
      <c r="J20" s="135"/>
      <c r="K20" s="135"/>
      <c r="L20" s="135"/>
      <c r="M20" s="136"/>
      <c r="P20" s="1"/>
      <c r="Q20" s="1"/>
      <c r="R20" s="1"/>
      <c r="S20" s="1"/>
      <c r="T20" s="1"/>
      <c r="U20" s="1"/>
      <c r="V20" s="1"/>
      <c r="W20" s="1"/>
      <c r="X20" s="1"/>
      <c r="Y20" s="1"/>
      <c r="Z20" s="1"/>
      <c r="AA20" s="1"/>
    </row>
    <row r="21" spans="1:27" ht="33" customHeight="1" x14ac:dyDescent="0.3">
      <c r="A21" s="7">
        <v>5</v>
      </c>
      <c r="B21" s="3" t="s">
        <v>30</v>
      </c>
      <c r="C21" s="67" t="s">
        <v>88</v>
      </c>
      <c r="D21" s="3" t="s">
        <v>10</v>
      </c>
      <c r="E21" s="11">
        <v>100</v>
      </c>
      <c r="F21" s="11">
        <v>0</v>
      </c>
      <c r="G21" s="101">
        <v>0.25</v>
      </c>
      <c r="H21" s="137" t="s">
        <v>168</v>
      </c>
      <c r="I21" s="138"/>
      <c r="J21" s="138"/>
      <c r="K21" s="138"/>
      <c r="L21" s="138"/>
      <c r="M21" s="139"/>
      <c r="P21" s="1"/>
      <c r="Q21" s="1"/>
      <c r="R21" s="1"/>
      <c r="S21" s="1"/>
      <c r="T21" s="1"/>
      <c r="U21" s="1"/>
      <c r="V21" s="1"/>
      <c r="W21" s="1"/>
      <c r="X21" s="1"/>
      <c r="Y21" s="1"/>
      <c r="Z21" s="1"/>
      <c r="AA21" s="1"/>
    </row>
    <row r="22" spans="1:27" ht="33" customHeight="1" x14ac:dyDescent="0.3">
      <c r="A22" s="8">
        <v>5</v>
      </c>
      <c r="B22" s="4"/>
      <c r="C22" s="4"/>
      <c r="D22" s="4" t="s">
        <v>2</v>
      </c>
      <c r="E22" s="5">
        <v>100</v>
      </c>
      <c r="F22" s="5">
        <v>0</v>
      </c>
      <c r="G22" s="90">
        <v>0.25</v>
      </c>
      <c r="H22" s="134" t="s">
        <v>168</v>
      </c>
      <c r="I22" s="135"/>
      <c r="J22" s="135"/>
      <c r="K22" s="135"/>
      <c r="L22" s="135"/>
      <c r="M22" s="136"/>
      <c r="P22" s="1"/>
      <c r="Q22" s="1"/>
      <c r="R22" s="1"/>
      <c r="S22" s="1"/>
      <c r="T22" s="1"/>
      <c r="U22" s="1"/>
      <c r="V22" s="1"/>
      <c r="W22" s="1"/>
      <c r="X22" s="1"/>
      <c r="Y22" s="1"/>
      <c r="Z22" s="1"/>
      <c r="AA22" s="1"/>
    </row>
    <row r="23" spans="1:27" ht="33" customHeight="1" x14ac:dyDescent="0.3">
      <c r="A23" s="8">
        <v>5</v>
      </c>
      <c r="B23" s="4"/>
      <c r="C23" s="4"/>
      <c r="D23" s="4" t="s">
        <v>10</v>
      </c>
      <c r="E23" s="5">
        <v>20</v>
      </c>
      <c r="F23" s="5">
        <v>0</v>
      </c>
      <c r="G23" s="90">
        <v>0.25</v>
      </c>
      <c r="H23" s="134" t="s">
        <v>168</v>
      </c>
      <c r="I23" s="135"/>
      <c r="J23" s="135"/>
      <c r="K23" s="135"/>
      <c r="L23" s="135"/>
      <c r="M23" s="136"/>
      <c r="P23" s="1"/>
      <c r="Q23" s="1"/>
      <c r="R23" s="1"/>
      <c r="S23" s="1"/>
      <c r="T23" s="1"/>
      <c r="U23" s="1"/>
      <c r="V23" s="1"/>
      <c r="W23" s="1"/>
      <c r="X23" s="1"/>
      <c r="Y23" s="1"/>
      <c r="Z23" s="1"/>
      <c r="AA23" s="1"/>
    </row>
    <row r="24" spans="1:27" ht="33" customHeight="1" thickBot="1" x14ac:dyDescent="0.35">
      <c r="A24" s="9">
        <v>5</v>
      </c>
      <c r="B24" s="6"/>
      <c r="C24" s="6"/>
      <c r="D24" s="6" t="s">
        <v>2</v>
      </c>
      <c r="E24" s="12">
        <v>20</v>
      </c>
      <c r="F24" s="12">
        <v>0</v>
      </c>
      <c r="G24" s="19">
        <v>0.25</v>
      </c>
      <c r="H24" s="134" t="s">
        <v>168</v>
      </c>
      <c r="I24" s="135"/>
      <c r="J24" s="135"/>
      <c r="K24" s="135"/>
      <c r="L24" s="135"/>
      <c r="M24" s="136"/>
      <c r="P24" s="1"/>
      <c r="Q24" s="1"/>
      <c r="R24" s="1"/>
      <c r="S24" s="1"/>
      <c r="T24" s="1"/>
      <c r="U24" s="1"/>
      <c r="V24" s="1"/>
      <c r="W24" s="1"/>
      <c r="X24" s="1"/>
      <c r="Y24" s="1"/>
      <c r="Z24" s="1"/>
      <c r="AA24" s="1"/>
    </row>
    <row r="25" spans="1:27" ht="33" customHeight="1" x14ac:dyDescent="0.3">
      <c r="A25" s="7">
        <v>6</v>
      </c>
      <c r="B25" s="3" t="s">
        <v>30</v>
      </c>
      <c r="C25" s="3" t="s">
        <v>43</v>
      </c>
      <c r="D25" s="3" t="s">
        <v>10</v>
      </c>
      <c r="E25" s="11">
        <v>100</v>
      </c>
      <c r="F25" s="11">
        <v>4</v>
      </c>
      <c r="G25" s="1">
        <v>0.27</v>
      </c>
      <c r="H25" s="137" t="s">
        <v>169</v>
      </c>
      <c r="I25" s="138"/>
      <c r="J25" s="138"/>
      <c r="K25" s="138"/>
      <c r="L25" s="138"/>
      <c r="M25" s="139"/>
    </row>
    <row r="26" spans="1:27" ht="33" customHeight="1" x14ac:dyDescent="0.3">
      <c r="A26" s="8">
        <v>6</v>
      </c>
      <c r="B26" s="4"/>
      <c r="C26" s="4"/>
      <c r="D26" s="4" t="s">
        <v>2</v>
      </c>
      <c r="E26" s="5">
        <v>100</v>
      </c>
      <c r="F26" s="5">
        <v>5</v>
      </c>
      <c r="G26" s="1">
        <v>0.27</v>
      </c>
      <c r="H26" s="134" t="s">
        <v>169</v>
      </c>
      <c r="I26" s="135"/>
      <c r="J26" s="135"/>
      <c r="K26" s="135"/>
      <c r="L26" s="135"/>
      <c r="M26" s="136"/>
    </row>
    <row r="27" spans="1:27" ht="33" customHeight="1" x14ac:dyDescent="0.3">
      <c r="A27" s="8">
        <v>6</v>
      </c>
      <c r="B27" s="4"/>
      <c r="C27" s="4"/>
      <c r="D27" s="4" t="s">
        <v>10</v>
      </c>
      <c r="E27" s="5">
        <v>20</v>
      </c>
      <c r="F27" s="5">
        <v>0</v>
      </c>
      <c r="G27" s="1">
        <v>0.27</v>
      </c>
      <c r="H27" s="134" t="s">
        <v>170</v>
      </c>
      <c r="I27" s="135"/>
      <c r="J27" s="135"/>
      <c r="K27" s="135"/>
      <c r="L27" s="135"/>
      <c r="M27" s="136"/>
    </row>
    <row r="28" spans="1:27" ht="33" customHeight="1" thickBot="1" x14ac:dyDescent="0.35">
      <c r="A28" s="9">
        <v>6</v>
      </c>
      <c r="B28" s="6"/>
      <c r="C28" s="6"/>
      <c r="D28" s="6" t="s">
        <v>2</v>
      </c>
      <c r="E28" s="12">
        <v>20</v>
      </c>
      <c r="F28" s="12">
        <v>9</v>
      </c>
      <c r="G28" s="1">
        <v>0.27</v>
      </c>
      <c r="H28" s="131" t="s">
        <v>171</v>
      </c>
      <c r="I28" s="132"/>
      <c r="J28" s="132"/>
      <c r="K28" s="132"/>
      <c r="L28" s="132"/>
      <c r="M28" s="133"/>
    </row>
    <row r="29" spans="1:27" ht="33" customHeight="1" x14ac:dyDescent="0.3">
      <c r="A29" s="7">
        <v>7</v>
      </c>
      <c r="B29" s="3" t="s">
        <v>30</v>
      </c>
      <c r="C29" s="67" t="s">
        <v>88</v>
      </c>
      <c r="D29" s="3" t="s">
        <v>10</v>
      </c>
      <c r="E29" s="11">
        <v>100</v>
      </c>
      <c r="F29" s="11">
        <v>1</v>
      </c>
      <c r="G29" s="101">
        <v>0.3</v>
      </c>
      <c r="H29" s="137" t="s">
        <v>172</v>
      </c>
      <c r="I29" s="138"/>
      <c r="J29" s="138"/>
      <c r="K29" s="138"/>
      <c r="L29" s="138"/>
      <c r="M29" s="139"/>
    </row>
    <row r="30" spans="1:27" ht="33" customHeight="1" x14ac:dyDescent="0.3">
      <c r="A30" s="8">
        <v>7</v>
      </c>
      <c r="B30" s="4"/>
      <c r="C30" s="4"/>
      <c r="D30" s="4" t="s">
        <v>2</v>
      </c>
      <c r="E30" s="5">
        <v>100</v>
      </c>
      <c r="F30" s="5">
        <v>2</v>
      </c>
      <c r="G30" s="90">
        <v>0.3</v>
      </c>
      <c r="H30" s="134" t="s">
        <v>173</v>
      </c>
      <c r="I30" s="135"/>
      <c r="J30" s="135"/>
      <c r="K30" s="135"/>
      <c r="L30" s="135"/>
      <c r="M30" s="136"/>
    </row>
    <row r="31" spans="1:27" ht="33" customHeight="1" x14ac:dyDescent="0.3">
      <c r="A31" s="8">
        <v>7</v>
      </c>
      <c r="B31" s="4"/>
      <c r="C31" s="4"/>
      <c r="D31" s="4" t="s">
        <v>10</v>
      </c>
      <c r="E31" s="5">
        <v>20</v>
      </c>
      <c r="F31" s="5">
        <v>1</v>
      </c>
      <c r="G31" s="90">
        <v>0.3</v>
      </c>
      <c r="H31" s="134" t="s">
        <v>173</v>
      </c>
      <c r="I31" s="135"/>
      <c r="J31" s="135"/>
      <c r="K31" s="135"/>
      <c r="L31" s="135"/>
      <c r="M31" s="136"/>
    </row>
    <row r="32" spans="1:27" ht="66" customHeight="1" thickBot="1" x14ac:dyDescent="0.35">
      <c r="A32" s="9">
        <v>7</v>
      </c>
      <c r="B32" s="6"/>
      <c r="C32" s="6"/>
      <c r="D32" s="6" t="s">
        <v>2</v>
      </c>
      <c r="E32" s="12">
        <v>20</v>
      </c>
      <c r="F32" s="12">
        <v>5</v>
      </c>
      <c r="G32" s="19">
        <v>0.3</v>
      </c>
      <c r="H32" s="131" t="s">
        <v>174</v>
      </c>
      <c r="I32" s="132"/>
      <c r="J32" s="132"/>
      <c r="K32" s="132"/>
      <c r="L32" s="132"/>
      <c r="M32" s="133"/>
    </row>
    <row r="33" spans="1:13" ht="33" customHeight="1" x14ac:dyDescent="0.3">
      <c r="A33" s="7">
        <v>8</v>
      </c>
      <c r="B33" s="3" t="s">
        <v>30</v>
      </c>
      <c r="C33" s="3" t="s">
        <v>83</v>
      </c>
      <c r="D33" s="3" t="s">
        <v>10</v>
      </c>
      <c r="E33" s="11">
        <v>100</v>
      </c>
      <c r="F33" s="11">
        <v>4</v>
      </c>
      <c r="G33" s="1">
        <v>0.3</v>
      </c>
      <c r="H33" s="137" t="s">
        <v>175</v>
      </c>
      <c r="I33" s="138"/>
      <c r="J33" s="138"/>
      <c r="K33" s="138"/>
      <c r="L33" s="138"/>
      <c r="M33" s="139"/>
    </row>
    <row r="34" spans="1:13" ht="33" customHeight="1" x14ac:dyDescent="0.3">
      <c r="A34" s="8">
        <v>8</v>
      </c>
      <c r="B34" s="4"/>
      <c r="C34" s="4"/>
      <c r="D34" s="4" t="s">
        <v>2</v>
      </c>
      <c r="E34" s="5">
        <v>100</v>
      </c>
      <c r="F34" s="5">
        <v>2</v>
      </c>
      <c r="G34" s="1">
        <v>0.3</v>
      </c>
      <c r="H34" s="134" t="s">
        <v>176</v>
      </c>
      <c r="I34" s="135"/>
      <c r="J34" s="135"/>
      <c r="K34" s="135"/>
      <c r="L34" s="135"/>
      <c r="M34" s="136"/>
    </row>
    <row r="35" spans="1:13" ht="33" customHeight="1" x14ac:dyDescent="0.3">
      <c r="A35" s="8">
        <v>8</v>
      </c>
      <c r="B35" s="4"/>
      <c r="C35" s="4"/>
      <c r="D35" s="4" t="s">
        <v>10</v>
      </c>
      <c r="E35" s="5">
        <v>20</v>
      </c>
      <c r="F35" s="5">
        <v>8</v>
      </c>
      <c r="G35" s="1">
        <v>0.3</v>
      </c>
      <c r="H35" s="134" t="s">
        <v>177</v>
      </c>
      <c r="I35" s="135"/>
      <c r="J35" s="135"/>
      <c r="K35" s="135"/>
      <c r="L35" s="135"/>
      <c r="M35" s="136"/>
    </row>
    <row r="36" spans="1:13" ht="33" customHeight="1" thickBot="1" x14ac:dyDescent="0.35">
      <c r="A36" s="9">
        <v>8</v>
      </c>
      <c r="B36" s="6"/>
      <c r="C36" s="6"/>
      <c r="D36" s="6" t="s">
        <v>2</v>
      </c>
      <c r="E36" s="12">
        <v>20</v>
      </c>
      <c r="F36" s="12">
        <v>3</v>
      </c>
      <c r="G36" s="1">
        <v>0.3</v>
      </c>
      <c r="H36" s="134" t="s">
        <v>176</v>
      </c>
      <c r="I36" s="135"/>
      <c r="J36" s="135"/>
      <c r="K36" s="135"/>
      <c r="L36" s="135"/>
      <c r="M36" s="136"/>
    </row>
    <row r="37" spans="1:13" ht="33" customHeight="1" x14ac:dyDescent="0.3">
      <c r="A37" s="7">
        <v>9</v>
      </c>
      <c r="B37" s="3" t="s">
        <v>27</v>
      </c>
      <c r="C37" s="3" t="s">
        <v>43</v>
      </c>
      <c r="D37" s="3" t="s">
        <v>10</v>
      </c>
      <c r="E37" s="11">
        <v>100</v>
      </c>
      <c r="F37" s="11">
        <v>2</v>
      </c>
      <c r="G37" s="101">
        <v>0.27</v>
      </c>
      <c r="H37" s="137" t="s">
        <v>178</v>
      </c>
      <c r="I37" s="138"/>
      <c r="J37" s="138"/>
      <c r="K37" s="138"/>
      <c r="L37" s="138"/>
      <c r="M37" s="139"/>
    </row>
    <row r="38" spans="1:13" ht="33" customHeight="1" x14ac:dyDescent="0.3">
      <c r="A38" s="8">
        <v>9</v>
      </c>
      <c r="B38" s="4"/>
      <c r="C38" s="4"/>
      <c r="D38" s="4" t="s">
        <v>2</v>
      </c>
      <c r="E38" s="5">
        <v>100</v>
      </c>
      <c r="F38" s="5">
        <v>3</v>
      </c>
      <c r="G38" s="90">
        <v>0.27</v>
      </c>
      <c r="H38" s="134" t="s">
        <v>179</v>
      </c>
      <c r="I38" s="135"/>
      <c r="J38" s="135"/>
      <c r="K38" s="135"/>
      <c r="L38" s="135"/>
      <c r="M38" s="136"/>
    </row>
    <row r="39" spans="1:13" ht="33" customHeight="1" x14ac:dyDescent="0.3">
      <c r="A39" s="8">
        <v>9</v>
      </c>
      <c r="B39" s="4"/>
      <c r="C39" s="4"/>
      <c r="D39" s="4" t="s">
        <v>10</v>
      </c>
      <c r="E39" s="5">
        <v>20</v>
      </c>
      <c r="F39" s="5">
        <v>7</v>
      </c>
      <c r="G39" s="90">
        <v>0.27</v>
      </c>
      <c r="H39" s="134" t="s">
        <v>180</v>
      </c>
      <c r="I39" s="135"/>
      <c r="J39" s="135"/>
      <c r="K39" s="135"/>
      <c r="L39" s="135"/>
      <c r="M39" s="136"/>
    </row>
    <row r="40" spans="1:13" ht="33" customHeight="1" thickBot="1" x14ac:dyDescent="0.35">
      <c r="A40" s="9">
        <v>9</v>
      </c>
      <c r="B40" s="6"/>
      <c r="C40" s="6"/>
      <c r="D40" s="6" t="s">
        <v>2</v>
      </c>
      <c r="E40" s="12">
        <v>20</v>
      </c>
      <c r="F40" s="12">
        <v>13</v>
      </c>
      <c r="G40" s="19">
        <v>0.27</v>
      </c>
      <c r="H40" s="134" t="s">
        <v>181</v>
      </c>
      <c r="I40" s="135"/>
      <c r="J40" s="135"/>
      <c r="K40" s="135"/>
      <c r="L40" s="135"/>
      <c r="M40" s="136"/>
    </row>
    <row r="41" spans="1:13" ht="33" customHeight="1" x14ac:dyDescent="0.3">
      <c r="A41" s="7">
        <v>10</v>
      </c>
      <c r="B41" s="3" t="s">
        <v>27</v>
      </c>
      <c r="C41" s="3" t="s">
        <v>82</v>
      </c>
      <c r="D41" s="3" t="s">
        <v>10</v>
      </c>
      <c r="E41" s="11">
        <v>100</v>
      </c>
      <c r="F41" s="11">
        <v>7</v>
      </c>
      <c r="G41" s="101">
        <v>0.27</v>
      </c>
      <c r="H41" s="137" t="s">
        <v>182</v>
      </c>
      <c r="I41" s="138"/>
      <c r="J41" s="138"/>
      <c r="K41" s="138"/>
      <c r="L41" s="138"/>
      <c r="M41" s="139"/>
    </row>
    <row r="42" spans="1:13" ht="33" customHeight="1" x14ac:dyDescent="0.3">
      <c r="A42" s="8">
        <v>10</v>
      </c>
      <c r="B42" s="4"/>
      <c r="C42" s="4"/>
      <c r="D42" s="4" t="s">
        <v>2</v>
      </c>
      <c r="E42" s="5">
        <v>100</v>
      </c>
      <c r="F42" s="5">
        <v>9</v>
      </c>
      <c r="G42" s="90">
        <v>0.27</v>
      </c>
      <c r="H42" s="134" t="s">
        <v>183</v>
      </c>
      <c r="I42" s="135"/>
      <c r="J42" s="135"/>
      <c r="K42" s="135"/>
      <c r="L42" s="135"/>
      <c r="M42" s="136"/>
    </row>
    <row r="43" spans="1:13" ht="33" customHeight="1" x14ac:dyDescent="0.3">
      <c r="A43" s="8">
        <v>10</v>
      </c>
      <c r="B43" s="4"/>
      <c r="C43" s="4"/>
      <c r="D43" s="4" t="s">
        <v>10</v>
      </c>
      <c r="E43" s="5">
        <v>20</v>
      </c>
      <c r="F43" s="5">
        <v>14</v>
      </c>
      <c r="G43" s="90">
        <v>0.27</v>
      </c>
      <c r="H43" s="134" t="s">
        <v>184</v>
      </c>
      <c r="I43" s="135"/>
      <c r="J43" s="135"/>
      <c r="K43" s="135"/>
      <c r="L43" s="135"/>
      <c r="M43" s="136"/>
    </row>
    <row r="44" spans="1:13" ht="33" customHeight="1" thickBot="1" x14ac:dyDescent="0.35">
      <c r="A44" s="9">
        <v>10</v>
      </c>
      <c r="B44" s="6"/>
      <c r="C44" s="6"/>
      <c r="D44" s="6" t="s">
        <v>2</v>
      </c>
      <c r="E44" s="12">
        <v>20</v>
      </c>
      <c r="F44" s="12">
        <v>0</v>
      </c>
      <c r="G44" s="19">
        <v>0.27</v>
      </c>
      <c r="H44" s="131" t="s">
        <v>185</v>
      </c>
      <c r="I44" s="132"/>
      <c r="J44" s="132"/>
      <c r="K44" s="132"/>
      <c r="L44" s="132"/>
      <c r="M44" s="133"/>
    </row>
    <row r="45" spans="1:13" ht="33" customHeight="1" x14ac:dyDescent="0.3">
      <c r="A45" s="7">
        <v>11</v>
      </c>
      <c r="B45" s="3" t="s">
        <v>30</v>
      </c>
      <c r="C45" s="3" t="s">
        <v>43</v>
      </c>
      <c r="D45" s="3" t="s">
        <v>10</v>
      </c>
      <c r="E45" s="11">
        <v>100</v>
      </c>
      <c r="F45" s="11">
        <v>3</v>
      </c>
      <c r="G45" s="5">
        <v>0.27</v>
      </c>
      <c r="H45" s="137" t="s">
        <v>97</v>
      </c>
      <c r="I45" s="138"/>
      <c r="J45" s="138"/>
      <c r="K45" s="138"/>
      <c r="L45" s="138"/>
      <c r="M45" s="139"/>
    </row>
    <row r="46" spans="1:13" ht="33" customHeight="1" x14ac:dyDescent="0.3">
      <c r="A46" s="8">
        <v>11</v>
      </c>
      <c r="B46" s="4" t="s">
        <v>30</v>
      </c>
      <c r="C46" s="4" t="s">
        <v>43</v>
      </c>
      <c r="D46" s="4" t="s">
        <v>2</v>
      </c>
      <c r="E46" s="5">
        <v>100</v>
      </c>
      <c r="F46" s="5">
        <v>4</v>
      </c>
      <c r="G46" s="5">
        <v>0.27</v>
      </c>
      <c r="H46" s="134"/>
      <c r="I46" s="135"/>
      <c r="J46" s="135"/>
      <c r="K46" s="135"/>
      <c r="L46" s="135"/>
      <c r="M46" s="136"/>
    </row>
    <row r="47" spans="1:13" ht="33" customHeight="1" x14ac:dyDescent="0.3">
      <c r="A47" s="8">
        <v>11</v>
      </c>
      <c r="B47" s="4" t="s">
        <v>30</v>
      </c>
      <c r="C47" s="4" t="s">
        <v>43</v>
      </c>
      <c r="D47" s="4" t="s">
        <v>10</v>
      </c>
      <c r="E47" s="5">
        <v>20</v>
      </c>
      <c r="F47" s="5">
        <v>2</v>
      </c>
      <c r="G47" s="5">
        <v>0.27</v>
      </c>
      <c r="H47" s="134"/>
      <c r="I47" s="135"/>
      <c r="J47" s="135"/>
      <c r="K47" s="135"/>
      <c r="L47" s="135"/>
      <c r="M47" s="136"/>
    </row>
    <row r="48" spans="1:13" ht="33" customHeight="1" thickBot="1" x14ac:dyDescent="0.35">
      <c r="A48" s="9">
        <v>11</v>
      </c>
      <c r="B48" s="6" t="s">
        <v>30</v>
      </c>
      <c r="C48" s="6" t="s">
        <v>43</v>
      </c>
      <c r="D48" s="6" t="s">
        <v>2</v>
      </c>
      <c r="E48" s="12">
        <v>20</v>
      </c>
      <c r="F48" s="12">
        <v>6</v>
      </c>
      <c r="G48" s="12">
        <v>0.27</v>
      </c>
      <c r="H48" s="131" t="s">
        <v>105</v>
      </c>
      <c r="I48" s="132"/>
      <c r="J48" s="132"/>
      <c r="K48" s="132"/>
      <c r="L48" s="132"/>
      <c r="M48" s="133"/>
    </row>
    <row r="49" spans="1:13" ht="33" customHeight="1" x14ac:dyDescent="0.3">
      <c r="A49" s="7">
        <v>12</v>
      </c>
      <c r="B49" s="3" t="s">
        <v>27</v>
      </c>
      <c r="C49" s="67" t="s">
        <v>82</v>
      </c>
      <c r="D49" s="3" t="s">
        <v>10</v>
      </c>
      <c r="E49" s="11">
        <v>100</v>
      </c>
      <c r="F49" s="11">
        <v>2</v>
      </c>
      <c r="G49" s="11">
        <v>0.26</v>
      </c>
      <c r="H49" s="137"/>
      <c r="I49" s="138"/>
      <c r="J49" s="138"/>
      <c r="K49" s="138"/>
      <c r="L49" s="138"/>
      <c r="M49" s="139"/>
    </row>
    <row r="50" spans="1:13" ht="33" customHeight="1" x14ac:dyDescent="0.3">
      <c r="A50" s="8">
        <v>12</v>
      </c>
      <c r="B50" s="4" t="s">
        <v>27</v>
      </c>
      <c r="C50" s="68" t="s">
        <v>82</v>
      </c>
      <c r="D50" s="4" t="s">
        <v>2</v>
      </c>
      <c r="E50" s="5">
        <v>100</v>
      </c>
      <c r="F50" s="5">
        <v>9</v>
      </c>
      <c r="G50" s="5">
        <v>0.26</v>
      </c>
      <c r="H50" s="134" t="s">
        <v>109</v>
      </c>
      <c r="I50" s="135"/>
      <c r="J50" s="135"/>
      <c r="K50" s="135"/>
      <c r="L50" s="135"/>
      <c r="M50" s="136"/>
    </row>
    <row r="51" spans="1:13" ht="33" customHeight="1" x14ac:dyDescent="0.3">
      <c r="A51" s="8">
        <v>12</v>
      </c>
      <c r="B51" s="4" t="s">
        <v>27</v>
      </c>
      <c r="C51" s="68" t="s">
        <v>82</v>
      </c>
      <c r="D51" s="4" t="s">
        <v>10</v>
      </c>
      <c r="E51" s="5">
        <v>20</v>
      </c>
      <c r="F51" s="5">
        <v>3</v>
      </c>
      <c r="G51" s="5">
        <v>0.26</v>
      </c>
      <c r="H51" s="134"/>
      <c r="I51" s="135"/>
      <c r="J51" s="135"/>
      <c r="K51" s="135"/>
      <c r="L51" s="135"/>
      <c r="M51" s="136"/>
    </row>
    <row r="52" spans="1:13" ht="33" customHeight="1" thickBot="1" x14ac:dyDescent="0.35">
      <c r="A52" s="9">
        <v>12</v>
      </c>
      <c r="B52" s="4" t="s">
        <v>27</v>
      </c>
      <c r="C52" s="68" t="s">
        <v>82</v>
      </c>
      <c r="D52" s="6" t="s">
        <v>2</v>
      </c>
      <c r="E52" s="12">
        <v>20</v>
      </c>
      <c r="F52" s="12">
        <v>7</v>
      </c>
      <c r="G52" s="12">
        <v>0.26</v>
      </c>
      <c r="H52" s="131" t="s">
        <v>105</v>
      </c>
      <c r="I52" s="132"/>
      <c r="J52" s="132"/>
      <c r="K52" s="132"/>
      <c r="L52" s="132"/>
      <c r="M52" s="133"/>
    </row>
    <row r="53" spans="1:13" ht="33" customHeight="1" x14ac:dyDescent="0.3">
      <c r="A53" s="7">
        <v>13</v>
      </c>
      <c r="B53" s="3" t="s">
        <v>27</v>
      </c>
      <c r="C53" s="67" t="s">
        <v>43</v>
      </c>
      <c r="D53" s="3" t="s">
        <v>10</v>
      </c>
      <c r="E53" s="11">
        <v>100</v>
      </c>
      <c r="F53" s="11">
        <v>2</v>
      </c>
      <c r="G53" s="11">
        <v>0.26</v>
      </c>
      <c r="H53" s="137" t="s">
        <v>97</v>
      </c>
      <c r="I53" s="138"/>
      <c r="J53" s="138"/>
      <c r="K53" s="138"/>
      <c r="L53" s="138"/>
      <c r="M53" s="139"/>
    </row>
    <row r="54" spans="1:13" ht="33" customHeight="1" x14ac:dyDescent="0.3">
      <c r="A54" s="8">
        <v>13</v>
      </c>
      <c r="B54" s="4" t="s">
        <v>27</v>
      </c>
      <c r="C54" s="68" t="s">
        <v>43</v>
      </c>
      <c r="D54" s="4" t="s">
        <v>2</v>
      </c>
      <c r="E54" s="5">
        <v>100</v>
      </c>
      <c r="F54" s="5">
        <v>6</v>
      </c>
      <c r="G54" s="5">
        <v>0.26</v>
      </c>
      <c r="H54" s="134" t="s">
        <v>93</v>
      </c>
      <c r="I54" s="135"/>
      <c r="J54" s="135"/>
      <c r="K54" s="135"/>
      <c r="L54" s="135"/>
      <c r="M54" s="136"/>
    </row>
    <row r="55" spans="1:13" ht="33" customHeight="1" x14ac:dyDescent="0.3">
      <c r="A55" s="8">
        <v>13</v>
      </c>
      <c r="B55" s="4" t="s">
        <v>27</v>
      </c>
      <c r="C55" s="68" t="s">
        <v>43</v>
      </c>
      <c r="D55" s="4" t="s">
        <v>10</v>
      </c>
      <c r="E55" s="5">
        <v>20</v>
      </c>
      <c r="F55" s="5">
        <v>7</v>
      </c>
      <c r="G55" s="5">
        <v>0.26</v>
      </c>
      <c r="H55" s="134"/>
      <c r="I55" s="135"/>
      <c r="J55" s="135"/>
      <c r="K55" s="135"/>
      <c r="L55" s="135"/>
      <c r="M55" s="136"/>
    </row>
    <row r="56" spans="1:13" ht="33" customHeight="1" thickBot="1" x14ac:dyDescent="0.35">
      <c r="A56" s="9">
        <v>13</v>
      </c>
      <c r="B56" s="4" t="s">
        <v>27</v>
      </c>
      <c r="C56" s="69" t="s">
        <v>43</v>
      </c>
      <c r="D56" s="6" t="s">
        <v>2</v>
      </c>
      <c r="E56" s="12">
        <v>20</v>
      </c>
      <c r="F56" s="12">
        <v>10</v>
      </c>
      <c r="G56" s="12">
        <v>0.26</v>
      </c>
      <c r="H56" s="131" t="s">
        <v>105</v>
      </c>
      <c r="I56" s="132"/>
      <c r="J56" s="132"/>
      <c r="K56" s="132"/>
      <c r="L56" s="132"/>
      <c r="M56" s="133"/>
    </row>
    <row r="57" spans="1:13" ht="33" customHeight="1" x14ac:dyDescent="0.3">
      <c r="A57" s="7">
        <v>14</v>
      </c>
      <c r="B57" s="3" t="s">
        <v>27</v>
      </c>
      <c r="C57" s="67" t="s">
        <v>35</v>
      </c>
      <c r="D57" s="3" t="s">
        <v>10</v>
      </c>
      <c r="E57" s="11">
        <v>100</v>
      </c>
      <c r="F57" s="11">
        <v>6</v>
      </c>
      <c r="G57" s="11">
        <v>0.25</v>
      </c>
      <c r="H57" s="137" t="s">
        <v>95</v>
      </c>
      <c r="I57" s="138"/>
      <c r="J57" s="138"/>
      <c r="K57" s="138"/>
      <c r="L57" s="138"/>
      <c r="M57" s="139"/>
    </row>
    <row r="58" spans="1:13" ht="33" customHeight="1" x14ac:dyDescent="0.3">
      <c r="A58" s="8">
        <v>14</v>
      </c>
      <c r="B58" s="4" t="s">
        <v>27</v>
      </c>
      <c r="C58" s="68" t="s">
        <v>35</v>
      </c>
      <c r="D58" s="4" t="s">
        <v>2</v>
      </c>
      <c r="E58" s="5">
        <v>100</v>
      </c>
      <c r="F58" s="5">
        <v>13</v>
      </c>
      <c r="G58" s="5">
        <v>0.25</v>
      </c>
      <c r="H58" s="134" t="s">
        <v>108</v>
      </c>
      <c r="I58" s="135"/>
      <c r="J58" s="135"/>
      <c r="K58" s="135"/>
      <c r="L58" s="135"/>
      <c r="M58" s="136"/>
    </row>
    <row r="59" spans="1:13" ht="33" customHeight="1" x14ac:dyDescent="0.3">
      <c r="A59" s="8">
        <v>14</v>
      </c>
      <c r="B59" s="4" t="s">
        <v>27</v>
      </c>
      <c r="C59" s="68" t="s">
        <v>35</v>
      </c>
      <c r="D59" s="4" t="s">
        <v>10</v>
      </c>
      <c r="E59" s="5">
        <v>20</v>
      </c>
      <c r="F59" s="5">
        <v>10</v>
      </c>
      <c r="G59" s="5">
        <v>0.25</v>
      </c>
      <c r="H59" s="134" t="s">
        <v>107</v>
      </c>
      <c r="I59" s="135"/>
      <c r="J59" s="135"/>
      <c r="K59" s="135"/>
      <c r="L59" s="135"/>
      <c r="M59" s="136"/>
    </row>
    <row r="60" spans="1:13" s="1" customFormat="1" ht="33" customHeight="1" thickBot="1" x14ac:dyDescent="0.3">
      <c r="A60" s="9">
        <v>14</v>
      </c>
      <c r="B60" s="77" t="s">
        <v>27</v>
      </c>
      <c r="C60" s="95" t="s">
        <v>35</v>
      </c>
      <c r="D60" s="92" t="s">
        <v>2</v>
      </c>
      <c r="E60" s="12">
        <v>20</v>
      </c>
      <c r="F60" s="12">
        <v>15</v>
      </c>
      <c r="G60" s="12">
        <v>0.25</v>
      </c>
      <c r="H60" s="131" t="s">
        <v>106</v>
      </c>
      <c r="I60" s="132"/>
      <c r="J60" s="132"/>
      <c r="K60" s="132"/>
      <c r="L60" s="132"/>
      <c r="M60" s="133"/>
    </row>
    <row r="61" spans="1:13" ht="33" customHeight="1" x14ac:dyDescent="0.3">
      <c r="A61" s="7">
        <v>15</v>
      </c>
      <c r="B61" s="3" t="s">
        <v>27</v>
      </c>
      <c r="C61" s="67" t="s">
        <v>88</v>
      </c>
      <c r="D61" s="3" t="s">
        <v>10</v>
      </c>
      <c r="E61" s="11">
        <v>100</v>
      </c>
      <c r="F61" s="11">
        <v>4</v>
      </c>
      <c r="G61" s="11">
        <v>0.27</v>
      </c>
      <c r="H61" s="137"/>
      <c r="I61" s="138"/>
      <c r="J61" s="138"/>
      <c r="K61" s="138"/>
      <c r="L61" s="138"/>
      <c r="M61" s="139"/>
    </row>
    <row r="62" spans="1:13" ht="33" customHeight="1" x14ac:dyDescent="0.3">
      <c r="A62" s="8">
        <v>15</v>
      </c>
      <c r="B62" s="4" t="s">
        <v>27</v>
      </c>
      <c r="C62" s="68" t="s">
        <v>88</v>
      </c>
      <c r="D62" s="4" t="s">
        <v>2</v>
      </c>
      <c r="E62" s="5">
        <v>100</v>
      </c>
      <c r="F62" s="5">
        <v>6</v>
      </c>
      <c r="G62" s="5">
        <v>0.27</v>
      </c>
      <c r="H62" s="134"/>
      <c r="I62" s="135"/>
      <c r="J62" s="135"/>
      <c r="K62" s="135"/>
      <c r="L62" s="135"/>
      <c r="M62" s="136"/>
    </row>
    <row r="63" spans="1:13" ht="33" customHeight="1" x14ac:dyDescent="0.3">
      <c r="A63" s="8">
        <v>15</v>
      </c>
      <c r="B63" s="4" t="s">
        <v>27</v>
      </c>
      <c r="C63" s="68" t="s">
        <v>88</v>
      </c>
      <c r="D63" s="4" t="s">
        <v>10</v>
      </c>
      <c r="E63" s="5">
        <v>20</v>
      </c>
      <c r="F63" s="5">
        <v>8</v>
      </c>
      <c r="G63" s="5">
        <v>0.27</v>
      </c>
      <c r="H63" s="134" t="s">
        <v>110</v>
      </c>
      <c r="I63" s="135"/>
      <c r="J63" s="135"/>
      <c r="K63" s="135"/>
      <c r="L63" s="135"/>
      <c r="M63" s="136"/>
    </row>
    <row r="64" spans="1:13" ht="33" customHeight="1" thickBot="1" x14ac:dyDescent="0.35">
      <c r="A64" s="9">
        <v>15</v>
      </c>
      <c r="B64" s="4" t="s">
        <v>27</v>
      </c>
      <c r="C64" s="69" t="s">
        <v>88</v>
      </c>
      <c r="D64" s="6" t="s">
        <v>2</v>
      </c>
      <c r="E64" s="12">
        <v>20</v>
      </c>
      <c r="F64" s="12">
        <v>8</v>
      </c>
      <c r="G64" s="12">
        <v>0.27</v>
      </c>
      <c r="H64" s="131" t="s">
        <v>105</v>
      </c>
      <c r="I64" s="132"/>
      <c r="J64" s="132"/>
      <c r="K64" s="132"/>
      <c r="L64" s="132"/>
      <c r="M64" s="133"/>
    </row>
    <row r="65" spans="1:13" ht="33" customHeight="1" x14ac:dyDescent="0.3">
      <c r="A65" s="7">
        <v>16</v>
      </c>
      <c r="B65" s="3" t="s">
        <v>30</v>
      </c>
      <c r="C65" s="67" t="s">
        <v>35</v>
      </c>
      <c r="D65" s="3" t="s">
        <v>10</v>
      </c>
      <c r="E65" s="11">
        <v>100</v>
      </c>
      <c r="F65" s="11">
        <v>4</v>
      </c>
      <c r="G65" s="11">
        <v>0.25</v>
      </c>
      <c r="H65" s="137"/>
      <c r="I65" s="138"/>
      <c r="J65" s="138"/>
      <c r="K65" s="138"/>
      <c r="L65" s="138"/>
      <c r="M65" s="139"/>
    </row>
    <row r="66" spans="1:13" ht="33" customHeight="1" x14ac:dyDescent="0.3">
      <c r="A66" s="8">
        <v>16</v>
      </c>
      <c r="B66" s="4" t="s">
        <v>30</v>
      </c>
      <c r="C66" s="68" t="s">
        <v>35</v>
      </c>
      <c r="D66" s="4" t="s">
        <v>2</v>
      </c>
      <c r="E66" s="5">
        <v>100</v>
      </c>
      <c r="F66" s="5">
        <v>8</v>
      </c>
      <c r="G66" s="5">
        <v>0.25</v>
      </c>
      <c r="H66" s="134" t="s">
        <v>111</v>
      </c>
      <c r="I66" s="135"/>
      <c r="J66" s="135"/>
      <c r="K66" s="135"/>
      <c r="L66" s="135"/>
      <c r="M66" s="136"/>
    </row>
    <row r="67" spans="1:13" ht="33" customHeight="1" x14ac:dyDescent="0.3">
      <c r="A67" s="8">
        <v>16</v>
      </c>
      <c r="B67" s="4" t="s">
        <v>30</v>
      </c>
      <c r="C67" s="68" t="s">
        <v>35</v>
      </c>
      <c r="D67" s="4" t="s">
        <v>10</v>
      </c>
      <c r="E67" s="5">
        <v>20</v>
      </c>
      <c r="F67" s="5">
        <v>3</v>
      </c>
      <c r="G67" s="5">
        <v>0.25</v>
      </c>
      <c r="H67" s="134" t="s">
        <v>109</v>
      </c>
      <c r="I67" s="135"/>
      <c r="J67" s="135"/>
      <c r="K67" s="135"/>
      <c r="L67" s="135"/>
      <c r="M67" s="136"/>
    </row>
    <row r="68" spans="1:13" ht="33" customHeight="1" thickBot="1" x14ac:dyDescent="0.35">
      <c r="A68" s="9">
        <v>16</v>
      </c>
      <c r="B68" s="4" t="s">
        <v>30</v>
      </c>
      <c r="C68" s="68" t="s">
        <v>35</v>
      </c>
      <c r="D68" s="6" t="s">
        <v>2</v>
      </c>
      <c r="E68" s="12">
        <v>20</v>
      </c>
      <c r="F68" s="12">
        <v>10</v>
      </c>
      <c r="G68" s="5">
        <v>0.25</v>
      </c>
      <c r="H68" s="131" t="s">
        <v>106</v>
      </c>
      <c r="I68" s="132"/>
      <c r="J68" s="132"/>
      <c r="K68" s="132"/>
      <c r="L68" s="132"/>
      <c r="M68" s="133"/>
    </row>
    <row r="69" spans="1:13" ht="33" customHeight="1" x14ac:dyDescent="0.3">
      <c r="A69" s="7">
        <v>17</v>
      </c>
      <c r="B69" s="63" t="s">
        <v>27</v>
      </c>
      <c r="C69" s="67" t="s">
        <v>43</v>
      </c>
      <c r="D69" s="3" t="s">
        <v>10</v>
      </c>
      <c r="E69" s="11">
        <v>100</v>
      </c>
      <c r="F69" s="11">
        <v>3</v>
      </c>
      <c r="G69" s="101">
        <v>0.26</v>
      </c>
      <c r="H69" s="137" t="s">
        <v>97</v>
      </c>
      <c r="I69" s="138"/>
      <c r="J69" s="138"/>
      <c r="K69" s="138"/>
      <c r="L69" s="138"/>
      <c r="M69" s="139"/>
    </row>
    <row r="70" spans="1:13" ht="33" customHeight="1" x14ac:dyDescent="0.3">
      <c r="A70" s="8">
        <v>17</v>
      </c>
      <c r="B70" s="64" t="s">
        <v>27</v>
      </c>
      <c r="C70" s="68" t="s">
        <v>43</v>
      </c>
      <c r="D70" s="4" t="s">
        <v>2</v>
      </c>
      <c r="E70" s="5">
        <v>100</v>
      </c>
      <c r="F70" s="5">
        <v>2</v>
      </c>
      <c r="G70" s="90">
        <v>0.26</v>
      </c>
      <c r="H70" s="134" t="s">
        <v>112</v>
      </c>
      <c r="I70" s="135"/>
      <c r="J70" s="135"/>
      <c r="K70" s="135"/>
      <c r="L70" s="135"/>
      <c r="M70" s="136"/>
    </row>
    <row r="71" spans="1:13" ht="33" customHeight="1" x14ac:dyDescent="0.3">
      <c r="A71" s="8">
        <v>17</v>
      </c>
      <c r="B71" s="64" t="s">
        <v>27</v>
      </c>
      <c r="C71" s="68" t="s">
        <v>43</v>
      </c>
      <c r="D71" s="4" t="s">
        <v>10</v>
      </c>
      <c r="E71" s="5">
        <v>20</v>
      </c>
      <c r="F71" s="5">
        <v>3</v>
      </c>
      <c r="G71" s="90">
        <v>0.26</v>
      </c>
      <c r="H71" s="134"/>
      <c r="I71" s="135"/>
      <c r="J71" s="135"/>
      <c r="K71" s="135"/>
      <c r="L71" s="135"/>
      <c r="M71" s="136"/>
    </row>
    <row r="72" spans="1:13" ht="33" customHeight="1" thickBot="1" x14ac:dyDescent="0.35">
      <c r="A72" s="9">
        <v>17</v>
      </c>
      <c r="B72" s="65" t="s">
        <v>27</v>
      </c>
      <c r="C72" s="69" t="s">
        <v>43</v>
      </c>
      <c r="D72" s="6" t="s">
        <v>2</v>
      </c>
      <c r="E72" s="12">
        <v>20</v>
      </c>
      <c r="F72" s="12">
        <v>3</v>
      </c>
      <c r="G72" s="19">
        <v>0.26</v>
      </c>
      <c r="H72" s="131"/>
      <c r="I72" s="132"/>
      <c r="J72" s="132"/>
      <c r="K72" s="132"/>
      <c r="L72" s="132"/>
      <c r="M72" s="133"/>
    </row>
    <row r="73" spans="1:13" ht="33" customHeight="1" x14ac:dyDescent="0.3">
      <c r="A73" s="7">
        <v>18</v>
      </c>
      <c r="B73" s="63" t="s">
        <v>30</v>
      </c>
      <c r="C73" s="67" t="s">
        <v>43</v>
      </c>
      <c r="D73" s="3" t="s">
        <v>10</v>
      </c>
      <c r="E73" s="11">
        <v>100</v>
      </c>
      <c r="F73" s="11">
        <v>2</v>
      </c>
      <c r="G73" s="101">
        <v>0.23</v>
      </c>
      <c r="H73" s="137" t="s">
        <v>92</v>
      </c>
      <c r="I73" s="138"/>
      <c r="J73" s="138"/>
      <c r="K73" s="138"/>
      <c r="L73" s="138"/>
      <c r="M73" s="139"/>
    </row>
    <row r="74" spans="1:13" ht="33" customHeight="1" x14ac:dyDescent="0.3">
      <c r="A74" s="8">
        <v>18</v>
      </c>
      <c r="B74" s="64" t="s">
        <v>30</v>
      </c>
      <c r="C74" s="68" t="s">
        <v>43</v>
      </c>
      <c r="D74" s="4" t="s">
        <v>2</v>
      </c>
      <c r="E74" s="5">
        <v>100</v>
      </c>
      <c r="F74" s="5">
        <v>2</v>
      </c>
      <c r="G74" s="90">
        <v>0.23</v>
      </c>
      <c r="H74" s="134"/>
      <c r="I74" s="135"/>
      <c r="J74" s="135"/>
      <c r="K74" s="135"/>
      <c r="L74" s="135"/>
      <c r="M74" s="136"/>
    </row>
    <row r="75" spans="1:13" ht="33" customHeight="1" x14ac:dyDescent="0.3">
      <c r="A75" s="8">
        <v>18</v>
      </c>
      <c r="B75" s="64" t="s">
        <v>30</v>
      </c>
      <c r="C75" s="68" t="s">
        <v>43</v>
      </c>
      <c r="D75" s="4" t="s">
        <v>10</v>
      </c>
      <c r="E75" s="5">
        <v>20</v>
      </c>
      <c r="F75" s="5">
        <v>3</v>
      </c>
      <c r="G75" s="90">
        <v>0.23</v>
      </c>
      <c r="H75" s="134" t="s">
        <v>110</v>
      </c>
      <c r="I75" s="135"/>
      <c r="J75" s="135"/>
      <c r="K75" s="135"/>
      <c r="L75" s="135"/>
      <c r="M75" s="136"/>
    </row>
    <row r="76" spans="1:13" ht="33" customHeight="1" thickBot="1" x14ac:dyDescent="0.35">
      <c r="A76" s="9">
        <v>18</v>
      </c>
      <c r="B76" s="65" t="s">
        <v>30</v>
      </c>
      <c r="C76" s="69" t="s">
        <v>43</v>
      </c>
      <c r="D76" s="6" t="s">
        <v>2</v>
      </c>
      <c r="E76" s="12">
        <v>20</v>
      </c>
      <c r="F76" s="12">
        <v>10</v>
      </c>
      <c r="G76" s="90">
        <v>0.23</v>
      </c>
      <c r="H76" s="122" t="s">
        <v>101</v>
      </c>
      <c r="I76" s="123"/>
      <c r="J76" s="123"/>
      <c r="K76" s="123"/>
      <c r="L76" s="123"/>
      <c r="M76" s="124"/>
    </row>
    <row r="77" spans="1:13" ht="33" customHeight="1" x14ac:dyDescent="0.3">
      <c r="A77" s="7">
        <v>19</v>
      </c>
      <c r="B77" s="63" t="s">
        <v>27</v>
      </c>
      <c r="C77" s="67" t="s">
        <v>43</v>
      </c>
      <c r="D77" s="3" t="s">
        <v>10</v>
      </c>
      <c r="E77" s="11">
        <v>100</v>
      </c>
      <c r="F77" s="11">
        <v>3</v>
      </c>
      <c r="G77" s="101">
        <v>0.27</v>
      </c>
      <c r="H77" s="137"/>
      <c r="I77" s="138"/>
      <c r="J77" s="138"/>
      <c r="K77" s="138"/>
      <c r="L77" s="138"/>
      <c r="M77" s="139"/>
    </row>
    <row r="78" spans="1:13" ht="33" customHeight="1" x14ac:dyDescent="0.3">
      <c r="A78" s="8">
        <v>19</v>
      </c>
      <c r="B78" s="64" t="s">
        <v>27</v>
      </c>
      <c r="C78" s="68" t="s">
        <v>43</v>
      </c>
      <c r="D78" s="4" t="s">
        <v>2</v>
      </c>
      <c r="E78" s="5">
        <v>100</v>
      </c>
      <c r="F78" s="5">
        <v>3</v>
      </c>
      <c r="G78" s="90">
        <v>0.27</v>
      </c>
      <c r="H78" s="158" t="s">
        <v>103</v>
      </c>
      <c r="I78" s="159"/>
      <c r="J78" s="159"/>
      <c r="K78" s="159"/>
      <c r="L78" s="159"/>
      <c r="M78" s="160"/>
    </row>
    <row r="79" spans="1:13" ht="33" customHeight="1" x14ac:dyDescent="0.3">
      <c r="A79" s="8">
        <v>19</v>
      </c>
      <c r="B79" s="64" t="s">
        <v>27</v>
      </c>
      <c r="C79" s="68" t="s">
        <v>43</v>
      </c>
      <c r="D79" s="4" t="s">
        <v>10</v>
      </c>
      <c r="E79" s="5">
        <v>20</v>
      </c>
      <c r="F79" s="5">
        <v>2</v>
      </c>
      <c r="G79" s="90">
        <v>0.27</v>
      </c>
      <c r="H79" s="134"/>
      <c r="I79" s="135"/>
      <c r="J79" s="135"/>
      <c r="K79" s="135"/>
      <c r="L79" s="135"/>
      <c r="M79" s="136"/>
    </row>
    <row r="80" spans="1:13" ht="33" customHeight="1" thickBot="1" x14ac:dyDescent="0.35">
      <c r="A80" s="9">
        <v>19</v>
      </c>
      <c r="B80" s="65" t="s">
        <v>27</v>
      </c>
      <c r="C80" s="69" t="s">
        <v>43</v>
      </c>
      <c r="D80" s="6" t="s">
        <v>2</v>
      </c>
      <c r="E80" s="12">
        <v>20</v>
      </c>
      <c r="F80" s="12">
        <v>7</v>
      </c>
      <c r="G80" s="19">
        <v>0.27</v>
      </c>
      <c r="H80" s="161" t="s">
        <v>105</v>
      </c>
      <c r="I80" s="162"/>
      <c r="J80" s="162"/>
      <c r="K80" s="162"/>
      <c r="L80" s="162"/>
      <c r="M80" s="163"/>
    </row>
    <row r="81" spans="1:13" ht="33" customHeight="1" x14ac:dyDescent="0.3">
      <c r="A81" s="7">
        <v>20</v>
      </c>
      <c r="B81" s="63" t="s">
        <v>27</v>
      </c>
      <c r="C81" s="67" t="s">
        <v>43</v>
      </c>
      <c r="D81" s="3" t="s">
        <v>10</v>
      </c>
      <c r="E81" s="11">
        <v>100</v>
      </c>
      <c r="F81" s="11">
        <v>2</v>
      </c>
      <c r="G81" s="101">
        <v>0.27</v>
      </c>
      <c r="H81" s="137" t="s">
        <v>97</v>
      </c>
      <c r="I81" s="138"/>
      <c r="J81" s="138"/>
      <c r="K81" s="138"/>
      <c r="L81" s="138"/>
      <c r="M81" s="139"/>
    </row>
    <row r="82" spans="1:13" ht="33" customHeight="1" x14ac:dyDescent="0.3">
      <c r="A82" s="8">
        <v>20</v>
      </c>
      <c r="B82" s="64" t="s">
        <v>27</v>
      </c>
      <c r="C82" s="68" t="s">
        <v>43</v>
      </c>
      <c r="D82" s="4" t="s">
        <v>2</v>
      </c>
      <c r="E82" s="5">
        <v>100</v>
      </c>
      <c r="F82" s="5">
        <v>2</v>
      </c>
      <c r="G82" s="90">
        <v>0.27</v>
      </c>
      <c r="H82" s="134"/>
      <c r="I82" s="135"/>
      <c r="J82" s="135"/>
      <c r="K82" s="135"/>
      <c r="L82" s="135"/>
      <c r="M82" s="136"/>
    </row>
    <row r="83" spans="1:13" ht="33" customHeight="1" x14ac:dyDescent="0.3">
      <c r="A83" s="8">
        <v>20</v>
      </c>
      <c r="B83" s="64" t="s">
        <v>27</v>
      </c>
      <c r="C83" s="68" t="s">
        <v>43</v>
      </c>
      <c r="D83" s="4" t="s">
        <v>10</v>
      </c>
      <c r="E83" s="5">
        <v>20</v>
      </c>
      <c r="F83" s="5">
        <v>3</v>
      </c>
      <c r="G83" s="90">
        <v>0.27</v>
      </c>
      <c r="H83" s="122" t="s">
        <v>101</v>
      </c>
      <c r="I83" s="123"/>
      <c r="J83" s="123"/>
      <c r="K83" s="123"/>
      <c r="L83" s="123"/>
      <c r="M83" s="124"/>
    </row>
    <row r="84" spans="1:13" ht="33" customHeight="1" thickBot="1" x14ac:dyDescent="0.35">
      <c r="A84" s="9">
        <v>20</v>
      </c>
      <c r="B84" s="65" t="s">
        <v>27</v>
      </c>
      <c r="C84" s="69" t="s">
        <v>43</v>
      </c>
      <c r="D84" s="6" t="s">
        <v>2</v>
      </c>
      <c r="E84" s="12">
        <v>20</v>
      </c>
      <c r="F84" s="12">
        <v>1</v>
      </c>
      <c r="G84" s="19">
        <v>0.27</v>
      </c>
      <c r="H84" s="131" t="s">
        <v>109</v>
      </c>
      <c r="I84" s="132"/>
      <c r="J84" s="132"/>
      <c r="K84" s="132"/>
      <c r="L84" s="132"/>
      <c r="M84" s="133"/>
    </row>
    <row r="85" spans="1:13" ht="17.25" thickBot="1" x14ac:dyDescent="0.35"/>
    <row r="86" spans="1:13" ht="21" thickBot="1" x14ac:dyDescent="0.35">
      <c r="A86" s="196" t="s">
        <v>120</v>
      </c>
      <c r="B86" s="197"/>
      <c r="C86" s="197"/>
      <c r="D86" s="197"/>
      <c r="E86" s="197"/>
      <c r="F86" s="197"/>
      <c r="G86" s="197"/>
      <c r="H86" s="197"/>
      <c r="I86" s="197"/>
      <c r="J86" s="197"/>
      <c r="K86" s="197"/>
      <c r="L86" s="197"/>
      <c r="M86" s="198"/>
    </row>
    <row r="87" spans="1:13" x14ac:dyDescent="0.3">
      <c r="A87" s="7">
        <v>1</v>
      </c>
      <c r="B87" s="176" t="s">
        <v>121</v>
      </c>
      <c r="C87" s="176"/>
      <c r="D87" s="176"/>
      <c r="E87" s="176"/>
      <c r="F87" s="176"/>
      <c r="G87" s="176"/>
      <c r="H87" s="176"/>
      <c r="I87" s="176"/>
      <c r="J87" s="176"/>
      <c r="K87" s="176"/>
      <c r="L87" s="176"/>
      <c r="M87" s="177"/>
    </row>
    <row r="88" spans="1:13" x14ac:dyDescent="0.3">
      <c r="A88" s="105">
        <v>2</v>
      </c>
      <c r="B88" s="176" t="s">
        <v>105</v>
      </c>
      <c r="C88" s="176"/>
      <c r="D88" s="176"/>
      <c r="E88" s="176"/>
      <c r="F88" s="176"/>
      <c r="G88" s="176"/>
      <c r="H88" s="176"/>
      <c r="I88" s="176"/>
      <c r="J88" s="176"/>
      <c r="K88" s="176"/>
      <c r="L88" s="176"/>
      <c r="M88" s="177"/>
    </row>
    <row r="89" spans="1:13" ht="17.25" thickBot="1" x14ac:dyDescent="0.35">
      <c r="A89" s="102">
        <v>3</v>
      </c>
      <c r="B89" s="178" t="s">
        <v>125</v>
      </c>
      <c r="C89" s="178"/>
      <c r="D89" s="178"/>
      <c r="E89" s="178"/>
      <c r="F89" s="178"/>
      <c r="G89" s="178"/>
      <c r="H89" s="178"/>
      <c r="I89" s="178"/>
      <c r="J89" s="178"/>
      <c r="K89" s="178"/>
      <c r="L89" s="178"/>
      <c r="M89" s="179"/>
    </row>
  </sheetData>
  <mergeCells count="89">
    <mergeCell ref="A1:M1"/>
    <mergeCell ref="A2:C2"/>
    <mergeCell ref="D2:M3"/>
    <mergeCell ref="A3:B3"/>
    <mergeCell ref="B89:M89"/>
    <mergeCell ref="H75:M75"/>
    <mergeCell ref="H76:M76"/>
    <mergeCell ref="A86:M86"/>
    <mergeCell ref="B87:M87"/>
    <mergeCell ref="B88:M88"/>
    <mergeCell ref="H15:M15"/>
    <mergeCell ref="H4:M4"/>
    <mergeCell ref="H5:M5"/>
    <mergeCell ref="H6:M6"/>
    <mergeCell ref="H7:M7"/>
    <mergeCell ref="H8:M8"/>
    <mergeCell ref="H9:M9"/>
    <mergeCell ref="H10:M10"/>
    <mergeCell ref="H11:M11"/>
    <mergeCell ref="H12:M12"/>
    <mergeCell ref="H13:M13"/>
    <mergeCell ref="H14:M14"/>
    <mergeCell ref="H27:M27"/>
    <mergeCell ref="H16:M16"/>
    <mergeCell ref="H17:M17"/>
    <mergeCell ref="H18:M18"/>
    <mergeCell ref="H19:M19"/>
    <mergeCell ref="H20:M20"/>
    <mergeCell ref="H21:M21"/>
    <mergeCell ref="H22:M22"/>
    <mergeCell ref="H23:M23"/>
    <mergeCell ref="H24:M24"/>
    <mergeCell ref="H25:M25"/>
    <mergeCell ref="H26:M26"/>
    <mergeCell ref="H39:M39"/>
    <mergeCell ref="H28:M28"/>
    <mergeCell ref="H29:M29"/>
    <mergeCell ref="H30:M30"/>
    <mergeCell ref="H31:M31"/>
    <mergeCell ref="H32:M32"/>
    <mergeCell ref="H33:M33"/>
    <mergeCell ref="H34:M34"/>
    <mergeCell ref="H35:M35"/>
    <mergeCell ref="H36:M36"/>
    <mergeCell ref="H37:M37"/>
    <mergeCell ref="H38:M38"/>
    <mergeCell ref="H51:M51"/>
    <mergeCell ref="H40:M40"/>
    <mergeCell ref="H41:M41"/>
    <mergeCell ref="H42:M42"/>
    <mergeCell ref="H43:M43"/>
    <mergeCell ref="H44:M44"/>
    <mergeCell ref="H45:M45"/>
    <mergeCell ref="H46:M46"/>
    <mergeCell ref="H47:M47"/>
    <mergeCell ref="H48:M48"/>
    <mergeCell ref="H49:M49"/>
    <mergeCell ref="H50:M50"/>
    <mergeCell ref="H63:M63"/>
    <mergeCell ref="H52:M52"/>
    <mergeCell ref="H53:M53"/>
    <mergeCell ref="H54:M54"/>
    <mergeCell ref="H55:M55"/>
    <mergeCell ref="H56:M56"/>
    <mergeCell ref="H57:M57"/>
    <mergeCell ref="H58:M58"/>
    <mergeCell ref="H59:M59"/>
    <mergeCell ref="H60:M60"/>
    <mergeCell ref="H61:M61"/>
    <mergeCell ref="H62:M62"/>
    <mergeCell ref="H64:M64"/>
    <mergeCell ref="H65:M65"/>
    <mergeCell ref="H66:M66"/>
    <mergeCell ref="H67:M67"/>
    <mergeCell ref="H68:M68"/>
    <mergeCell ref="H69:M69"/>
    <mergeCell ref="H70:M70"/>
    <mergeCell ref="H71:M71"/>
    <mergeCell ref="H72:M72"/>
    <mergeCell ref="H73:M73"/>
    <mergeCell ref="H74:M74"/>
    <mergeCell ref="H82:M82"/>
    <mergeCell ref="H83:M83"/>
    <mergeCell ref="H84:M84"/>
    <mergeCell ref="H77:M77"/>
    <mergeCell ref="H78:M78"/>
    <mergeCell ref="H79:M79"/>
    <mergeCell ref="H80:M80"/>
    <mergeCell ref="H81:M8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FFB7"/>
  </sheetPr>
  <dimension ref="A1:AH23"/>
  <sheetViews>
    <sheetView zoomScale="73" workbookViewId="0">
      <selection sqref="A1:L1"/>
    </sheetView>
  </sheetViews>
  <sheetFormatPr defaultRowHeight="16.5" x14ac:dyDescent="0.3"/>
  <cols>
    <col min="1" max="1" width="18" style="2" customWidth="1"/>
    <col min="2" max="10" width="11.7109375" style="2" customWidth="1"/>
    <col min="11" max="11" width="12.85546875" style="2" customWidth="1"/>
    <col min="12" max="12" width="13.42578125" style="2" bestFit="1" customWidth="1"/>
    <col min="13" max="13" width="17.42578125" style="2" bestFit="1" customWidth="1"/>
    <col min="14" max="14" width="20.140625" style="2" bestFit="1" customWidth="1"/>
    <col min="15" max="33" width="5.7109375" style="2" customWidth="1"/>
    <col min="34" max="16384" width="9.140625" style="2"/>
  </cols>
  <sheetData>
    <row r="1" spans="1:34" ht="20.25" x14ac:dyDescent="0.3">
      <c r="A1" s="207" t="s">
        <v>15</v>
      </c>
      <c r="B1" s="208"/>
      <c r="C1" s="208"/>
      <c r="D1" s="208"/>
      <c r="E1" s="208"/>
      <c r="F1" s="208"/>
      <c r="G1" s="208"/>
      <c r="H1" s="208"/>
      <c r="I1" s="208"/>
      <c r="J1" s="208"/>
      <c r="K1" s="208"/>
      <c r="L1" s="208"/>
    </row>
    <row r="2" spans="1:34" ht="90" customHeight="1" thickBot="1" x14ac:dyDescent="0.35">
      <c r="A2" s="205" t="s">
        <v>26</v>
      </c>
      <c r="B2" s="206"/>
      <c r="C2" s="206"/>
      <c r="D2" s="206"/>
      <c r="E2" s="206"/>
      <c r="F2" s="206"/>
      <c r="G2" s="206"/>
      <c r="H2" s="206"/>
      <c r="I2" s="206"/>
      <c r="J2" s="206"/>
      <c r="K2" s="206"/>
      <c r="L2" s="206"/>
    </row>
    <row r="3" spans="1:34" ht="17.25" thickBot="1" x14ac:dyDescent="0.35">
      <c r="A3" s="31" t="s">
        <v>0</v>
      </c>
      <c r="B3" s="59" t="s">
        <v>89</v>
      </c>
      <c r="C3" s="32" t="s">
        <v>16</v>
      </c>
      <c r="D3" s="32" t="s">
        <v>17</v>
      </c>
      <c r="E3" s="32" t="s">
        <v>18</v>
      </c>
      <c r="F3" s="32" t="s">
        <v>19</v>
      </c>
      <c r="G3" s="32" t="s">
        <v>20</v>
      </c>
      <c r="H3" s="32" t="s">
        <v>21</v>
      </c>
      <c r="I3" s="32" t="s">
        <v>22</v>
      </c>
      <c r="J3" s="32" t="s">
        <v>23</v>
      </c>
      <c r="K3" s="32" t="s">
        <v>24</v>
      </c>
      <c r="L3" s="32" t="s">
        <v>25</v>
      </c>
      <c r="O3" s="202" t="s">
        <v>31</v>
      </c>
      <c r="P3" s="203"/>
      <c r="Q3" s="203"/>
      <c r="R3" s="203"/>
      <c r="S3" s="203"/>
      <c r="T3" s="203"/>
      <c r="U3" s="203"/>
      <c r="V3" s="203"/>
      <c r="W3" s="203"/>
      <c r="X3" s="203"/>
      <c r="Y3" s="203"/>
      <c r="Z3" s="203"/>
      <c r="AA3" s="203"/>
      <c r="AB3" s="203"/>
      <c r="AC3" s="203"/>
      <c r="AD3" s="203"/>
      <c r="AE3" s="203"/>
      <c r="AF3" s="203"/>
      <c r="AG3" s="203"/>
      <c r="AH3" s="204"/>
    </row>
    <row r="4" spans="1:34" ht="17.25" thickBot="1" x14ac:dyDescent="0.35">
      <c r="A4" s="30">
        <v>1</v>
      </c>
      <c r="B4" s="61">
        <v>0.25</v>
      </c>
      <c r="C4" s="53">
        <v>1</v>
      </c>
      <c r="D4" s="53">
        <v>5</v>
      </c>
      <c r="E4" s="53">
        <v>7</v>
      </c>
      <c r="F4" s="29">
        <v>9</v>
      </c>
      <c r="G4" s="53"/>
      <c r="H4" s="53"/>
      <c r="I4" s="53"/>
      <c r="J4" s="53"/>
      <c r="K4" s="53"/>
      <c r="L4" s="53"/>
      <c r="N4" s="33" t="s">
        <v>32</v>
      </c>
      <c r="O4" s="34">
        <v>1</v>
      </c>
      <c r="P4" s="35">
        <v>2</v>
      </c>
      <c r="Q4" s="35">
        <v>3</v>
      </c>
      <c r="R4" s="35">
        <v>4</v>
      </c>
      <c r="S4" s="35">
        <v>5</v>
      </c>
      <c r="T4" s="35">
        <v>6</v>
      </c>
      <c r="U4" s="35">
        <v>7</v>
      </c>
      <c r="V4" s="35">
        <v>8</v>
      </c>
      <c r="W4" s="35">
        <v>9</v>
      </c>
      <c r="X4" s="35">
        <v>10</v>
      </c>
      <c r="Y4" s="35">
        <v>11</v>
      </c>
      <c r="Z4" s="35">
        <v>12</v>
      </c>
      <c r="AA4" s="35">
        <v>13</v>
      </c>
      <c r="AB4" s="35">
        <v>14</v>
      </c>
      <c r="AC4" s="35">
        <v>15</v>
      </c>
      <c r="AD4" s="35">
        <v>16</v>
      </c>
      <c r="AE4" s="35">
        <v>17</v>
      </c>
      <c r="AF4" s="35">
        <v>18</v>
      </c>
      <c r="AG4" s="35">
        <v>19</v>
      </c>
      <c r="AH4" s="36">
        <v>20</v>
      </c>
    </row>
    <row r="5" spans="1:34" ht="17.25" thickBot="1" x14ac:dyDescent="0.35">
      <c r="A5" s="30">
        <v>2</v>
      </c>
      <c r="B5" s="61">
        <v>0.25</v>
      </c>
      <c r="C5" s="53">
        <v>2</v>
      </c>
      <c r="D5" s="53">
        <v>3</v>
      </c>
      <c r="E5" s="53"/>
      <c r="F5" s="53"/>
      <c r="G5" s="53"/>
      <c r="H5" s="53"/>
      <c r="I5" s="53"/>
      <c r="J5" s="53"/>
      <c r="K5" s="53"/>
      <c r="L5" s="53"/>
      <c r="N5" s="37" t="s">
        <v>33</v>
      </c>
      <c r="O5" s="38">
        <f>COUNTIF(Table1[[Trigger 1]:[Trigger 10]],"1")</f>
        <v>5</v>
      </c>
      <c r="P5" s="39">
        <f>COUNTIF(Table1[[Trigger 1]:[Trigger 10]],"2")</f>
        <v>1</v>
      </c>
      <c r="Q5" s="39">
        <f>COUNTIF(Table1[[Trigger 1]:[Trigger 10]],"3")</f>
        <v>1</v>
      </c>
      <c r="R5" s="39">
        <f>COUNTIF(Table1[[Trigger 1]:[Trigger 10]],"4")</f>
        <v>0</v>
      </c>
      <c r="S5" s="39">
        <f>COUNTIF(Table1[[Trigger 1]:[Trigger 10]],"5")</f>
        <v>3</v>
      </c>
      <c r="T5" s="39">
        <f>COUNTIF(Table1[[Trigger 1]:[Trigger 10]],"6")</f>
        <v>3</v>
      </c>
      <c r="U5" s="39">
        <f>COUNTIF(Table1[[Trigger 1]:[Trigger 10]],"7")</f>
        <v>1</v>
      </c>
      <c r="V5" s="39">
        <f>COUNTIF(Table1[[Trigger 1]:[Trigger 10]],"8")</f>
        <v>0</v>
      </c>
      <c r="W5" s="39">
        <f>COUNTIF(Table1[[Trigger 1]:[Trigger 10]],"9")</f>
        <v>1</v>
      </c>
      <c r="X5" s="39">
        <f>COUNTIF(Table1[[Trigger 1]:[Trigger 10]],"10")</f>
        <v>1</v>
      </c>
      <c r="Y5" s="39">
        <f>COUNTIF(Table1[[Trigger 1]:[Trigger 10]],"11")</f>
        <v>6</v>
      </c>
      <c r="Z5" s="39">
        <f>COUNTIF(Table1[[Trigger 1]:[Trigger 10]],"12")</f>
        <v>0</v>
      </c>
      <c r="AA5" s="39">
        <f>COUNTIF(Table1[[Trigger 1]:[Trigger 10]],"13")</f>
        <v>2</v>
      </c>
      <c r="AB5" s="39">
        <f>COUNTIF(Table1[[Trigger 1]:[Trigger 10]],"14")</f>
        <v>0</v>
      </c>
      <c r="AC5" s="39">
        <f>COUNTIF(Table1[[Trigger 1]:[Trigger 10]],"15")</f>
        <v>5</v>
      </c>
      <c r="AD5" s="39">
        <f>COUNTIF(Table1[[Trigger 1]:[Trigger 10]],"16")</f>
        <v>7</v>
      </c>
      <c r="AE5" s="39">
        <f>COUNTIF(Table1[[Trigger 1]:[Trigger 10]],"17")</f>
        <v>7</v>
      </c>
      <c r="AF5" s="39">
        <f>COUNTIF(Table1[[Trigger 1]:[Trigger 10]],"18")</f>
        <v>10</v>
      </c>
      <c r="AG5" s="39">
        <f>COUNTIF(Table1[[Trigger 1]:[Trigger 10]],"19")</f>
        <v>12</v>
      </c>
      <c r="AH5" s="40">
        <f>COUNTIF(Table1[[Trigger 1]:[Trigger 10]],"20")</f>
        <v>12</v>
      </c>
    </row>
    <row r="6" spans="1:34" x14ac:dyDescent="0.3">
      <c r="A6" s="30">
        <v>3</v>
      </c>
      <c r="B6" s="61">
        <v>0.27</v>
      </c>
      <c r="C6" s="53">
        <v>13</v>
      </c>
      <c r="D6" s="53">
        <v>11</v>
      </c>
      <c r="E6" s="53">
        <v>16</v>
      </c>
      <c r="F6" s="29">
        <v>17</v>
      </c>
      <c r="G6" s="29">
        <v>18</v>
      </c>
      <c r="H6" s="53">
        <v>19</v>
      </c>
      <c r="I6" s="53">
        <v>20</v>
      </c>
      <c r="J6" s="53"/>
      <c r="K6" s="53"/>
      <c r="L6" s="53"/>
    </row>
    <row r="7" spans="1:34" x14ac:dyDescent="0.3">
      <c r="A7" s="30">
        <v>4</v>
      </c>
      <c r="B7" s="61">
        <v>0.2</v>
      </c>
      <c r="C7" s="53"/>
      <c r="D7" s="53"/>
      <c r="E7" s="53"/>
      <c r="F7" s="53"/>
      <c r="G7" s="53"/>
      <c r="H7" s="53"/>
      <c r="I7" s="53"/>
      <c r="J7" s="53"/>
      <c r="K7" s="53"/>
      <c r="L7" s="53"/>
    </row>
    <row r="8" spans="1:34" x14ac:dyDescent="0.3">
      <c r="A8" s="30">
        <v>5</v>
      </c>
      <c r="B8" s="61">
        <v>0.25</v>
      </c>
      <c r="C8" s="53">
        <v>20</v>
      </c>
      <c r="D8" s="53"/>
      <c r="E8" s="53"/>
      <c r="F8" s="53"/>
      <c r="G8" s="53"/>
      <c r="H8" s="53"/>
      <c r="I8" s="53"/>
      <c r="J8" s="53"/>
      <c r="K8" s="53"/>
      <c r="L8" s="53"/>
    </row>
    <row r="9" spans="1:34" x14ac:dyDescent="0.3">
      <c r="A9" s="30">
        <v>6</v>
      </c>
      <c r="B9" s="61">
        <v>0.27</v>
      </c>
      <c r="C9" s="53">
        <v>13</v>
      </c>
      <c r="D9" s="53">
        <v>16</v>
      </c>
      <c r="E9" s="53">
        <v>17</v>
      </c>
      <c r="F9" s="53">
        <v>18</v>
      </c>
      <c r="G9" s="53">
        <v>19</v>
      </c>
      <c r="H9" s="53">
        <v>20</v>
      </c>
      <c r="I9" s="53"/>
      <c r="J9" s="53"/>
      <c r="K9" s="53"/>
      <c r="L9" s="53"/>
    </row>
    <row r="10" spans="1:34" x14ac:dyDescent="0.3">
      <c r="A10" s="30">
        <v>7</v>
      </c>
      <c r="B10" s="61">
        <v>0.3</v>
      </c>
      <c r="C10" s="53">
        <v>18</v>
      </c>
      <c r="D10" s="53">
        <v>19</v>
      </c>
      <c r="E10" s="53">
        <v>20</v>
      </c>
      <c r="F10" s="53"/>
      <c r="G10" s="53"/>
      <c r="H10" s="53"/>
      <c r="I10" s="53"/>
      <c r="J10" s="53"/>
      <c r="K10" s="53"/>
      <c r="L10" s="53"/>
    </row>
    <row r="11" spans="1:34" x14ac:dyDescent="0.3">
      <c r="A11" s="30">
        <v>8</v>
      </c>
      <c r="B11" s="61">
        <v>0.3</v>
      </c>
      <c r="C11" s="53">
        <v>17</v>
      </c>
      <c r="D11" s="53">
        <v>19</v>
      </c>
      <c r="E11" s="53"/>
      <c r="F11" s="53"/>
      <c r="G11" s="53"/>
      <c r="H11" s="53"/>
      <c r="I11" s="53"/>
      <c r="J11" s="53"/>
      <c r="K11" s="53"/>
      <c r="L11" s="53"/>
    </row>
    <row r="12" spans="1:34" x14ac:dyDescent="0.3">
      <c r="A12" s="30">
        <v>9</v>
      </c>
      <c r="B12" s="61">
        <v>0.27</v>
      </c>
      <c r="C12" s="53">
        <v>16</v>
      </c>
      <c r="D12" s="53">
        <v>15</v>
      </c>
      <c r="E12" s="53">
        <v>17</v>
      </c>
      <c r="F12" s="53">
        <v>18</v>
      </c>
      <c r="G12" s="53">
        <v>19</v>
      </c>
      <c r="H12" s="53">
        <v>20</v>
      </c>
      <c r="I12" s="53"/>
      <c r="J12" s="53"/>
      <c r="K12" s="53"/>
      <c r="L12" s="53"/>
    </row>
    <row r="13" spans="1:34" x14ac:dyDescent="0.3">
      <c r="A13" s="30">
        <v>10</v>
      </c>
      <c r="B13" s="61">
        <v>0.27</v>
      </c>
      <c r="C13" s="53">
        <v>15</v>
      </c>
      <c r="D13" s="53">
        <v>16</v>
      </c>
      <c r="E13" s="53">
        <v>18</v>
      </c>
      <c r="F13" s="53">
        <v>19</v>
      </c>
      <c r="G13" s="53">
        <v>20</v>
      </c>
      <c r="H13" s="53"/>
      <c r="I13" s="53"/>
      <c r="J13" s="53"/>
      <c r="K13" s="53"/>
      <c r="L13" s="53"/>
    </row>
    <row r="14" spans="1:34" x14ac:dyDescent="0.3">
      <c r="A14" s="30">
        <v>11</v>
      </c>
      <c r="B14" s="61">
        <v>0.27</v>
      </c>
      <c r="C14" s="10">
        <v>1</v>
      </c>
      <c r="D14" s="10">
        <v>6</v>
      </c>
      <c r="E14" s="10">
        <v>15</v>
      </c>
      <c r="F14" s="10">
        <v>20</v>
      </c>
      <c r="G14" s="10"/>
      <c r="H14" s="10"/>
      <c r="I14" s="10"/>
      <c r="J14" s="10"/>
      <c r="K14" s="10"/>
      <c r="L14" s="10"/>
    </row>
    <row r="15" spans="1:34" x14ac:dyDescent="0.3">
      <c r="A15" s="30">
        <v>12</v>
      </c>
      <c r="B15" s="61">
        <v>0.26</v>
      </c>
      <c r="C15" s="10">
        <v>1</v>
      </c>
      <c r="D15" s="10">
        <v>6</v>
      </c>
      <c r="E15" s="10">
        <v>11</v>
      </c>
      <c r="F15" s="10">
        <v>19</v>
      </c>
      <c r="G15" s="10">
        <v>20</v>
      </c>
      <c r="H15" s="10"/>
      <c r="I15" s="10"/>
      <c r="J15" s="10"/>
      <c r="K15" s="10"/>
      <c r="L15" s="10"/>
    </row>
    <row r="16" spans="1:34" x14ac:dyDescent="0.3">
      <c r="A16" s="30">
        <v>13</v>
      </c>
      <c r="B16" s="61">
        <v>0.26</v>
      </c>
      <c r="C16" s="10">
        <v>16</v>
      </c>
      <c r="D16" s="10">
        <v>18</v>
      </c>
      <c r="E16" s="10">
        <v>19</v>
      </c>
      <c r="F16" s="10"/>
      <c r="G16" s="10"/>
      <c r="H16" s="10"/>
      <c r="I16" s="10"/>
      <c r="J16" s="10"/>
      <c r="K16" s="10"/>
      <c r="L16" s="10"/>
    </row>
    <row r="17" spans="1:12" x14ac:dyDescent="0.3">
      <c r="A17" s="30">
        <v>14</v>
      </c>
      <c r="B17" s="61">
        <v>0.25</v>
      </c>
      <c r="C17" s="10">
        <v>1</v>
      </c>
      <c r="D17" s="10">
        <v>10</v>
      </c>
      <c r="E17" s="10">
        <v>11</v>
      </c>
      <c r="F17" s="10">
        <v>17</v>
      </c>
      <c r="G17" s="10">
        <v>18</v>
      </c>
      <c r="H17" s="10">
        <v>20</v>
      </c>
      <c r="I17" s="10"/>
      <c r="J17" s="10"/>
      <c r="K17" s="10"/>
      <c r="L17" s="10"/>
    </row>
    <row r="18" spans="1:12" x14ac:dyDescent="0.3">
      <c r="A18" s="30">
        <v>15</v>
      </c>
      <c r="B18" s="61">
        <v>0.27</v>
      </c>
      <c r="C18" s="10">
        <v>5</v>
      </c>
      <c r="D18" s="10">
        <v>6</v>
      </c>
      <c r="E18" s="10">
        <v>11</v>
      </c>
      <c r="F18" s="10">
        <v>19</v>
      </c>
      <c r="G18" s="10"/>
      <c r="H18" s="10"/>
      <c r="I18" s="10"/>
      <c r="J18" s="10"/>
      <c r="K18" s="10"/>
      <c r="L18" s="10"/>
    </row>
    <row r="19" spans="1:12" x14ac:dyDescent="0.3">
      <c r="A19" s="30">
        <v>16</v>
      </c>
      <c r="B19" s="61">
        <v>0.25</v>
      </c>
      <c r="C19" s="10">
        <v>11</v>
      </c>
      <c r="D19" s="10">
        <v>15</v>
      </c>
      <c r="E19" s="10">
        <v>16</v>
      </c>
      <c r="F19" s="10">
        <v>18</v>
      </c>
      <c r="G19" s="10">
        <v>19</v>
      </c>
      <c r="H19" s="10">
        <v>20</v>
      </c>
      <c r="I19" s="10"/>
      <c r="J19" s="10"/>
      <c r="K19" s="10"/>
      <c r="L19" s="10"/>
    </row>
    <row r="20" spans="1:12" x14ac:dyDescent="0.3">
      <c r="A20" s="30">
        <v>17</v>
      </c>
      <c r="B20" s="61">
        <v>0.26</v>
      </c>
      <c r="C20" s="10">
        <v>11</v>
      </c>
      <c r="D20" s="10">
        <v>15</v>
      </c>
      <c r="E20" s="10"/>
      <c r="F20" s="10"/>
      <c r="G20" s="10"/>
      <c r="H20" s="10"/>
      <c r="I20" s="10"/>
      <c r="J20" s="10"/>
      <c r="K20" s="10"/>
      <c r="L20" s="10"/>
    </row>
    <row r="21" spans="1:12" x14ac:dyDescent="0.3">
      <c r="A21" s="30">
        <v>18</v>
      </c>
      <c r="B21" s="61">
        <v>0.23</v>
      </c>
      <c r="C21" s="10">
        <v>17</v>
      </c>
      <c r="D21" s="10">
        <v>18</v>
      </c>
      <c r="E21" s="10">
        <v>19</v>
      </c>
      <c r="F21" s="10"/>
      <c r="G21" s="10"/>
      <c r="H21" s="10"/>
      <c r="I21" s="10"/>
      <c r="J21" s="10"/>
      <c r="K21" s="10"/>
      <c r="L21" s="10"/>
    </row>
    <row r="22" spans="1:12" x14ac:dyDescent="0.3">
      <c r="A22" s="30">
        <v>19</v>
      </c>
      <c r="B22" s="61">
        <v>0.27</v>
      </c>
      <c r="C22" s="10">
        <v>16</v>
      </c>
      <c r="D22" s="10">
        <v>18</v>
      </c>
      <c r="E22" s="10">
        <v>20</v>
      </c>
      <c r="F22" s="10"/>
      <c r="G22" s="10"/>
      <c r="H22" s="10"/>
      <c r="I22" s="10"/>
      <c r="J22" s="10"/>
      <c r="K22" s="10"/>
      <c r="L22" s="10"/>
    </row>
    <row r="23" spans="1:12" ht="17.25" thickBot="1" x14ac:dyDescent="0.35">
      <c r="A23" s="30">
        <v>20</v>
      </c>
      <c r="B23" s="62">
        <v>0.27</v>
      </c>
      <c r="C23" s="10">
        <v>1</v>
      </c>
      <c r="D23" s="10">
        <v>5</v>
      </c>
      <c r="E23" s="10">
        <v>17</v>
      </c>
      <c r="F23" s="10">
        <v>19</v>
      </c>
      <c r="G23" s="10">
        <v>20</v>
      </c>
      <c r="H23" s="10"/>
      <c r="I23" s="10"/>
      <c r="J23" s="10"/>
      <c r="K23" s="10"/>
      <c r="L23" s="10"/>
    </row>
  </sheetData>
  <mergeCells count="3">
    <mergeCell ref="O3:AH3"/>
    <mergeCell ref="A2:L2"/>
    <mergeCell ref="A1:L1"/>
  </mergeCells>
  <pageMargins left="0.7" right="0.7" top="0.75" bottom="0.75" header="0.3" footer="0.3"/>
  <pageSetup paperSize="9" orientation="portrait" horizontalDpi="300" verticalDpi="3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393"/>
  </sheetPr>
  <dimension ref="A1:DJ23"/>
  <sheetViews>
    <sheetView zoomScale="73" workbookViewId="0">
      <selection sqref="A1:L1"/>
    </sheetView>
  </sheetViews>
  <sheetFormatPr defaultRowHeight="16.5" x14ac:dyDescent="0.3"/>
  <cols>
    <col min="1" max="1" width="18" style="2" customWidth="1"/>
    <col min="2" max="10" width="11.7109375" style="2" customWidth="1"/>
    <col min="11" max="11" width="12.85546875" style="2" customWidth="1"/>
    <col min="12" max="12" width="14.5703125" style="2" bestFit="1" customWidth="1"/>
    <col min="13" max="13" width="17.42578125" style="2" bestFit="1" customWidth="1"/>
    <col min="14" max="14" width="20.140625" style="2" bestFit="1" customWidth="1"/>
    <col min="15" max="22" width="5.140625" style="2" customWidth="1"/>
    <col min="23" max="23" width="4.85546875" style="2" customWidth="1"/>
    <col min="24" max="16384" width="9.140625" style="2"/>
  </cols>
  <sheetData>
    <row r="1" spans="1:114" ht="20.25" x14ac:dyDescent="0.3">
      <c r="A1" s="211" t="s">
        <v>15</v>
      </c>
      <c r="B1" s="212"/>
      <c r="C1" s="212"/>
      <c r="D1" s="212"/>
      <c r="E1" s="212"/>
      <c r="F1" s="212"/>
      <c r="G1" s="212"/>
      <c r="H1" s="212"/>
      <c r="I1" s="212"/>
      <c r="J1" s="212"/>
      <c r="K1" s="212"/>
      <c r="L1" s="212"/>
    </row>
    <row r="2" spans="1:114" ht="90" customHeight="1" thickBot="1" x14ac:dyDescent="0.35">
      <c r="A2" s="209" t="s">
        <v>26</v>
      </c>
      <c r="B2" s="210"/>
      <c r="C2" s="210"/>
      <c r="D2" s="210"/>
      <c r="E2" s="210"/>
      <c r="F2" s="210"/>
      <c r="G2" s="210"/>
      <c r="H2" s="210"/>
      <c r="I2" s="210"/>
      <c r="J2" s="210"/>
      <c r="K2" s="210"/>
      <c r="L2" s="210"/>
    </row>
    <row r="3" spans="1:114" ht="17.25" thickBot="1" x14ac:dyDescent="0.35">
      <c r="A3" s="41" t="s">
        <v>0</v>
      </c>
      <c r="B3" s="41" t="s">
        <v>89</v>
      </c>
      <c r="C3" s="43" t="s">
        <v>16</v>
      </c>
      <c r="D3" s="43" t="s">
        <v>17</v>
      </c>
      <c r="E3" s="43" t="s">
        <v>18</v>
      </c>
      <c r="F3" s="43" t="s">
        <v>19</v>
      </c>
      <c r="G3" s="43" t="s">
        <v>20</v>
      </c>
      <c r="H3" s="43" t="s">
        <v>21</v>
      </c>
      <c r="I3" s="43" t="s">
        <v>22</v>
      </c>
      <c r="J3" s="43" t="s">
        <v>23</v>
      </c>
      <c r="K3" s="43" t="s">
        <v>24</v>
      </c>
      <c r="L3" s="43" t="s">
        <v>25</v>
      </c>
      <c r="O3" s="49" t="s">
        <v>31</v>
      </c>
      <c r="P3" s="50"/>
      <c r="Q3" s="50"/>
      <c r="R3" s="50"/>
      <c r="S3" s="50"/>
      <c r="T3" s="50"/>
      <c r="U3" s="50"/>
      <c r="V3" s="50"/>
      <c r="W3" s="50"/>
      <c r="X3" s="50"/>
      <c r="Y3" s="50"/>
      <c r="Z3" s="50"/>
      <c r="AA3" s="50"/>
      <c r="AB3" s="50"/>
      <c r="AC3" s="50"/>
      <c r="AD3" s="50"/>
      <c r="AE3" s="50"/>
      <c r="AF3" s="50"/>
      <c r="AG3" s="50"/>
      <c r="AH3" s="50"/>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c r="DI3" s="51"/>
      <c r="DJ3" s="52"/>
    </row>
    <row r="4" spans="1:114" ht="17.25" thickBot="1" x14ac:dyDescent="0.35">
      <c r="A4" s="42">
        <v>1</v>
      </c>
      <c r="B4" s="60">
        <v>0.25</v>
      </c>
      <c r="C4" s="53">
        <v>1</v>
      </c>
      <c r="D4" s="53">
        <v>5</v>
      </c>
      <c r="E4" s="53">
        <v>7</v>
      </c>
      <c r="F4" s="29">
        <v>9</v>
      </c>
      <c r="G4" s="53"/>
      <c r="H4" s="53"/>
      <c r="I4" s="53"/>
      <c r="J4" s="53"/>
      <c r="K4" s="53"/>
      <c r="L4" s="53"/>
      <c r="N4" s="44" t="s">
        <v>32</v>
      </c>
      <c r="O4" s="46">
        <v>1</v>
      </c>
      <c r="P4" s="47">
        <v>2</v>
      </c>
      <c r="Q4" s="47">
        <v>3</v>
      </c>
      <c r="R4" s="47">
        <v>4</v>
      </c>
      <c r="S4" s="47">
        <v>5</v>
      </c>
      <c r="T4" s="47">
        <v>6</v>
      </c>
      <c r="U4" s="47">
        <v>7</v>
      </c>
      <c r="V4" s="47">
        <v>8</v>
      </c>
      <c r="W4" s="47">
        <v>9</v>
      </c>
      <c r="X4" s="47">
        <v>10</v>
      </c>
      <c r="Y4" s="47">
        <v>11</v>
      </c>
      <c r="Z4" s="47">
        <v>12</v>
      </c>
      <c r="AA4" s="47">
        <v>13</v>
      </c>
      <c r="AB4" s="47">
        <v>14</v>
      </c>
      <c r="AC4" s="47">
        <v>15</v>
      </c>
      <c r="AD4" s="47">
        <v>16</v>
      </c>
      <c r="AE4" s="47">
        <v>17</v>
      </c>
      <c r="AF4" s="47">
        <v>18</v>
      </c>
      <c r="AG4" s="47">
        <v>19</v>
      </c>
      <c r="AH4" s="48">
        <v>20</v>
      </c>
      <c r="AI4" s="46">
        <v>21</v>
      </c>
      <c r="AJ4" s="47">
        <v>22</v>
      </c>
      <c r="AK4" s="47">
        <v>23</v>
      </c>
      <c r="AL4" s="47">
        <v>24</v>
      </c>
      <c r="AM4" s="47">
        <v>25</v>
      </c>
      <c r="AN4" s="47">
        <v>26</v>
      </c>
      <c r="AO4" s="47">
        <v>27</v>
      </c>
      <c r="AP4" s="47">
        <v>28</v>
      </c>
      <c r="AQ4" s="47">
        <v>29</v>
      </c>
      <c r="AR4" s="47">
        <v>30</v>
      </c>
      <c r="AS4" s="47">
        <v>31</v>
      </c>
      <c r="AT4" s="47">
        <v>32</v>
      </c>
      <c r="AU4" s="47">
        <v>33</v>
      </c>
      <c r="AV4" s="47">
        <v>34</v>
      </c>
      <c r="AW4" s="47">
        <v>35</v>
      </c>
      <c r="AX4" s="47">
        <v>36</v>
      </c>
      <c r="AY4" s="47">
        <v>37</v>
      </c>
      <c r="AZ4" s="47">
        <v>38</v>
      </c>
      <c r="BA4" s="47">
        <v>39</v>
      </c>
      <c r="BB4" s="48">
        <v>40</v>
      </c>
      <c r="BC4" s="46">
        <v>41</v>
      </c>
      <c r="BD4" s="47">
        <v>42</v>
      </c>
      <c r="BE4" s="47">
        <v>43</v>
      </c>
      <c r="BF4" s="47">
        <v>44</v>
      </c>
      <c r="BG4" s="47">
        <v>45</v>
      </c>
      <c r="BH4" s="47">
        <v>46</v>
      </c>
      <c r="BI4" s="47">
        <v>47</v>
      </c>
      <c r="BJ4" s="47">
        <v>48</v>
      </c>
      <c r="BK4" s="47">
        <v>49</v>
      </c>
      <c r="BL4" s="47">
        <v>50</v>
      </c>
      <c r="BM4" s="47">
        <v>51</v>
      </c>
      <c r="BN4" s="47">
        <v>52</v>
      </c>
      <c r="BO4" s="47">
        <v>53</v>
      </c>
      <c r="BP4" s="47">
        <v>54</v>
      </c>
      <c r="BQ4" s="47">
        <v>55</v>
      </c>
      <c r="BR4" s="47">
        <v>56</v>
      </c>
      <c r="BS4" s="47">
        <v>57</v>
      </c>
      <c r="BT4" s="47">
        <v>58</v>
      </c>
      <c r="BU4" s="47">
        <v>59</v>
      </c>
      <c r="BV4" s="48">
        <v>60</v>
      </c>
      <c r="BW4" s="46">
        <v>61</v>
      </c>
      <c r="BX4" s="47">
        <v>62</v>
      </c>
      <c r="BY4" s="47">
        <v>63</v>
      </c>
      <c r="BZ4" s="47">
        <v>64</v>
      </c>
      <c r="CA4" s="47">
        <v>65</v>
      </c>
      <c r="CB4" s="47">
        <v>66</v>
      </c>
      <c r="CC4" s="47">
        <v>67</v>
      </c>
      <c r="CD4" s="47">
        <v>68</v>
      </c>
      <c r="CE4" s="47">
        <v>69</v>
      </c>
      <c r="CF4" s="47">
        <v>70</v>
      </c>
      <c r="CG4" s="47">
        <v>71</v>
      </c>
      <c r="CH4" s="47">
        <v>72</v>
      </c>
      <c r="CI4" s="47">
        <v>73</v>
      </c>
      <c r="CJ4" s="47">
        <v>74</v>
      </c>
      <c r="CK4" s="47">
        <v>75</v>
      </c>
      <c r="CL4" s="47">
        <v>76</v>
      </c>
      <c r="CM4" s="47">
        <v>77</v>
      </c>
      <c r="CN4" s="47">
        <v>78</v>
      </c>
      <c r="CO4" s="47">
        <v>79</v>
      </c>
      <c r="CP4" s="48">
        <v>80</v>
      </c>
      <c r="CQ4" s="46">
        <v>81</v>
      </c>
      <c r="CR4" s="47">
        <v>82</v>
      </c>
      <c r="CS4" s="47">
        <v>83</v>
      </c>
      <c r="CT4" s="47">
        <v>84</v>
      </c>
      <c r="CU4" s="47">
        <v>85</v>
      </c>
      <c r="CV4" s="47">
        <v>86</v>
      </c>
      <c r="CW4" s="47">
        <v>87</v>
      </c>
      <c r="CX4" s="47">
        <v>88</v>
      </c>
      <c r="CY4" s="47">
        <v>89</v>
      </c>
      <c r="CZ4" s="47">
        <v>90</v>
      </c>
      <c r="DA4" s="47">
        <v>91</v>
      </c>
      <c r="DB4" s="47">
        <v>92</v>
      </c>
      <c r="DC4" s="47">
        <v>93</v>
      </c>
      <c r="DD4" s="47">
        <v>94</v>
      </c>
      <c r="DE4" s="47">
        <v>95</v>
      </c>
      <c r="DF4" s="47">
        <v>96</v>
      </c>
      <c r="DG4" s="47">
        <v>97</v>
      </c>
      <c r="DH4" s="47">
        <v>98</v>
      </c>
      <c r="DI4" s="47">
        <v>99</v>
      </c>
      <c r="DJ4" s="48">
        <v>100</v>
      </c>
    </row>
    <row r="5" spans="1:114" ht="17.25" thickBot="1" x14ac:dyDescent="0.35">
      <c r="A5" s="42">
        <v>2</v>
      </c>
      <c r="B5" s="60">
        <v>0.25</v>
      </c>
      <c r="C5" s="53">
        <v>2</v>
      </c>
      <c r="D5" s="53">
        <v>3</v>
      </c>
      <c r="E5" s="53">
        <v>67</v>
      </c>
      <c r="F5" s="53">
        <v>81</v>
      </c>
      <c r="G5" s="53">
        <v>91</v>
      </c>
      <c r="H5" s="53">
        <v>92</v>
      </c>
      <c r="I5" s="53">
        <v>93</v>
      </c>
      <c r="J5" s="53">
        <v>97</v>
      </c>
      <c r="K5" s="53">
        <v>100</v>
      </c>
      <c r="L5" s="53"/>
      <c r="N5" s="45" t="s">
        <v>33</v>
      </c>
      <c r="O5" s="38">
        <f>COUNTIF(Table13[[Trigger 1]:[Trigger 10]],"1")</f>
        <v>1</v>
      </c>
      <c r="P5" s="39">
        <f>COUNTIF(Table13[[Trigger 1]:[Trigger 10]],"2")</f>
        <v>2</v>
      </c>
      <c r="Q5" s="39">
        <f>COUNTIF(Table13[[Trigger 1]:[Trigger 10]],"3")</f>
        <v>1</v>
      </c>
      <c r="R5" s="39">
        <f>COUNTIF(Table13[[Trigger 1]:[Trigger 10]],"4")</f>
        <v>0</v>
      </c>
      <c r="S5" s="39">
        <f>COUNTIF(Table13[[Trigger 1]:[Trigger 10]],"5")</f>
        <v>2</v>
      </c>
      <c r="T5" s="39">
        <f>COUNTIF(Table13[[Trigger 1]:[Trigger 10]],"6")</f>
        <v>0</v>
      </c>
      <c r="U5" s="39">
        <f>COUNTIF(Table13[[Trigger 1]:[Trigger 10]],"7")</f>
        <v>1</v>
      </c>
      <c r="V5" s="39">
        <f>COUNTIF(Table13[[Trigger 1]:[Trigger 10]],"8")</f>
        <v>0</v>
      </c>
      <c r="W5" s="39">
        <f>COUNTIF(Table13[[Trigger 1]:[Trigger 10]],"9")</f>
        <v>2</v>
      </c>
      <c r="X5" s="39">
        <f>COUNTIF(Table13[[Trigger 1]:[Trigger 10]],"10")</f>
        <v>0</v>
      </c>
      <c r="Y5" s="39">
        <f>COUNTIF(Table13[[Trigger 1]:[Trigger 10]],"11")</f>
        <v>1</v>
      </c>
      <c r="Z5" s="39">
        <f>COUNTIF(Table13[[Trigger 1]:[Trigger 10]],"12")</f>
        <v>0</v>
      </c>
      <c r="AA5" s="39">
        <f>COUNTIF(Table13[[Trigger 1]:[Trigger 10]],"13")</f>
        <v>0</v>
      </c>
      <c r="AB5" s="39">
        <f>COUNTIF(Table13[[Trigger 1]:[Trigger 10]],"14")</f>
        <v>0</v>
      </c>
      <c r="AC5" s="39">
        <f>COUNTIF(Table13[[Trigger 1]:[Trigger 10]],"15")</f>
        <v>0</v>
      </c>
      <c r="AD5" s="39">
        <f>COUNTIF(Table13[[Trigger 1]:[Trigger 10]],"16")</f>
        <v>0</v>
      </c>
      <c r="AE5" s="39">
        <f>COUNTIF(Table13[[Trigger 1]:[Trigger 10]],"17")</f>
        <v>0</v>
      </c>
      <c r="AF5" s="39">
        <f>COUNTIF(Table13[[Trigger 1]:[Trigger 10]],"18")</f>
        <v>0</v>
      </c>
      <c r="AG5" s="39">
        <f>COUNTIF(Table13[[Trigger 1]:[Trigger 10]],"19")</f>
        <v>0</v>
      </c>
      <c r="AH5" s="40">
        <f>COUNTIF(Table13[[Trigger 1]:[Trigger 10]],"20")</f>
        <v>0</v>
      </c>
      <c r="AI5" s="38">
        <f>COUNTIF(Table13[[Trigger 1]:[Trigger 10]],"21")</f>
        <v>0</v>
      </c>
      <c r="AJ5" s="39">
        <f>COUNTIF(Table13[[Trigger 1]:[Trigger 10]],"22")</f>
        <v>0</v>
      </c>
      <c r="AK5" s="39">
        <f>COUNTIF(Table13[[Trigger 1]:[Trigger 10]],"23")</f>
        <v>0</v>
      </c>
      <c r="AL5" s="39">
        <f>COUNTIF(Table13[[Trigger 1]:[Trigger 10]],"24")</f>
        <v>0</v>
      </c>
      <c r="AM5" s="39">
        <f>COUNTIF(Table13[[Trigger 1]:[Trigger 10]],"25")</f>
        <v>0</v>
      </c>
      <c r="AN5" s="39">
        <f>COUNTIF(Table13[[Trigger 1]:[Trigger 10]],"26")</f>
        <v>0</v>
      </c>
      <c r="AO5" s="39">
        <f>COUNTIF(Table13[[Trigger 1]:[Trigger 10]],"27")</f>
        <v>0</v>
      </c>
      <c r="AP5" s="39">
        <f>COUNTIF(Table13[[Trigger 1]:[Trigger 10]],"28")</f>
        <v>0</v>
      </c>
      <c r="AQ5" s="39">
        <f>COUNTIF(Table13[[Trigger 1]:[Trigger 10]],"92")</f>
        <v>6</v>
      </c>
      <c r="AR5" s="39">
        <f>COUNTIF(Table13[[Trigger 1]:[Trigger 10]],"30")</f>
        <v>1</v>
      </c>
      <c r="AS5" s="39">
        <f>COUNTIF(Table13[[Trigger 1]:[Trigger 10]],"31")</f>
        <v>0</v>
      </c>
      <c r="AT5" s="39">
        <f>COUNTIF(Table13[[Trigger 1]:[Trigger 10]],"32")</f>
        <v>0</v>
      </c>
      <c r="AU5" s="39">
        <f>COUNTIF(Table13[[Trigger 1]:[Trigger 10]],"33")</f>
        <v>0</v>
      </c>
      <c r="AV5" s="39">
        <f>COUNTIF(Table13[[Trigger 1]:[Trigger 10]],"34")</f>
        <v>0</v>
      </c>
      <c r="AW5" s="39">
        <f>COUNTIF(Table13[[Trigger 1]:[Trigger 10]],"35")</f>
        <v>0</v>
      </c>
      <c r="AX5" s="39">
        <f>COUNTIF(Table13[[Trigger 1]:[Trigger 10]],"36")</f>
        <v>0</v>
      </c>
      <c r="AY5" s="39">
        <f>COUNTIF(Table13[[Trigger 1]:[Trigger 10]],"37")</f>
        <v>0</v>
      </c>
      <c r="AZ5" s="39">
        <f>COUNTIF(Table13[[Trigger 1]:[Trigger 10]],"38")</f>
        <v>0</v>
      </c>
      <c r="BA5" s="39">
        <f>COUNTIF(Table13[[Trigger 1]:[Trigger 10]],"39")</f>
        <v>0</v>
      </c>
      <c r="BB5" s="40">
        <f>COUNTIF(Table13[[Trigger 1]:[Trigger 10]],"40")</f>
        <v>0</v>
      </c>
      <c r="BC5" s="38">
        <f>COUNTIF(Table13[[Trigger 1]:[Trigger 10]],"41")</f>
        <v>1</v>
      </c>
      <c r="BD5" s="39">
        <f>COUNTIF(Table13[[Trigger 1]:[Trigger 10]],"42")</f>
        <v>0</v>
      </c>
      <c r="BE5" s="39">
        <f>COUNTIF(Table13[[Trigger 1]:[Trigger 10]],"43")</f>
        <v>0</v>
      </c>
      <c r="BF5" s="39">
        <f>COUNTIF(Table13[[Trigger 1]:[Trigger 10]],"44")</f>
        <v>0</v>
      </c>
      <c r="BG5" s="39">
        <f>COUNTIF(Table13[[Trigger 1]:[Trigger 10]],"45")</f>
        <v>0</v>
      </c>
      <c r="BH5" s="39">
        <f>COUNTIF(Table13[[Trigger 1]:[Trigger 10]],"46")</f>
        <v>0</v>
      </c>
      <c r="BI5" s="39">
        <f>COUNTIF(Table13[[Trigger 1]:[Trigger 10]],"47")</f>
        <v>0</v>
      </c>
      <c r="BJ5" s="39">
        <f>COUNTIF(Table13[[Trigger 1]:[Trigger 10]],"48")</f>
        <v>0</v>
      </c>
      <c r="BK5" s="39">
        <f>COUNTIF(Table13[[Trigger 1]:[Trigger 10]],"49")</f>
        <v>0</v>
      </c>
      <c r="BL5" s="39">
        <f>COUNTIF(Table13[[Trigger 1]:[Trigger 10]],"50")</f>
        <v>0</v>
      </c>
      <c r="BM5" s="39">
        <f>COUNTIF(Table13[[Trigger 1]:[Trigger 10]],"51")</f>
        <v>2</v>
      </c>
      <c r="BN5" s="39">
        <f>COUNTIF(Table13[[Trigger 1]:[Trigger 10]],"52")</f>
        <v>0</v>
      </c>
      <c r="BO5" s="39">
        <f>COUNTIF(Table13[[Trigger 1]:[Trigger 10]],"53")</f>
        <v>0</v>
      </c>
      <c r="BP5" s="39">
        <f>COUNTIF(Table13[[Trigger 1]:[Trigger 10]],"54")</f>
        <v>0</v>
      </c>
      <c r="BQ5" s="39">
        <f>COUNTIF(Table13[[Trigger 1]:[Trigger 10]],"55")</f>
        <v>0</v>
      </c>
      <c r="BR5" s="39">
        <f>COUNTIF(Table13[[Trigger 1]:[Trigger 10]],"56")</f>
        <v>0</v>
      </c>
      <c r="BS5" s="39">
        <f>COUNTIF(Table13[[Trigger 1]:[Trigger 10]],"57")</f>
        <v>0</v>
      </c>
      <c r="BT5" s="39">
        <f>COUNTIF(Table13[[Trigger 1]:[Trigger 10]],"58")</f>
        <v>0</v>
      </c>
      <c r="BU5" s="39">
        <f>COUNTIF(Table13[[Trigger 1]:[Trigger 10]],"59")</f>
        <v>0</v>
      </c>
      <c r="BV5" s="40">
        <f>COUNTIF(Table13[[Trigger 1]:[Trigger 10]],"60")</f>
        <v>1</v>
      </c>
      <c r="BW5" s="38">
        <f>COUNTIF(Table13[[Trigger 1]:[Trigger 10]],"61")</f>
        <v>2</v>
      </c>
      <c r="BX5" s="39">
        <f>COUNTIF(Table13[[Trigger 1]:[Trigger 10]],"62")</f>
        <v>0</v>
      </c>
      <c r="BY5" s="39">
        <f>COUNTIF(Table13[[Trigger 1]:[Trigger 10]],"63")</f>
        <v>0</v>
      </c>
      <c r="BZ5" s="39">
        <f>COUNTIF(Table13[[Trigger 1]:[Trigger 10]],"64")</f>
        <v>1</v>
      </c>
      <c r="CA5" s="39">
        <f>COUNTIF(Table13[[Trigger 1]:[Trigger 10]],"65")</f>
        <v>1</v>
      </c>
      <c r="CB5" s="39">
        <f>COUNTIF(Table13[[Trigger 1]:[Trigger 10]],"66")</f>
        <v>0</v>
      </c>
      <c r="CC5" s="39">
        <f>COUNTIF(Table13[[Trigger 1]:[Trigger 10]],"67")</f>
        <v>1</v>
      </c>
      <c r="CD5" s="39">
        <f>COUNTIF(Table13[[Trigger 1]:[Trigger 10]],"68")</f>
        <v>0</v>
      </c>
      <c r="CE5" s="39">
        <f>COUNTIF(Table13[[Trigger 1]:[Trigger 10]],"69")</f>
        <v>2</v>
      </c>
      <c r="CF5" s="39">
        <f>COUNTIF(Table13[[Trigger 1]:[Trigger 10]],"70")</f>
        <v>3</v>
      </c>
      <c r="CG5" s="39">
        <f>COUNTIF(Table13[[Trigger 1]:[Trigger 10]],"71")</f>
        <v>3</v>
      </c>
      <c r="CH5" s="39">
        <f>COUNTIF(Table13[[Trigger 1]:[Trigger 10]],"72")</f>
        <v>2</v>
      </c>
      <c r="CI5" s="39">
        <f>COUNTIF(Table13[[Trigger 1]:[Trigger 10]],"73")</f>
        <v>1</v>
      </c>
      <c r="CJ5" s="39">
        <f>COUNTIF(Table13[[Trigger 1]:[Trigger 10]],"74")</f>
        <v>1</v>
      </c>
      <c r="CK5" s="39">
        <f>COUNTIF(Table13[[Trigger 1]:[Trigger 10]],"75")</f>
        <v>0</v>
      </c>
      <c r="CL5" s="39">
        <f>COUNTIF(Table13[[Trigger 1]:[Trigger 10]],"76")</f>
        <v>0</v>
      </c>
      <c r="CM5" s="39">
        <f>COUNTIF(Table13[[Trigger 1]:[Trigger 10]],"77")</f>
        <v>1</v>
      </c>
      <c r="CN5" s="39">
        <f>COUNTIF(Table13[[Trigger 1]:[Trigger 10]],"78")</f>
        <v>0</v>
      </c>
      <c r="CO5" s="39">
        <f>COUNTIF(Table13[[Trigger 1]:[Trigger 10]],"79")</f>
        <v>2</v>
      </c>
      <c r="CP5" s="40">
        <f>COUNTIF(Table13[[Trigger 1]:[Trigger 10]],"80")</f>
        <v>2</v>
      </c>
      <c r="CQ5" s="38">
        <f>COUNTIF(Table13[[Trigger 1]:[Trigger 10]],"81")</f>
        <v>7</v>
      </c>
      <c r="CR5" s="39">
        <f>COUNTIF(Table13[[Trigger 1]:[Trigger 10]],"82")</f>
        <v>3</v>
      </c>
      <c r="CS5" s="39">
        <f>COUNTIF(Table13[[Trigger 1]:[Trigger 10]],"83")</f>
        <v>1</v>
      </c>
      <c r="CT5" s="39">
        <f>COUNTIF(Table13[[Trigger 1]:[Trigger 10]],"84")</f>
        <v>0</v>
      </c>
      <c r="CU5" s="39">
        <f>COUNTIF(Table13[[Trigger 1]:[Trigger 10]],"85")</f>
        <v>3</v>
      </c>
      <c r="CV5" s="39">
        <f>COUNTIF(Table13[[Trigger 1]:[Trigger 10]],"86")</f>
        <v>0</v>
      </c>
      <c r="CW5" s="39">
        <f>COUNTIF(Table13[[Trigger 1]:[Trigger 10]],"87")</f>
        <v>0</v>
      </c>
      <c r="CX5" s="39">
        <f>COUNTIF(Table13[[Trigger 1]:[Trigger 10]],"88")</f>
        <v>1</v>
      </c>
      <c r="CY5" s="39">
        <f>COUNTIF(Table13[[Trigger 1]:[Trigger 10]],"89")</f>
        <v>7</v>
      </c>
      <c r="CZ5" s="39">
        <f>COUNTIF(Table13[[Trigger 1]:[Trigger 10]],"90")</f>
        <v>7</v>
      </c>
      <c r="DA5" s="39">
        <f>COUNTIF(Table13[[Trigger 1]:[Trigger 10]],"91")</f>
        <v>9</v>
      </c>
      <c r="DB5" s="39">
        <f>COUNTIF(Table13[[Trigger 1]:[Trigger 10]],"92")</f>
        <v>6</v>
      </c>
      <c r="DC5" s="39">
        <f>COUNTIF(Table13[[Trigger 1]:[Trigger 10]],"93")</f>
        <v>6</v>
      </c>
      <c r="DD5" s="39">
        <f>COUNTIF(Table13[[Trigger 1]:[Trigger 10]],"94")</f>
        <v>8</v>
      </c>
      <c r="DE5" s="39">
        <f>COUNTIF(Table13[[Trigger 1]:[Trigger 10]],"95")</f>
        <v>5</v>
      </c>
      <c r="DF5" s="39">
        <f>COUNTIF(Table13[[Trigger 1]:[Trigger 10]],"96")</f>
        <v>3</v>
      </c>
      <c r="DG5" s="39">
        <f>COUNTIF(Table13[[Trigger 1]:[Trigger 10]],"97")</f>
        <v>5</v>
      </c>
      <c r="DH5" s="39">
        <f>COUNTIF(Table13[[Trigger 1]:[Trigger 10]],"98")</f>
        <v>5</v>
      </c>
      <c r="DI5" s="39">
        <f>COUNTIF(Table13[[Trigger 1]:[Trigger 10]],"99")</f>
        <v>6</v>
      </c>
      <c r="DJ5" s="40">
        <f>COUNTIF(Table13[[Trigger 1]:[Trigger 10]],"100")</f>
        <v>14</v>
      </c>
    </row>
    <row r="6" spans="1:114" x14ac:dyDescent="0.3">
      <c r="A6" s="42">
        <v>3</v>
      </c>
      <c r="B6" s="60">
        <v>0.27</v>
      </c>
      <c r="C6" s="53">
        <v>65</v>
      </c>
      <c r="D6" s="53">
        <v>71</v>
      </c>
      <c r="E6" s="53">
        <v>91</v>
      </c>
      <c r="F6" s="29">
        <v>93</v>
      </c>
      <c r="G6" s="29">
        <v>94</v>
      </c>
      <c r="H6" s="53">
        <v>95</v>
      </c>
      <c r="I6" s="53"/>
      <c r="J6" s="53"/>
      <c r="K6" s="53"/>
      <c r="L6" s="53"/>
    </row>
    <row r="7" spans="1:114" x14ac:dyDescent="0.3">
      <c r="A7" s="42">
        <v>4</v>
      </c>
      <c r="B7" s="60">
        <v>0.2</v>
      </c>
      <c r="C7" s="53">
        <v>2</v>
      </c>
      <c r="D7" s="53">
        <v>5</v>
      </c>
      <c r="E7" s="53">
        <v>9</v>
      </c>
      <c r="F7" s="53"/>
      <c r="G7" s="53"/>
      <c r="H7" s="53"/>
      <c r="I7" s="53"/>
      <c r="J7" s="53"/>
      <c r="K7" s="53"/>
      <c r="L7" s="53"/>
    </row>
    <row r="8" spans="1:114" x14ac:dyDescent="0.3">
      <c r="A8" s="42">
        <v>5</v>
      </c>
      <c r="B8" s="60">
        <v>0.25</v>
      </c>
      <c r="C8" s="53">
        <v>90</v>
      </c>
      <c r="D8" s="53">
        <v>94</v>
      </c>
      <c r="E8" s="53">
        <v>96</v>
      </c>
      <c r="F8" s="53"/>
      <c r="G8" s="53"/>
      <c r="H8" s="53"/>
      <c r="I8" s="53"/>
      <c r="J8" s="53"/>
      <c r="K8" s="53"/>
      <c r="L8" s="53"/>
    </row>
    <row r="9" spans="1:114" x14ac:dyDescent="0.3">
      <c r="A9" s="42">
        <v>6</v>
      </c>
      <c r="B9" s="60">
        <v>0.27</v>
      </c>
      <c r="C9" s="53">
        <v>74</v>
      </c>
      <c r="D9" s="53">
        <v>77</v>
      </c>
      <c r="E9" s="53">
        <v>83</v>
      </c>
      <c r="F9" s="53">
        <v>89</v>
      </c>
      <c r="G9" s="53">
        <v>90</v>
      </c>
      <c r="H9" s="53">
        <v>94</v>
      </c>
      <c r="I9" s="53">
        <v>92</v>
      </c>
      <c r="J9" s="53">
        <v>85</v>
      </c>
      <c r="K9" s="53">
        <v>82</v>
      </c>
      <c r="L9" s="53">
        <v>100</v>
      </c>
    </row>
    <row r="10" spans="1:114" x14ac:dyDescent="0.3">
      <c r="A10" s="42">
        <v>7</v>
      </c>
      <c r="B10" s="60">
        <v>0.3</v>
      </c>
      <c r="C10" s="53">
        <v>95</v>
      </c>
      <c r="D10" s="53">
        <v>100</v>
      </c>
      <c r="E10" s="53"/>
      <c r="F10" s="53"/>
      <c r="G10" s="53"/>
      <c r="H10" s="53"/>
      <c r="I10" s="53"/>
      <c r="J10" s="53"/>
      <c r="K10" s="53"/>
      <c r="L10" s="53"/>
    </row>
    <row r="11" spans="1:114" x14ac:dyDescent="0.3">
      <c r="A11" s="42">
        <v>8</v>
      </c>
      <c r="B11" s="60">
        <v>0.3</v>
      </c>
      <c r="C11" s="53">
        <v>94</v>
      </c>
      <c r="D11" s="53">
        <v>96</v>
      </c>
      <c r="E11" s="53">
        <v>98</v>
      </c>
      <c r="F11" s="53">
        <v>100</v>
      </c>
      <c r="G11" s="53"/>
      <c r="H11" s="53"/>
      <c r="I11" s="53"/>
      <c r="J11" s="53"/>
      <c r="K11" s="53"/>
      <c r="L11" s="53"/>
    </row>
    <row r="12" spans="1:114" x14ac:dyDescent="0.3">
      <c r="A12" s="42">
        <v>9</v>
      </c>
      <c r="B12" s="60">
        <v>0.27</v>
      </c>
      <c r="C12" s="53">
        <v>85</v>
      </c>
      <c r="D12" s="53">
        <v>89</v>
      </c>
      <c r="E12" s="53">
        <v>91</v>
      </c>
      <c r="F12" s="53">
        <v>93</v>
      </c>
      <c r="G12" s="53">
        <v>94</v>
      </c>
      <c r="H12" s="53">
        <v>97</v>
      </c>
      <c r="I12" s="53">
        <v>100</v>
      </c>
      <c r="J12" s="53">
        <v>99</v>
      </c>
      <c r="K12" s="53">
        <v>98</v>
      </c>
      <c r="L12" s="53"/>
    </row>
    <row r="13" spans="1:114" x14ac:dyDescent="0.3">
      <c r="A13" s="42">
        <v>10</v>
      </c>
      <c r="B13" s="60">
        <v>0.27</v>
      </c>
      <c r="C13" s="53">
        <v>64</v>
      </c>
      <c r="D13" s="53">
        <v>79</v>
      </c>
      <c r="E13" s="53">
        <v>73</v>
      </c>
      <c r="F13" s="53">
        <v>85</v>
      </c>
      <c r="G13" s="53">
        <v>88</v>
      </c>
      <c r="H13" s="53">
        <v>100</v>
      </c>
      <c r="I13" s="53">
        <v>93</v>
      </c>
      <c r="J13" s="53">
        <v>95</v>
      </c>
      <c r="K13" s="53">
        <v>97</v>
      </c>
      <c r="L13" s="53">
        <v>99</v>
      </c>
    </row>
    <row r="14" spans="1:114" x14ac:dyDescent="0.3">
      <c r="A14" s="42">
        <v>11</v>
      </c>
      <c r="B14" s="60">
        <v>0.27</v>
      </c>
      <c r="C14" s="53">
        <v>71</v>
      </c>
      <c r="D14" s="53">
        <v>72</v>
      </c>
      <c r="E14" s="53">
        <v>79</v>
      </c>
      <c r="F14" s="53">
        <v>80</v>
      </c>
      <c r="G14" s="53">
        <v>89</v>
      </c>
      <c r="H14" s="53">
        <v>90</v>
      </c>
      <c r="I14" s="53">
        <v>91</v>
      </c>
      <c r="J14" s="53"/>
      <c r="K14" s="53"/>
      <c r="L14" s="53"/>
    </row>
    <row r="15" spans="1:114" x14ac:dyDescent="0.3">
      <c r="A15" s="42">
        <v>12</v>
      </c>
      <c r="B15" s="60">
        <v>0.26</v>
      </c>
      <c r="C15" s="53">
        <v>61</v>
      </c>
      <c r="D15" s="53">
        <v>69</v>
      </c>
      <c r="E15" s="53">
        <v>72</v>
      </c>
      <c r="F15" s="53">
        <v>80</v>
      </c>
      <c r="G15" s="53">
        <v>91</v>
      </c>
      <c r="H15" s="53">
        <v>93</v>
      </c>
      <c r="I15" s="53">
        <v>95</v>
      </c>
      <c r="J15" s="53">
        <v>98</v>
      </c>
      <c r="K15" s="53">
        <v>100</v>
      </c>
      <c r="L15" s="53"/>
    </row>
    <row r="16" spans="1:114" x14ac:dyDescent="0.3">
      <c r="A16" s="42">
        <v>13</v>
      </c>
      <c r="B16" s="60">
        <v>0.26</v>
      </c>
      <c r="C16" s="53">
        <v>41</v>
      </c>
      <c r="D16" s="53">
        <v>70</v>
      </c>
      <c r="E16" s="53">
        <v>81</v>
      </c>
      <c r="F16" s="53">
        <v>82</v>
      </c>
      <c r="G16" s="53">
        <v>89</v>
      </c>
      <c r="H16" s="53">
        <v>90</v>
      </c>
      <c r="I16" s="53">
        <v>95</v>
      </c>
      <c r="J16" s="53">
        <v>99</v>
      </c>
      <c r="K16" s="53"/>
      <c r="L16" s="53"/>
    </row>
    <row r="17" spans="1:12" x14ac:dyDescent="0.3">
      <c r="A17" s="42">
        <v>14</v>
      </c>
      <c r="B17" s="60">
        <v>0.25</v>
      </c>
      <c r="C17" s="53">
        <v>71</v>
      </c>
      <c r="D17" s="53">
        <v>81</v>
      </c>
      <c r="E17" s="53">
        <v>82</v>
      </c>
      <c r="F17" s="53">
        <v>93</v>
      </c>
      <c r="G17" s="53">
        <v>94</v>
      </c>
      <c r="H17" s="53">
        <v>96</v>
      </c>
      <c r="I17" s="53">
        <v>97</v>
      </c>
      <c r="J17" s="53">
        <v>99</v>
      </c>
      <c r="K17" s="53">
        <v>100</v>
      </c>
      <c r="L17" s="53"/>
    </row>
    <row r="18" spans="1:12" x14ac:dyDescent="0.3">
      <c r="A18" s="42">
        <v>15</v>
      </c>
      <c r="B18" s="60">
        <v>0.27</v>
      </c>
      <c r="C18" s="53">
        <v>11</v>
      </c>
      <c r="D18" s="53">
        <v>30</v>
      </c>
      <c r="E18" s="53">
        <v>81</v>
      </c>
      <c r="F18" s="53">
        <v>89</v>
      </c>
      <c r="G18" s="53">
        <v>91</v>
      </c>
      <c r="H18" s="53">
        <v>92</v>
      </c>
      <c r="I18" s="53">
        <v>94</v>
      </c>
      <c r="J18" s="53">
        <v>100</v>
      </c>
      <c r="K18" s="53"/>
      <c r="L18" s="53"/>
    </row>
    <row r="19" spans="1:12" x14ac:dyDescent="0.3">
      <c r="A19" s="42">
        <v>16</v>
      </c>
      <c r="B19" s="60">
        <v>0.25</v>
      </c>
      <c r="C19" s="53">
        <v>51</v>
      </c>
      <c r="D19" s="53">
        <v>69</v>
      </c>
      <c r="E19" s="53">
        <v>70</v>
      </c>
      <c r="F19" s="53">
        <v>81</v>
      </c>
      <c r="G19" s="53">
        <v>89</v>
      </c>
      <c r="H19" s="53">
        <v>91</v>
      </c>
      <c r="I19" s="53">
        <v>98</v>
      </c>
      <c r="J19" s="53">
        <v>99</v>
      </c>
      <c r="K19" s="53">
        <v>100</v>
      </c>
      <c r="L19" s="53"/>
    </row>
    <row r="20" spans="1:12" x14ac:dyDescent="0.3">
      <c r="A20" s="42">
        <v>17</v>
      </c>
      <c r="B20" s="60">
        <v>0.26</v>
      </c>
      <c r="C20" s="53">
        <v>61</v>
      </c>
      <c r="D20" s="53">
        <v>70</v>
      </c>
      <c r="E20" s="53">
        <v>91</v>
      </c>
      <c r="F20" s="53">
        <v>90</v>
      </c>
      <c r="G20" s="53">
        <v>92</v>
      </c>
      <c r="H20" s="53">
        <v>94</v>
      </c>
      <c r="I20" s="53">
        <v>98</v>
      </c>
      <c r="J20" s="53">
        <v>100</v>
      </c>
      <c r="K20" s="53"/>
      <c r="L20" s="53"/>
    </row>
    <row r="21" spans="1:12" x14ac:dyDescent="0.3">
      <c r="A21" s="42">
        <v>18</v>
      </c>
      <c r="B21" s="60">
        <v>0.23</v>
      </c>
      <c r="C21" s="53">
        <v>81</v>
      </c>
      <c r="D21" s="53">
        <v>89</v>
      </c>
      <c r="E21" s="53">
        <v>90</v>
      </c>
      <c r="F21" s="53">
        <v>92</v>
      </c>
      <c r="G21" s="53">
        <v>99</v>
      </c>
      <c r="H21" s="53">
        <v>100</v>
      </c>
      <c r="I21" s="53"/>
      <c r="J21" s="53"/>
      <c r="K21" s="53"/>
      <c r="L21" s="53"/>
    </row>
    <row r="22" spans="1:12" x14ac:dyDescent="0.3">
      <c r="A22" s="42">
        <v>19</v>
      </c>
      <c r="B22" s="60">
        <v>0.27</v>
      </c>
      <c r="C22" s="53">
        <v>91</v>
      </c>
      <c r="D22" s="53">
        <v>92</v>
      </c>
      <c r="E22" s="53">
        <v>97</v>
      </c>
      <c r="F22" s="53">
        <v>100</v>
      </c>
      <c r="G22" s="53"/>
      <c r="H22" s="53"/>
      <c r="I22" s="53"/>
      <c r="J22" s="53"/>
      <c r="K22" s="53"/>
      <c r="L22" s="53"/>
    </row>
    <row r="23" spans="1:12" x14ac:dyDescent="0.3">
      <c r="A23" s="42">
        <v>20</v>
      </c>
      <c r="B23" s="60">
        <v>0.27</v>
      </c>
      <c r="C23" s="53">
        <v>51</v>
      </c>
      <c r="D23" s="53">
        <v>60</v>
      </c>
      <c r="E23" s="53">
        <v>81</v>
      </c>
      <c r="F23" s="53">
        <v>90</v>
      </c>
      <c r="G23" s="53">
        <v>100</v>
      </c>
      <c r="H23" s="53"/>
      <c r="I23" s="53"/>
      <c r="J23" s="53"/>
      <c r="K23" s="53"/>
      <c r="L23" s="53"/>
    </row>
  </sheetData>
  <mergeCells count="2">
    <mergeCell ref="A2:L2"/>
    <mergeCell ref="A1:L1"/>
  </mergeCells>
  <pageMargins left="0.7" right="0.7" top="0.75" bottom="0.75" header="0.3" footer="0.3"/>
  <pageSetup paperSize="9" orientation="portrait" horizontalDpi="300" verticalDpi="3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2</vt:i4>
      </vt:variant>
    </vt:vector>
  </HeadingPairs>
  <TitlesOfParts>
    <vt:vector size="8" baseType="lpstr">
      <vt:lpstr>Participant Info.</vt:lpstr>
      <vt:lpstr>Reading Piece 1</vt:lpstr>
      <vt:lpstr>Reading Piece 2</vt:lpstr>
      <vt:lpstr>Reading Piece 3</vt:lpstr>
      <vt:lpstr>Number Sheet 1-20</vt:lpstr>
      <vt:lpstr>Number Sheet 1-100</vt:lpstr>
      <vt:lpstr>Frequency Chart (1-20)</vt:lpstr>
      <vt:lpstr>Frequency Chart (1-100)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2020-09-23T20:39:44Z</dcterms:created>
  <dcterms:modified xsi:type="dcterms:W3CDTF">2020-11-29T23:41:48Z</dcterms:modified>
</cp:coreProperties>
</file>