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14124" yWindow="456" windowWidth="24516" windowHeight="19524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1" l="1"/>
  <c r="W5" i="1"/>
  <c r="W4" i="1"/>
  <c r="Z6" i="1"/>
  <c r="Z5" i="1"/>
  <c r="Z4" i="1"/>
  <c r="Y6" i="1"/>
  <c r="Y5" i="1"/>
  <c r="Y4" i="1"/>
  <c r="AA6" i="1"/>
  <c r="AA5" i="1"/>
  <c r="AA4" i="1"/>
  <c r="B7" i="1"/>
  <c r="B8" i="1"/>
  <c r="B15" i="1"/>
  <c r="B17" i="1"/>
  <c r="B16" i="1"/>
  <c r="B14" i="1"/>
  <c r="D7" i="1"/>
  <c r="D8" i="1"/>
  <c r="D17" i="1"/>
  <c r="D15" i="1"/>
  <c r="D16" i="1"/>
  <c r="D14" i="1"/>
  <c r="B13" i="1"/>
  <c r="B12" i="1"/>
  <c r="B11" i="1"/>
  <c r="B10" i="1"/>
  <c r="B9" i="1"/>
  <c r="B6" i="1"/>
  <c r="B5" i="1"/>
  <c r="B4" i="1"/>
  <c r="D6" i="1"/>
  <c r="D5" i="1"/>
  <c r="D4" i="1"/>
</calcChain>
</file>

<file path=xl/sharedStrings.xml><?xml version="1.0" encoding="utf-8"?>
<sst xmlns="http://schemas.openxmlformats.org/spreadsheetml/2006/main" count="109" uniqueCount="72">
  <si>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</si>
  <si>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</si>
  <si>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</si>
  <si>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</si>
  <si>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</si>
  <si>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</si>
  <si>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</si>
  <si>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</si>
  <si>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</si>
  <si>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</si>
  <si>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</si>
  <si>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</si>
  <si>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</si>
  <si>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</si>
  <si>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</si>
  <si>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</si>
  <si>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</si>
  <si>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</si>
  <si>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</si>
  <si>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</si>
  <si>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</si>
  <si>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</si>
  <si>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</si>
  <si>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</si>
  <si>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</si>
  <si>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</si>
  <si>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</si>
  <si>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</si>
  <si>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</si>
  <si>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</si>
  <si>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</si>
  <si>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</si>
  <si>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</si>
  <si>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</si>
  <si>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</si>
  <si>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</si>
  <si>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</si>
  <si>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</si>
  <si>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</si>
  <si>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</si>
  <si>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</si>
  <si>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</si>
  <si>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</si>
  <si>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</si>
  <si>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</si>
  <si>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Mecklenburg County</t>
  </si>
  <si>
    <t>York County</t>
  </si>
  <si>
    <t>Union County</t>
  </si>
  <si>
    <t>Gaston County</t>
  </si>
  <si>
    <t>Cabarrus County</t>
  </si>
  <si>
    <t>Iredell County</t>
  </si>
  <si>
    <t>Rowan County</t>
  </si>
  <si>
    <t>Lancaster County</t>
  </si>
  <si>
    <t>Lincoln County</t>
  </si>
  <si>
    <t>Chester County</t>
  </si>
  <si>
    <t>Other counties in MSA</t>
  </si>
  <si>
    <t>https://www.mecknc.gov/HealthDepartment/HealthStatistics/Pages/HIVDisease.aspx</t>
  </si>
  <si>
    <t>https://www.mecknc.gov/HealthDepartment/HealthStatistics/Documents/2016%20HIV%20Disease%20Data%20Overview%20for%20Mecklenburg%20County.pdf</t>
  </si>
  <si>
    <t>https://epi.dph.ncdhhs.gov/cd/stds/figures/Epi_Profile_2013.pdf</t>
  </si>
  <si>
    <t xml:space="preserve">North Carolina: </t>
  </si>
  <si>
    <t>2013: Ryan White clients suppression by risk group</t>
  </si>
  <si>
    <t>https://epi.dph.ncdhhs.gov/cd/stds/figures/factsheet_HIV_2018.pdf</t>
  </si>
  <si>
    <t>2018 fact sheet - figure but no values</t>
  </si>
  <si>
    <t>https://epi.dph.ncdhhs.gov/cd/stds/figures/factsheet_HIV_care_outcomes_2018.pdf</t>
  </si>
  <si>
    <t>2018 top level; race; linkage</t>
  </si>
  <si>
    <t>https://epi.dph.ncdhhs.gov/cd/stds/factsheets.html</t>
  </si>
  <si>
    <t>https://aidsvu.org/local-data/united-states/south/north-carolina/charlotte/</t>
  </si>
  <si>
    <t>North Carolina</t>
  </si>
  <si>
    <t>2017: top level</t>
  </si>
  <si>
    <t>https://epi.ncpublichealth.com/cd/stds/figures/factsheet_HIV_care_outcomes_2017_rev2.pdf</t>
  </si>
  <si>
    <t>https://epi.dph.ncdhhs.gov/CD/hiv/docs/NC2017-2021_IntegratedPreventionandCarePlan_9-30-16.pdf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</si>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</sst>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quotePrefix="1"/>
    <xf numFmtId="0" fontId="2" fillId="0" borderId="0" xfId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/>
    <xf numFmtId="10" fontId="0" fillId="0" borderId="0" xfId="0" applyNumberFormat="1" applyFill="1"/>
    <xf numFmtId="0" fontId="1" fillId="2" borderId="0" xfId="0" applyFont="1" applyFill="1"/>
    <xf numFmtId="0" fontId="0" fillId="2" borderId="2" xfId="0" applyFill="1" applyBorder="1"/>
    <xf numFmtId="1" fontId="0" fillId="2" borderId="3" xfId="0" applyNumberFormat="1" applyFill="1" applyBorder="1"/>
    <xf numFmtId="165" fontId="0" fillId="2" borderId="3" xfId="0" applyNumberFormat="1" applyFill="1" applyBorder="1"/>
    <xf numFmtId="0" fontId="0" fillId="2" borderId="3" xfId="0" applyFill="1" applyBorder="1"/>
    <xf numFmtId="1" fontId="0" fillId="2" borderId="0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0" fontId="0" fillId="2" borderId="0" xfId="0" applyFill="1"/>
    <xf numFmtId="0" fontId="0" fillId="2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3" borderId="2" xfId="0" applyFill="1" applyBorder="1"/>
    <xf numFmtId="1" fontId="0" fillId="3" borderId="3" xfId="0" applyNumberFormat="1" applyFill="1" applyBorder="1"/>
    <xf numFmtId="165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165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i.ncpublichealth.com/cd/stds/figures/factsheet_HIV_care_outcomes_2017_rev2.pdf" TargetMode="External"/><Relationship Id="rId3" Type="http://schemas.openxmlformats.org/officeDocument/2006/relationships/hyperlink" Target="https://epi.dph.ncdhhs.gov/cd/stds/figures/Epi_Profile_2013.pdf" TargetMode="External"/><Relationship Id="rId7" Type="http://schemas.openxmlformats.org/officeDocument/2006/relationships/hyperlink" Target="https://aidsvu.org/local-data/united-states/south/north-carolina/charlotte/" TargetMode="External"/><Relationship Id="rId2" Type="http://schemas.openxmlformats.org/officeDocument/2006/relationships/hyperlink" Target="https://www.mecknc.gov/HealthDepartment/HealthStatistics/Documents/2016%20HIV%20Disease%20Data%20Overview%20for%20Mecklenburg%20County.pdf" TargetMode="External"/><Relationship Id="rId1" Type="http://schemas.openxmlformats.org/officeDocument/2006/relationships/hyperlink" Target="https://www.mecknc.gov/HealthDepartment/HealthStatistics/Pages/HIVDisease.aspx" TargetMode="External"/><Relationship Id="rId6" Type="http://schemas.openxmlformats.org/officeDocument/2006/relationships/hyperlink" Target="https://epi.dph.ncdhhs.gov/cd/stds/factsheets.html" TargetMode="External"/><Relationship Id="rId5" Type="http://schemas.openxmlformats.org/officeDocument/2006/relationships/hyperlink" Target="https://epi.dph.ncdhhs.gov/cd/stds/figures/factsheet_HIV_care_outcomes_2018.pdf" TargetMode="External"/><Relationship Id="rId4" Type="http://schemas.openxmlformats.org/officeDocument/2006/relationships/hyperlink" Target="https://epi.dph.ncdhhs.gov/cd/stds/figures/factsheet_HIV_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zoomScale="120" zoomScaleNormal="12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U7" sqref="U7"/>
    </sheetView>
  </sheetViews>
  <sheetFormatPr defaultColWidth="8.77734375" defaultRowHeight="14.4" x14ac:dyDescent="0.3"/>
  <cols>
    <col min="1" max="1" width="13.33203125" style="1" customWidth="1"/>
  </cols>
  <sheetData>
    <row r="1" spans="1:33" s="1" customFormat="1" x14ac:dyDescent="0.3">
      <c r="A1" s="1" t="s">
        <v>22</v>
      </c>
      <c r="B1" s="37" t="s">
        <v>19</v>
      </c>
      <c r="C1" s="37" t="s">
        <v>18</v>
      </c>
      <c r="D1" s="37" t="s">
        <v>17</v>
      </c>
      <c r="E1" s="37" t="s">
        <v>21</v>
      </c>
      <c r="F1" s="37" t="s">
        <v>26</v>
      </c>
      <c r="G1" s="37" t="s">
        <v>16</v>
      </c>
      <c r="H1" s="54" t="s">
        <v>19</v>
      </c>
      <c r="I1" s="54" t="s">
        <v>18</v>
      </c>
      <c r="J1" s="54" t="s">
        <v>17</v>
      </c>
      <c r="K1" s="54" t="s">
        <v>21</v>
      </c>
      <c r="L1" s="54" t="s">
        <v>26</v>
      </c>
      <c r="M1" s="54" t="s">
        <v>16</v>
      </c>
      <c r="N1" s="54" t="s">
        <v>19</v>
      </c>
      <c r="O1" s="54" t="s">
        <v>18</v>
      </c>
      <c r="P1" s="54" t="s">
        <v>17</v>
      </c>
      <c r="Q1" s="54" t="s">
        <v>21</v>
      </c>
      <c r="R1" s="54" t="s">
        <v>26</v>
      </c>
      <c r="S1" s="54" t="s">
        <v>16</v>
      </c>
      <c r="T1" s="54" t="s">
        <v>16</v>
      </c>
      <c r="U1" s="54" t="s">
        <v>16</v>
      </c>
      <c r="V1" s="54" t="s">
        <v>19</v>
      </c>
      <c r="W1" s="54" t="s">
        <v>18</v>
      </c>
      <c r="X1" s="54" t="s">
        <v>17</v>
      </c>
      <c r="Y1" s="54" t="s">
        <v>21</v>
      </c>
      <c r="Z1" s="54" t="s">
        <v>26</v>
      </c>
      <c r="AA1" s="54" t="s">
        <v>16</v>
      </c>
      <c r="AB1" s="54" t="s">
        <v>19</v>
      </c>
      <c r="AC1" s="54" t="s">
        <v>18</v>
      </c>
      <c r="AD1" s="54" t="s">
        <v>17</v>
      </c>
      <c r="AE1" s="54" t="s">
        <v>21</v>
      </c>
      <c r="AF1" s="54" t="s">
        <v>26</v>
      </c>
      <c r="AG1" s="54" t="s">
        <v>16</v>
      </c>
    </row>
    <row r="2" spans="1:33" s="1" customFormat="1" x14ac:dyDescent="0.3">
      <c r="A2" s="1" t="s">
        <v>15</v>
      </c>
      <c r="B2" s="37">
        <v>2018</v>
      </c>
      <c r="C2" s="37">
        <v>2018</v>
      </c>
      <c r="D2" s="37">
        <v>2018</v>
      </c>
      <c r="E2" s="37">
        <v>2018</v>
      </c>
      <c r="F2" s="37">
        <v>2018</v>
      </c>
      <c r="G2" s="37">
        <v>2018</v>
      </c>
      <c r="H2" s="54">
        <v>2018</v>
      </c>
      <c r="I2" s="54">
        <v>2018</v>
      </c>
      <c r="J2" s="54">
        <v>2018</v>
      </c>
      <c r="K2" s="54">
        <v>2018</v>
      </c>
      <c r="L2" s="54">
        <v>2018</v>
      </c>
      <c r="M2" s="54">
        <v>2018</v>
      </c>
      <c r="N2" s="54">
        <v>2017</v>
      </c>
      <c r="O2" s="54">
        <v>2017</v>
      </c>
      <c r="P2" s="54">
        <v>2017</v>
      </c>
      <c r="Q2" s="54">
        <v>2017</v>
      </c>
      <c r="R2" s="54">
        <v>2017</v>
      </c>
      <c r="S2" s="54">
        <v>2017</v>
      </c>
      <c r="T2" s="54">
        <v>2016</v>
      </c>
      <c r="U2" s="54">
        <v>2015</v>
      </c>
      <c r="V2" s="54">
        <v>2013</v>
      </c>
      <c r="W2" s="54">
        <v>2013</v>
      </c>
      <c r="X2" s="54">
        <v>2014</v>
      </c>
      <c r="Y2" s="54">
        <v>2014</v>
      </c>
      <c r="Z2" s="54">
        <v>2014</v>
      </c>
      <c r="AA2" s="54">
        <v>2014</v>
      </c>
      <c r="AB2" s="54">
        <v>2008</v>
      </c>
      <c r="AC2" s="54">
        <v>2008</v>
      </c>
      <c r="AD2" s="54">
        <v>2009</v>
      </c>
      <c r="AE2" s="54">
        <v>2009</v>
      </c>
      <c r="AF2" s="54">
        <v>2009</v>
      </c>
      <c r="AG2" s="54">
        <v>2009</v>
      </c>
    </row>
    <row r="3" spans="1:33" s="5" customFormat="1" x14ac:dyDescent="0.3">
      <c r="A3" s="4" t="s">
        <v>0</v>
      </c>
      <c r="B3" s="38">
        <v>253</v>
      </c>
      <c r="C3" s="38">
        <v>0.61699999999999999</v>
      </c>
      <c r="D3" s="38">
        <v>5831</v>
      </c>
      <c r="E3" s="38">
        <v>0.78</v>
      </c>
      <c r="F3" s="38"/>
      <c r="G3" s="38">
        <v>0.61799999999999999</v>
      </c>
      <c r="H3" s="55">
        <v>1100</v>
      </c>
      <c r="I3" s="55">
        <v>0.71</v>
      </c>
      <c r="J3" s="55">
        <v>30572</v>
      </c>
      <c r="K3" s="55">
        <v>0.73</v>
      </c>
      <c r="L3" s="55">
        <v>0.68</v>
      </c>
      <c r="M3" s="55">
        <v>0.62</v>
      </c>
      <c r="N3" s="55">
        <v>1100</v>
      </c>
      <c r="O3" s="55">
        <v>0.78</v>
      </c>
      <c r="P3" s="55">
        <v>30572</v>
      </c>
      <c r="Q3" s="55">
        <v>0.72</v>
      </c>
      <c r="R3" s="55">
        <v>0.66</v>
      </c>
      <c r="S3" s="55">
        <v>0.59</v>
      </c>
      <c r="T3" s="55">
        <v>0.59</v>
      </c>
      <c r="U3" s="55">
        <v>0.59</v>
      </c>
      <c r="V3" s="55"/>
      <c r="W3" s="55">
        <v>0.66</v>
      </c>
      <c r="X3" s="55"/>
      <c r="Y3" s="55">
        <v>0.57999999999999996</v>
      </c>
      <c r="Z3" s="55">
        <v>0.39</v>
      </c>
      <c r="AA3" s="55">
        <v>0.45</v>
      </c>
      <c r="AB3" s="55"/>
      <c r="AC3" s="55">
        <v>0.54</v>
      </c>
      <c r="AD3" s="55"/>
      <c r="AE3" s="55">
        <v>0.4</v>
      </c>
      <c r="AF3" s="55">
        <v>0.27</v>
      </c>
      <c r="AG3" s="55">
        <v>0.25</v>
      </c>
    </row>
    <row r="4" spans="1:33" s="7" customFormat="1" x14ac:dyDescent="0.3">
      <c r="A4" s="6" t="s">
        <v>1</v>
      </c>
      <c r="B4" s="39">
        <f>0.699*B3</f>
        <v>176.84699999999998</v>
      </c>
      <c r="C4" s="40">
        <v>0.58699999999999997</v>
      </c>
      <c r="D4" s="39">
        <f>0.708*D3</f>
        <v>4128.348</v>
      </c>
      <c r="E4" s="41">
        <v>0.78700000000000003</v>
      </c>
      <c r="F4" s="39"/>
      <c r="G4" s="41">
        <v>0.60899999999999999</v>
      </c>
      <c r="H4" s="56"/>
      <c r="I4" s="57"/>
      <c r="J4" s="56"/>
      <c r="K4" s="58"/>
      <c r="L4" s="56"/>
      <c r="M4" s="58">
        <v>0.6</v>
      </c>
      <c r="N4" s="56"/>
      <c r="O4" s="57"/>
      <c r="P4" s="56"/>
      <c r="Q4" s="58"/>
      <c r="R4" s="56"/>
      <c r="S4" s="58">
        <v>0.57999999999999996</v>
      </c>
      <c r="T4" s="58">
        <v>0.56999999999999995</v>
      </c>
      <c r="U4" s="58">
        <v>0.56000000000000005</v>
      </c>
      <c r="V4" s="56"/>
      <c r="W4" s="58">
        <f>(0.58*154+0.75*54)/(154+54)</f>
        <v>0.62413461538461534</v>
      </c>
      <c r="X4" s="56"/>
      <c r="Y4" s="58">
        <f>(0.58*2940+0.61*1511)/(2940+1511)</f>
        <v>0.59018422826331163</v>
      </c>
      <c r="Z4" s="58">
        <f>(0.4*2940+0.41*1511)/(2940+1511)</f>
        <v>0.40339474275443721</v>
      </c>
      <c r="AA4" s="58">
        <f>(0.43*2940+0.45*1511)/(2940+1511)</f>
        <v>0.43678948550887442</v>
      </c>
      <c r="AB4" s="56"/>
      <c r="AC4" s="57"/>
      <c r="AD4" s="56"/>
      <c r="AE4" s="58"/>
      <c r="AF4" s="56"/>
      <c r="AG4" s="58"/>
    </row>
    <row r="5" spans="1:33" s="9" customFormat="1" x14ac:dyDescent="0.3">
      <c r="A5" s="8" t="s">
        <v>2</v>
      </c>
      <c r="B5" s="42">
        <f>0.101*B3</f>
        <v>25.553000000000001</v>
      </c>
      <c r="C5" s="43">
        <v>0.59</v>
      </c>
      <c r="D5" s="42">
        <f>0.073*D3</f>
        <v>425.66299999999995</v>
      </c>
      <c r="E5" s="44">
        <v>0.73</v>
      </c>
      <c r="F5" s="42"/>
      <c r="G5" s="44">
        <v>0.57599999999999996</v>
      </c>
      <c r="H5" s="59"/>
      <c r="I5" s="60"/>
      <c r="J5" s="59"/>
      <c r="K5" s="61"/>
      <c r="L5" s="59"/>
      <c r="M5" s="61">
        <v>0.54</v>
      </c>
      <c r="N5" s="59"/>
      <c r="O5" s="60"/>
      <c r="P5" s="59"/>
      <c r="Q5" s="61"/>
      <c r="R5" s="59"/>
      <c r="S5" s="61">
        <v>0.51</v>
      </c>
      <c r="T5" s="61">
        <v>0.49</v>
      </c>
      <c r="U5" s="61">
        <v>0.48</v>
      </c>
      <c r="V5" s="59"/>
      <c r="W5" s="61">
        <f>(0.72*27+0.65*2)/(27+2)</f>
        <v>0.71517241379310337</v>
      </c>
      <c r="X5" s="59"/>
      <c r="Y5" s="61">
        <f>(0.43*380+0.47*113)/(380+113)</f>
        <v>0.43916835699797158</v>
      </c>
      <c r="Z5" s="61">
        <f>(0.3*380+0.35*113)/(380+113)</f>
        <v>0.31146044624746455</v>
      </c>
      <c r="AA5" s="61">
        <f>(0.35*380+0.37*113)/(380+113)</f>
        <v>0.35458417849898582</v>
      </c>
      <c r="AB5" s="59"/>
      <c r="AC5" s="60"/>
      <c r="AD5" s="59"/>
      <c r="AE5" s="61"/>
      <c r="AF5" s="59"/>
      <c r="AG5" s="61"/>
    </row>
    <row r="6" spans="1:33" s="3" customFormat="1" x14ac:dyDescent="0.3">
      <c r="A6" s="2" t="s">
        <v>3</v>
      </c>
      <c r="B6" s="45">
        <f>0.151*B3</f>
        <v>38.202999999999996</v>
      </c>
      <c r="C6" s="46">
        <v>0.72</v>
      </c>
      <c r="D6" s="45">
        <f>0.175*D3</f>
        <v>1020.425</v>
      </c>
      <c r="E6" s="47">
        <v>0.76700000000000002</v>
      </c>
      <c r="F6" s="45"/>
      <c r="G6" s="47">
        <v>0.66</v>
      </c>
      <c r="H6" s="62"/>
      <c r="I6" s="63"/>
      <c r="J6" s="62"/>
      <c r="K6" s="64"/>
      <c r="L6" s="62"/>
      <c r="M6" s="64">
        <v>0.69</v>
      </c>
      <c r="N6" s="62"/>
      <c r="O6" s="63"/>
      <c r="P6" s="62"/>
      <c r="Q6" s="64"/>
      <c r="R6" s="62"/>
      <c r="S6" s="64">
        <v>0.65</v>
      </c>
      <c r="T6" s="64">
        <v>0.63</v>
      </c>
      <c r="U6" s="64">
        <v>0.62</v>
      </c>
      <c r="V6" s="62"/>
      <c r="W6" s="64">
        <f>(0.76*80+0.79*14)/(80+14)</f>
        <v>0.76446808510638298</v>
      </c>
      <c r="X6" s="62"/>
      <c r="Y6" s="64">
        <f>(0.59*1431+0.54*276)/(1431+276)</f>
        <v>0.58191564147627417</v>
      </c>
      <c r="Z6" s="64">
        <f>(0.4*1431+0.36*276)/(1431+276)</f>
        <v>0.39353251318101934</v>
      </c>
      <c r="AA6" s="64">
        <f>(0.49*1431+0.42*276)/(1431+276)</f>
        <v>0.4786818980667838</v>
      </c>
      <c r="AB6" s="62"/>
      <c r="AC6" s="63"/>
      <c r="AD6" s="62"/>
      <c r="AE6" s="64"/>
      <c r="AF6" s="62"/>
      <c r="AG6" s="64"/>
    </row>
    <row r="7" spans="1:33" s="7" customFormat="1" x14ac:dyDescent="0.3">
      <c r="A7" s="6" t="s">
        <v>4</v>
      </c>
      <c r="B7" s="39">
        <f>0.826*B3</f>
        <v>208.97799999999998</v>
      </c>
      <c r="C7" s="40">
        <v>0.59699999999999998</v>
      </c>
      <c r="D7" s="39">
        <f>0.736*D3</f>
        <v>4291.616</v>
      </c>
      <c r="E7" s="41">
        <v>0.77</v>
      </c>
      <c r="F7" s="39"/>
      <c r="G7" s="41">
        <v>0.61099999999999999</v>
      </c>
      <c r="H7" s="56"/>
      <c r="I7" s="57"/>
      <c r="J7" s="56"/>
      <c r="K7" s="58"/>
      <c r="L7" s="56"/>
      <c r="M7" s="58"/>
      <c r="N7" s="56"/>
      <c r="O7" s="57"/>
      <c r="P7" s="56"/>
      <c r="Q7" s="58"/>
      <c r="R7" s="56"/>
      <c r="S7" s="58"/>
      <c r="T7" s="58"/>
      <c r="U7" s="58"/>
      <c r="V7" s="56"/>
      <c r="W7" s="57"/>
      <c r="X7" s="56"/>
      <c r="Y7" s="58"/>
      <c r="Z7" s="56"/>
      <c r="AA7" s="58">
        <v>0.45</v>
      </c>
      <c r="AB7" s="56"/>
      <c r="AC7" s="57"/>
      <c r="AD7" s="56"/>
      <c r="AE7" s="58"/>
      <c r="AF7" s="56"/>
      <c r="AG7" s="58"/>
    </row>
    <row r="8" spans="1:33" s="3" customFormat="1" x14ac:dyDescent="0.3">
      <c r="A8" s="2" t="s">
        <v>5</v>
      </c>
      <c r="B8" s="45">
        <f>0.174*B3</f>
        <v>44.021999999999998</v>
      </c>
      <c r="C8" s="46">
        <v>0.69499999999999995</v>
      </c>
      <c r="D8" s="45">
        <f>0.264*D3</f>
        <v>1539.384</v>
      </c>
      <c r="E8" s="44">
        <v>0.80700000000000005</v>
      </c>
      <c r="F8" s="45"/>
      <c r="G8" s="47">
        <v>0.63700000000000001</v>
      </c>
      <c r="H8" s="62"/>
      <c r="I8" s="63"/>
      <c r="J8" s="62"/>
      <c r="K8" s="61"/>
      <c r="L8" s="62"/>
      <c r="M8" s="64"/>
      <c r="N8" s="62"/>
      <c r="O8" s="63"/>
      <c r="P8" s="62"/>
      <c r="Q8" s="61"/>
      <c r="R8" s="62"/>
      <c r="S8" s="64"/>
      <c r="T8" s="64"/>
      <c r="U8" s="64"/>
      <c r="V8" s="62"/>
      <c r="W8" s="63"/>
      <c r="X8" s="62"/>
      <c r="Y8" s="61"/>
      <c r="Z8" s="62"/>
      <c r="AA8" s="64">
        <v>0.45</v>
      </c>
      <c r="AB8" s="62"/>
      <c r="AC8" s="63"/>
      <c r="AD8" s="62"/>
      <c r="AE8" s="61"/>
      <c r="AF8" s="62"/>
      <c r="AG8" s="64"/>
    </row>
    <row r="9" spans="1:33" s="7" customFormat="1" x14ac:dyDescent="0.3">
      <c r="A9" s="6" t="s">
        <v>6</v>
      </c>
      <c r="B9" s="39">
        <f>0.243*B3</f>
        <v>61.478999999999999</v>
      </c>
      <c r="C9" s="40">
        <v>0.46200000000000002</v>
      </c>
      <c r="D9" s="39"/>
      <c r="E9" s="48">
        <v>0.84699999999999998</v>
      </c>
      <c r="F9" s="39"/>
      <c r="G9" s="48">
        <v>0.55800000000000005</v>
      </c>
      <c r="H9" s="56"/>
      <c r="I9" s="57"/>
      <c r="J9" s="56"/>
      <c r="K9" s="65"/>
      <c r="L9" s="56"/>
      <c r="M9" s="65"/>
      <c r="N9" s="56"/>
      <c r="O9" s="57"/>
      <c r="P9" s="56"/>
      <c r="Q9" s="65"/>
      <c r="R9" s="56"/>
      <c r="S9" s="65"/>
      <c r="T9" s="65"/>
      <c r="U9" s="65"/>
      <c r="V9" s="56"/>
      <c r="W9" s="57"/>
      <c r="X9" s="56"/>
      <c r="Y9" s="65"/>
      <c r="Z9" s="56"/>
      <c r="AA9" s="65"/>
      <c r="AB9" s="56"/>
      <c r="AC9" s="57"/>
      <c r="AD9" s="56"/>
      <c r="AE9" s="65"/>
      <c r="AF9" s="56"/>
      <c r="AG9" s="65"/>
    </row>
    <row r="10" spans="1:33" s="9" customFormat="1" x14ac:dyDescent="0.3">
      <c r="A10" s="8" t="s">
        <v>7</v>
      </c>
      <c r="B10" s="42">
        <f>(0.55*B3)/2</f>
        <v>69.575000000000003</v>
      </c>
      <c r="C10" s="43">
        <v>0.63400000000000001</v>
      </c>
      <c r="D10" s="42"/>
      <c r="E10" s="44">
        <v>0.76100000000000001</v>
      </c>
      <c r="F10" s="42"/>
      <c r="G10" s="44">
        <v>0.57799999999999996</v>
      </c>
      <c r="H10" s="59"/>
      <c r="I10" s="60"/>
      <c r="J10" s="59"/>
      <c r="K10" s="61"/>
      <c r="L10" s="59"/>
      <c r="M10" s="61"/>
      <c r="N10" s="59"/>
      <c r="O10" s="60"/>
      <c r="P10" s="59"/>
      <c r="Q10" s="61"/>
      <c r="R10" s="59"/>
      <c r="S10" s="61"/>
      <c r="T10" s="61"/>
      <c r="U10" s="61"/>
      <c r="V10" s="59"/>
      <c r="W10" s="60"/>
      <c r="X10" s="59"/>
      <c r="Y10" s="61"/>
      <c r="Z10" s="59"/>
      <c r="AA10" s="61"/>
      <c r="AB10" s="59"/>
      <c r="AC10" s="60"/>
      <c r="AD10" s="59"/>
      <c r="AE10" s="61"/>
      <c r="AF10" s="59"/>
      <c r="AG10" s="61"/>
    </row>
    <row r="11" spans="1:33" s="9" customFormat="1" x14ac:dyDescent="0.3">
      <c r="A11" s="8" t="s">
        <v>8</v>
      </c>
      <c r="B11" s="42">
        <f>(0.55*B3)/2</f>
        <v>69.575000000000003</v>
      </c>
      <c r="C11" s="43">
        <v>0.63400000000000001</v>
      </c>
      <c r="D11" s="42"/>
      <c r="E11" s="44">
        <v>0.76100000000000001</v>
      </c>
      <c r="F11" s="42"/>
      <c r="G11" s="49">
        <v>0.57799999999999996</v>
      </c>
      <c r="H11" s="59"/>
      <c r="I11" s="60"/>
      <c r="J11" s="59"/>
      <c r="K11" s="61"/>
      <c r="L11" s="59"/>
      <c r="M11" s="66"/>
      <c r="N11" s="59"/>
      <c r="O11" s="60"/>
      <c r="P11" s="59"/>
      <c r="Q11" s="61"/>
      <c r="R11" s="59"/>
      <c r="S11" s="66"/>
      <c r="T11" s="66"/>
      <c r="U11" s="66"/>
      <c r="V11" s="59"/>
      <c r="W11" s="60"/>
      <c r="X11" s="59"/>
      <c r="Y11" s="61"/>
      <c r="Z11" s="59"/>
      <c r="AA11" s="66"/>
      <c r="AB11" s="59"/>
      <c r="AC11" s="60"/>
      <c r="AD11" s="59"/>
      <c r="AE11" s="61"/>
      <c r="AF11" s="59"/>
      <c r="AG11" s="66"/>
    </row>
    <row r="12" spans="1:33" s="9" customFormat="1" x14ac:dyDescent="0.3">
      <c r="A12" s="8" t="s">
        <v>9</v>
      </c>
      <c r="B12" s="42">
        <f>0.168*B3</f>
        <v>42.504000000000005</v>
      </c>
      <c r="C12" s="43">
        <v>0.70899999999999996</v>
      </c>
      <c r="D12" s="42"/>
      <c r="E12" s="44">
        <v>0.78900000000000003</v>
      </c>
      <c r="F12" s="42"/>
      <c r="G12" s="44">
        <v>0.64600000000000002</v>
      </c>
      <c r="H12" s="59"/>
      <c r="I12" s="60"/>
      <c r="J12" s="59"/>
      <c r="K12" s="61"/>
      <c r="L12" s="59"/>
      <c r="M12" s="61"/>
      <c r="N12" s="59"/>
      <c r="O12" s="60"/>
      <c r="P12" s="59"/>
      <c r="Q12" s="61"/>
      <c r="R12" s="59"/>
      <c r="S12" s="61"/>
      <c r="T12" s="61"/>
      <c r="U12" s="61"/>
      <c r="V12" s="59"/>
      <c r="W12" s="60"/>
      <c r="X12" s="59"/>
      <c r="Y12" s="61"/>
      <c r="Z12" s="59"/>
      <c r="AA12" s="61"/>
      <c r="AB12" s="59"/>
      <c r="AC12" s="60"/>
      <c r="AD12" s="59"/>
      <c r="AE12" s="61"/>
      <c r="AF12" s="59"/>
      <c r="AG12" s="61"/>
    </row>
    <row r="13" spans="1:33" s="3" customFormat="1" x14ac:dyDescent="0.3">
      <c r="A13" s="2" t="s">
        <v>10</v>
      </c>
      <c r="B13" s="45">
        <f>0.039*B3</f>
        <v>9.8669999999999991</v>
      </c>
      <c r="C13" s="43">
        <v>0.85199999999999998</v>
      </c>
      <c r="D13" s="45"/>
      <c r="E13" s="47">
        <v>0.79200000000000004</v>
      </c>
      <c r="F13" s="42"/>
      <c r="G13" s="50">
        <v>0.65700000000000003</v>
      </c>
      <c r="H13" s="62"/>
      <c r="I13" s="60"/>
      <c r="J13" s="62"/>
      <c r="K13" s="64"/>
      <c r="L13" s="59"/>
      <c r="M13" s="67"/>
      <c r="N13" s="62"/>
      <c r="O13" s="60"/>
      <c r="P13" s="62"/>
      <c r="Q13" s="64"/>
      <c r="R13" s="59"/>
      <c r="S13" s="67"/>
      <c r="T13" s="67"/>
      <c r="U13" s="67"/>
      <c r="V13" s="62"/>
      <c r="W13" s="60"/>
      <c r="X13" s="62"/>
      <c r="Y13" s="64"/>
      <c r="Z13" s="59"/>
      <c r="AA13" s="67"/>
      <c r="AB13" s="62"/>
      <c r="AC13" s="60"/>
      <c r="AD13" s="62"/>
      <c r="AE13" s="64"/>
      <c r="AF13" s="59"/>
      <c r="AG13" s="67"/>
    </row>
    <row r="14" spans="1:33" s="7" customFormat="1" x14ac:dyDescent="0.3">
      <c r="A14" s="6" t="s">
        <v>11</v>
      </c>
      <c r="B14" s="39">
        <f>0.731*B7</f>
        <v>152.76291799999998</v>
      </c>
      <c r="C14" s="41"/>
      <c r="D14" s="39">
        <f>0.628*D7</f>
        <v>2695.1348480000001</v>
      </c>
      <c r="E14" s="41"/>
      <c r="F14" s="41"/>
      <c r="G14" s="41"/>
      <c r="H14" s="56"/>
      <c r="I14" s="58"/>
      <c r="J14" s="56"/>
      <c r="K14" s="58"/>
      <c r="L14" s="58"/>
      <c r="M14" s="58"/>
      <c r="N14" s="56"/>
      <c r="O14" s="58"/>
      <c r="P14" s="56"/>
      <c r="Q14" s="58"/>
      <c r="R14" s="58"/>
      <c r="S14" s="58"/>
      <c r="T14" s="58"/>
      <c r="U14" s="58"/>
      <c r="V14" s="56"/>
      <c r="W14" s="58"/>
      <c r="X14" s="56"/>
      <c r="Y14" s="58"/>
      <c r="Z14" s="58"/>
      <c r="AA14" s="58"/>
      <c r="AB14" s="56"/>
      <c r="AC14" s="58"/>
      <c r="AD14" s="56"/>
      <c r="AE14" s="58"/>
      <c r="AF14" s="58"/>
      <c r="AG14" s="58"/>
    </row>
    <row r="15" spans="1:33" s="9" customFormat="1" x14ac:dyDescent="0.3">
      <c r="A15" s="8" t="s">
        <v>12</v>
      </c>
      <c r="B15" s="42">
        <f>(0.012*B7)+(0.021*B8)</f>
        <v>3.4321980000000001</v>
      </c>
      <c r="C15" s="42"/>
      <c r="D15" s="42">
        <f>(0.039*D7)+(0.059*D8)</f>
        <v>258.19668000000001</v>
      </c>
      <c r="E15" s="44"/>
      <c r="F15" s="42"/>
      <c r="G15" s="44"/>
      <c r="H15" s="59"/>
      <c r="I15" s="59"/>
      <c r="J15" s="59"/>
      <c r="K15" s="61"/>
      <c r="L15" s="59"/>
      <c r="M15" s="61"/>
      <c r="N15" s="59"/>
      <c r="O15" s="59"/>
      <c r="P15" s="59"/>
      <c r="Q15" s="61"/>
      <c r="R15" s="59"/>
      <c r="S15" s="61"/>
      <c r="T15" s="61"/>
      <c r="U15" s="61"/>
      <c r="V15" s="59"/>
      <c r="W15" s="61">
        <v>0.67</v>
      </c>
      <c r="X15" s="59"/>
      <c r="Y15" s="61">
        <v>0.57999999999999996</v>
      </c>
      <c r="Z15" s="61">
        <v>0.39</v>
      </c>
      <c r="AA15" s="61">
        <v>0.45</v>
      </c>
      <c r="AB15" s="59"/>
      <c r="AC15" s="59"/>
      <c r="AD15" s="59"/>
      <c r="AE15" s="61"/>
      <c r="AF15" s="59"/>
      <c r="AG15" s="61"/>
    </row>
    <row r="16" spans="1:33" s="9" customFormat="1" x14ac:dyDescent="0.3">
      <c r="A16" s="8" t="s">
        <v>13</v>
      </c>
      <c r="B16" s="42">
        <f>0.026*B7</f>
        <v>5.4334279999999993</v>
      </c>
      <c r="C16" s="42"/>
      <c r="D16" s="42">
        <f>0.028*D7</f>
        <v>120.16524800000001</v>
      </c>
      <c r="E16" s="44"/>
      <c r="F16" s="42"/>
      <c r="G16" s="44"/>
      <c r="H16" s="59"/>
      <c r="I16" s="59"/>
      <c r="J16" s="59"/>
      <c r="K16" s="61"/>
      <c r="L16" s="59"/>
      <c r="M16" s="61"/>
      <c r="N16" s="59"/>
      <c r="O16" s="59"/>
      <c r="P16" s="59"/>
      <c r="Q16" s="61"/>
      <c r="R16" s="59"/>
      <c r="S16" s="61"/>
      <c r="T16" s="61"/>
      <c r="U16" s="61"/>
      <c r="V16" s="59"/>
      <c r="W16" s="59"/>
      <c r="X16" s="59"/>
      <c r="Y16" s="61"/>
      <c r="Z16" s="59"/>
      <c r="AA16" s="61"/>
      <c r="AB16" s="59"/>
      <c r="AC16" s="59"/>
      <c r="AD16" s="59"/>
      <c r="AE16" s="61"/>
      <c r="AF16" s="59"/>
      <c r="AG16" s="61"/>
    </row>
    <row r="17" spans="1:34" s="3" customFormat="1" x14ac:dyDescent="0.3">
      <c r="A17" s="2" t="s">
        <v>14</v>
      </c>
      <c r="B17" s="45">
        <f>(0.029*B7)+(0.339*B8)</f>
        <v>20.983820000000001</v>
      </c>
      <c r="C17" s="47"/>
      <c r="D17" s="45">
        <f>(0.057*D7)+(0.349*D8)</f>
        <v>781.86712799999998</v>
      </c>
      <c r="E17" s="47"/>
      <c r="F17" s="47"/>
      <c r="G17" s="47"/>
      <c r="H17" s="62"/>
      <c r="I17" s="64"/>
      <c r="J17" s="62"/>
      <c r="K17" s="64"/>
      <c r="L17" s="64"/>
      <c r="M17" s="64"/>
      <c r="N17" s="62"/>
      <c r="O17" s="64"/>
      <c r="P17" s="62"/>
      <c r="Q17" s="64"/>
      <c r="R17" s="64"/>
      <c r="S17" s="64"/>
      <c r="T17" s="64"/>
      <c r="U17" s="64"/>
      <c r="V17" s="62"/>
      <c r="W17" s="64"/>
      <c r="X17" s="62"/>
      <c r="Y17" s="64"/>
      <c r="Z17" s="64"/>
      <c r="AA17" s="64"/>
      <c r="AB17" s="62"/>
      <c r="AC17" s="64"/>
      <c r="AD17" s="62"/>
      <c r="AE17" s="64"/>
      <c r="AF17" s="64"/>
      <c r="AG17" s="64"/>
    </row>
    <row r="18" spans="1:34" x14ac:dyDescent="0.3">
      <c r="A18" s="1" t="s">
        <v>20</v>
      </c>
      <c r="B18" s="51"/>
      <c r="C18" s="51">
        <v>1</v>
      </c>
      <c r="D18" s="51"/>
      <c r="E18" s="51"/>
      <c r="F18" s="51"/>
      <c r="G18" s="51"/>
      <c r="H18" s="68"/>
      <c r="I18" s="68">
        <v>1</v>
      </c>
      <c r="J18" s="68"/>
      <c r="K18" s="68"/>
      <c r="L18" s="68"/>
      <c r="M18" s="68"/>
      <c r="N18" s="68"/>
      <c r="O18" s="68">
        <v>1</v>
      </c>
      <c r="P18" s="68"/>
      <c r="Q18" s="68"/>
      <c r="R18" s="68"/>
      <c r="S18" s="68"/>
      <c r="T18" s="68"/>
      <c r="U18" s="68"/>
      <c r="V18" s="68"/>
      <c r="W18" s="68">
        <v>1</v>
      </c>
      <c r="X18" s="68"/>
      <c r="Y18" s="68"/>
      <c r="Z18" s="68"/>
      <c r="AA18" s="68"/>
      <c r="AB18" s="68"/>
      <c r="AC18" s="68">
        <v>1</v>
      </c>
      <c r="AD18" s="68"/>
      <c r="AE18" s="68"/>
      <c r="AF18" s="68"/>
      <c r="AG18" s="68"/>
    </row>
    <row r="19" spans="1:34" x14ac:dyDescent="0.3">
      <c r="V19" s="20"/>
      <c r="W19" s="19"/>
      <c r="X19" s="17"/>
      <c r="Y19" s="17"/>
      <c r="Z19" s="16"/>
      <c r="AA19" s="17"/>
      <c r="AB19" s="16"/>
      <c r="AC19" s="16"/>
      <c r="AD19" s="16"/>
      <c r="AE19" s="16"/>
    </row>
    <row r="20" spans="1:34" x14ac:dyDescent="0.3">
      <c r="C20" t="s">
        <v>24</v>
      </c>
      <c r="F20" s="16"/>
      <c r="G20" s="16"/>
      <c r="I20" t="s">
        <v>24</v>
      </c>
      <c r="L20" s="16"/>
      <c r="M20" s="16"/>
      <c r="O20" t="s">
        <v>24</v>
      </c>
      <c r="R20" s="16"/>
      <c r="S20" s="16"/>
      <c r="T20" s="16"/>
      <c r="U20" s="16"/>
      <c r="V20" s="20"/>
      <c r="W20" s="19"/>
      <c r="X20" s="17"/>
      <c r="Y20" s="16"/>
      <c r="Z20" s="17"/>
      <c r="AA20" s="16"/>
      <c r="AB20" s="17"/>
      <c r="AC20" s="16"/>
      <c r="AD20" s="16"/>
      <c r="AE20" s="16"/>
      <c r="AF20" s="16"/>
      <c r="AG20" s="16"/>
      <c r="AH20" s="16"/>
    </row>
    <row r="21" spans="1:34" x14ac:dyDescent="0.3">
      <c r="B21" s="52" t="s">
        <v>45</v>
      </c>
      <c r="C21" s="52"/>
      <c r="E21" s="13"/>
      <c r="F21" s="18"/>
      <c r="G21" s="16"/>
      <c r="H21" s="13"/>
      <c r="I21" s="13"/>
      <c r="K21" s="13"/>
      <c r="L21" s="18"/>
      <c r="M21" s="16"/>
      <c r="N21" s="13"/>
      <c r="O21" s="13"/>
      <c r="Q21" s="13"/>
      <c r="R21" s="18"/>
      <c r="S21" s="16"/>
      <c r="T21" s="16"/>
      <c r="U21" s="16"/>
      <c r="V21" s="20"/>
      <c r="W21" s="15"/>
      <c r="X21" s="17"/>
      <c r="Y21" s="16"/>
      <c r="Z21" s="17"/>
      <c r="AA21" s="16"/>
      <c r="AB21" s="17"/>
      <c r="AC21" s="16"/>
      <c r="AD21" s="16"/>
      <c r="AE21" s="16"/>
      <c r="AG21" s="16"/>
      <c r="AH21" s="16"/>
    </row>
    <row r="22" spans="1:34" x14ac:dyDescent="0.3">
      <c r="B22" s="53" t="s">
        <v>67</v>
      </c>
      <c r="C22" s="53"/>
      <c r="E22" s="13"/>
      <c r="F22" s="18"/>
      <c r="G22" s="16"/>
      <c r="H22" s="13"/>
      <c r="I22" s="13"/>
      <c r="K22" s="13"/>
      <c r="L22" s="18"/>
      <c r="M22" s="16"/>
      <c r="N22" s="13"/>
      <c r="O22" s="13"/>
      <c r="Q22" s="13"/>
      <c r="R22" s="18"/>
      <c r="S22" s="16"/>
      <c r="T22" s="16"/>
      <c r="U22" s="16"/>
      <c r="V22" s="20"/>
      <c r="W22" s="19"/>
      <c r="X22" s="17"/>
      <c r="Y22" s="16"/>
      <c r="Z22" s="17"/>
      <c r="AA22" s="16"/>
      <c r="AB22" s="17"/>
      <c r="AC22" s="16"/>
      <c r="AD22" s="16"/>
      <c r="AE22" s="16"/>
      <c r="AF22" s="16"/>
      <c r="AG22" s="16"/>
      <c r="AH22" s="16"/>
    </row>
    <row r="23" spans="1:34" x14ac:dyDescent="0.3">
      <c r="F23" s="16"/>
      <c r="G23" s="16"/>
      <c r="L23" s="16"/>
      <c r="M23" s="16"/>
      <c r="R23" s="16"/>
      <c r="S23" s="16"/>
      <c r="T23" s="16"/>
      <c r="U23" s="16"/>
      <c r="V23" s="20"/>
      <c r="W23" s="15"/>
      <c r="X23" s="17"/>
      <c r="Y23" s="16"/>
      <c r="Z23" s="17"/>
      <c r="AA23" s="16"/>
      <c r="AB23" s="17"/>
      <c r="AC23" s="16"/>
      <c r="AD23" s="16"/>
      <c r="AE23" s="16"/>
      <c r="AF23" s="16"/>
      <c r="AG23" s="16"/>
      <c r="AH23" s="16"/>
    </row>
    <row r="24" spans="1:34" x14ac:dyDescent="0.3">
      <c r="F24" s="16"/>
      <c r="G24" s="16"/>
      <c r="L24" s="16"/>
      <c r="M24" s="16"/>
      <c r="R24" s="16"/>
      <c r="S24" s="16"/>
      <c r="T24" s="16"/>
      <c r="U24" s="16"/>
      <c r="V24" s="20"/>
      <c r="W24" s="15"/>
      <c r="X24" s="17"/>
      <c r="Y24" s="16"/>
      <c r="Z24" s="17"/>
      <c r="AA24" s="16"/>
      <c r="AB24" s="17"/>
      <c r="AC24" s="16"/>
      <c r="AD24" s="16"/>
      <c r="AE24" s="16"/>
      <c r="AF24" s="16"/>
      <c r="AG24" s="16"/>
      <c r="AH24" s="16"/>
    </row>
    <row r="25" spans="1:34" x14ac:dyDescent="0.3">
      <c r="F25" s="16"/>
      <c r="G25" s="16"/>
      <c r="L25" s="16"/>
      <c r="M25" s="16"/>
      <c r="R25" s="16"/>
      <c r="S25" s="16"/>
      <c r="T25" s="16"/>
      <c r="U25" s="16"/>
      <c r="V25" s="20"/>
      <c r="W25" s="17"/>
      <c r="X25" s="17"/>
      <c r="Y25" s="16"/>
      <c r="Z25" s="17"/>
      <c r="AA25" s="16"/>
      <c r="AB25" s="17"/>
      <c r="AC25" s="16"/>
      <c r="AD25" s="16"/>
      <c r="AE25" s="16"/>
      <c r="AF25" s="16"/>
      <c r="AG25" s="16"/>
      <c r="AH25" s="16"/>
    </row>
    <row r="26" spans="1:34" x14ac:dyDescent="0.3">
      <c r="F26" s="16"/>
      <c r="G26" s="16"/>
      <c r="L26" s="16"/>
      <c r="M26" s="16"/>
      <c r="R26" s="16"/>
      <c r="S26" s="16"/>
      <c r="T26" s="16"/>
      <c r="U26" s="16"/>
      <c r="V26" s="20"/>
      <c r="W26" s="15"/>
      <c r="X26" s="17"/>
      <c r="Y26" s="16"/>
      <c r="Z26" s="17"/>
      <c r="AA26" s="16"/>
      <c r="AB26" s="17"/>
      <c r="AC26" s="16"/>
      <c r="AD26" s="16"/>
      <c r="AE26" s="16"/>
      <c r="AF26" s="16"/>
      <c r="AG26" s="16"/>
      <c r="AH26" s="16"/>
    </row>
    <row r="27" spans="1:34" x14ac:dyDescent="0.3">
      <c r="F27" s="16"/>
      <c r="G27" s="16"/>
      <c r="L27" s="16"/>
      <c r="M27" s="16"/>
      <c r="R27" s="16"/>
      <c r="S27" s="16"/>
      <c r="T27" s="16"/>
      <c r="U27" s="16"/>
      <c r="V27" s="20"/>
      <c r="W27" s="15"/>
      <c r="X27" s="17"/>
      <c r="Y27" s="16"/>
      <c r="Z27" s="17"/>
      <c r="AA27" s="16"/>
      <c r="AB27" s="17"/>
      <c r="AC27" s="16"/>
      <c r="AD27" s="16"/>
      <c r="AE27" s="16"/>
      <c r="AF27" s="16"/>
      <c r="AG27" s="16"/>
      <c r="AH27" s="16"/>
    </row>
    <row r="28" spans="1:34" x14ac:dyDescent="0.3">
      <c r="F28" s="16"/>
      <c r="G28" s="16"/>
      <c r="L28" s="16"/>
      <c r="M28" s="16"/>
      <c r="R28" s="16"/>
      <c r="S28" s="16"/>
      <c r="T28" s="16"/>
      <c r="U28" s="16"/>
      <c r="V28" s="20"/>
      <c r="W28" s="19"/>
      <c r="X28" s="17"/>
      <c r="Y28" s="16"/>
      <c r="Z28" s="17"/>
      <c r="AA28" s="16"/>
      <c r="AB28" s="17"/>
      <c r="AC28" s="16"/>
      <c r="AD28" s="16"/>
      <c r="AE28" s="16"/>
      <c r="AF28" s="16"/>
      <c r="AG28" s="16"/>
      <c r="AH28" s="16"/>
    </row>
    <row r="29" spans="1:34" x14ac:dyDescent="0.3">
      <c r="F29" s="16"/>
      <c r="G29" s="16"/>
      <c r="L29" s="16"/>
      <c r="M29" s="16"/>
      <c r="R29" s="16"/>
      <c r="S29" s="16"/>
      <c r="T29" s="16"/>
      <c r="U29" s="16"/>
      <c r="V29" s="20"/>
      <c r="W29" s="19"/>
      <c r="X29" s="17"/>
      <c r="Y29" s="16"/>
      <c r="Z29" s="17"/>
      <c r="AA29" s="16"/>
      <c r="AB29" s="17"/>
      <c r="AC29" s="16"/>
      <c r="AD29" s="16"/>
      <c r="AE29" s="16"/>
      <c r="AF29" s="16"/>
      <c r="AG29" s="16"/>
      <c r="AH29" s="16"/>
    </row>
    <row r="30" spans="1:34" x14ac:dyDescent="0.3">
      <c r="F30" s="16" t="s">
        <v>24</v>
      </c>
      <c r="G30" s="16"/>
      <c r="L30" s="16" t="s">
        <v>24</v>
      </c>
      <c r="M30" s="16"/>
      <c r="R30" s="16" t="s">
        <v>24</v>
      </c>
      <c r="S30" s="16"/>
      <c r="T30" s="16"/>
      <c r="U30" s="16"/>
      <c r="V30" s="20"/>
      <c r="W30" s="15"/>
      <c r="X30" s="17"/>
      <c r="Y30" s="16"/>
      <c r="Z30" s="17"/>
      <c r="AA30" s="16"/>
      <c r="AB30" s="17"/>
      <c r="AC30" s="16"/>
      <c r="AD30" s="16"/>
      <c r="AE30" s="16"/>
      <c r="AF30" s="16"/>
      <c r="AG30" s="16"/>
      <c r="AH30" s="16"/>
    </row>
    <row r="31" spans="1:34" x14ac:dyDescent="0.3">
      <c r="F31" s="16"/>
      <c r="G31" s="16"/>
      <c r="L31" s="16"/>
      <c r="M31" s="16"/>
      <c r="R31" s="16"/>
      <c r="S31" s="16"/>
      <c r="T31" s="16"/>
      <c r="U31" s="16"/>
      <c r="V31" s="20"/>
      <c r="W31" s="15"/>
      <c r="X31" s="17"/>
      <c r="Y31" s="16"/>
      <c r="Z31" s="17"/>
      <c r="AA31" s="16"/>
      <c r="AB31" s="16"/>
      <c r="AC31" s="16"/>
      <c r="AD31" s="16"/>
      <c r="AE31" s="16"/>
      <c r="AF31" s="16"/>
      <c r="AG31" s="16"/>
      <c r="AH31" s="16"/>
    </row>
    <row r="32" spans="1:34" x14ac:dyDescent="0.3">
      <c r="F32" s="16"/>
      <c r="G32" s="16"/>
      <c r="L32" s="16"/>
      <c r="M32" s="16"/>
      <c r="R32" s="16"/>
      <c r="S32" s="16"/>
      <c r="T32" s="16"/>
      <c r="U32" s="16"/>
      <c r="V32" s="20"/>
      <c r="W32" s="15"/>
      <c r="X32" s="17"/>
      <c r="Y32" s="16"/>
      <c r="Z32" s="17"/>
      <c r="AA32" s="16"/>
      <c r="AB32" s="16"/>
      <c r="AC32" s="16"/>
      <c r="AD32" s="16"/>
      <c r="AE32" s="16"/>
      <c r="AF32" s="16"/>
      <c r="AG32" s="16"/>
      <c r="AH32" s="16"/>
    </row>
    <row r="33" spans="6:34" x14ac:dyDescent="0.3">
      <c r="F33" s="16"/>
      <c r="G33" s="16"/>
      <c r="L33" s="16"/>
      <c r="M33" s="16"/>
      <c r="R33" s="16"/>
      <c r="S33" s="16"/>
      <c r="T33" s="16"/>
      <c r="U33" s="16"/>
      <c r="V33" s="20"/>
      <c r="W33" s="15"/>
      <c r="X33" s="16"/>
      <c r="Y33" s="16"/>
      <c r="Z33" s="16"/>
      <c r="AA33" s="16"/>
      <c r="AB33" s="16"/>
      <c r="AC33" s="16"/>
      <c r="AD33" s="16"/>
      <c r="AE33" s="16"/>
      <c r="AH33" s="16"/>
    </row>
    <row r="34" spans="6:34" x14ac:dyDescent="0.3">
      <c r="F34" s="16"/>
      <c r="G34" s="16"/>
      <c r="L34" s="16"/>
      <c r="M34" s="16"/>
      <c r="R34" s="16"/>
      <c r="S34" s="16"/>
      <c r="T34" s="16"/>
      <c r="U34" s="16"/>
      <c r="AF34" s="16"/>
      <c r="AG34" s="16"/>
      <c r="AH34" s="16"/>
    </row>
    <row r="35" spans="6:34" x14ac:dyDescent="0.3">
      <c r="F35" s="16"/>
      <c r="G35" s="16"/>
      <c r="L35" s="16"/>
      <c r="M35" s="16"/>
      <c r="R35" s="16"/>
      <c r="S35" s="16"/>
      <c r="T35" s="16"/>
      <c r="U35" s="16"/>
      <c r="AF35" s="16"/>
      <c r="AG35" s="16"/>
      <c r="AH35" s="16"/>
    </row>
    <row r="36" spans="6:34" x14ac:dyDescent="0.3">
      <c r="F36" s="16"/>
      <c r="G36" s="16"/>
      <c r="L36" s="16"/>
      <c r="M36" s="16"/>
      <c r="R36" s="16"/>
      <c r="S36" s="16"/>
      <c r="T36" s="16"/>
      <c r="U36" s="16"/>
      <c r="V36" s="20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6:34" x14ac:dyDescent="0.3">
      <c r="F37" s="16"/>
      <c r="G37" s="16"/>
      <c r="L37" s="16"/>
      <c r="M37" s="16"/>
      <c r="R37" s="16"/>
      <c r="S37" s="16"/>
      <c r="T37" s="16"/>
      <c r="U37" s="16"/>
      <c r="X37" s="17"/>
      <c r="Y37" s="16"/>
      <c r="Z37" s="17"/>
      <c r="AA37" s="16"/>
      <c r="AB37" s="17"/>
      <c r="AC37" s="16"/>
      <c r="AD37" s="16"/>
      <c r="AE37" s="16"/>
      <c r="AF37" s="16"/>
      <c r="AG37" s="16"/>
      <c r="AH37" s="16"/>
    </row>
    <row r="38" spans="6:34" x14ac:dyDescent="0.3">
      <c r="F38" s="16"/>
      <c r="G38" s="16"/>
      <c r="L38" s="16"/>
      <c r="M38" s="16"/>
      <c r="R38" s="16"/>
      <c r="S38" s="16"/>
      <c r="T38" s="16"/>
      <c r="U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6:34" x14ac:dyDescent="0.3">
      <c r="F39" s="16"/>
      <c r="G39" s="16"/>
      <c r="L39" s="16"/>
      <c r="M39" s="16"/>
      <c r="R39" s="16"/>
      <c r="S39" s="16"/>
      <c r="T39" s="16"/>
      <c r="U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6:34" x14ac:dyDescent="0.3">
      <c r="F40" s="16"/>
      <c r="G40" s="16"/>
      <c r="L40" s="16"/>
      <c r="M40" s="16"/>
      <c r="R40" s="16"/>
      <c r="S40" s="16"/>
      <c r="T40" s="16"/>
      <c r="U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6:34" x14ac:dyDescent="0.3">
      <c r="F41" s="16"/>
      <c r="G41" s="16"/>
      <c r="L41" s="16"/>
      <c r="M41" s="16"/>
      <c r="R41" s="16"/>
      <c r="S41" s="16"/>
      <c r="T41" s="16"/>
      <c r="U41" s="16"/>
      <c r="V41" s="16"/>
      <c r="W41" s="16"/>
      <c r="AF41" s="16"/>
    </row>
    <row r="42" spans="6:34" x14ac:dyDescent="0.3">
      <c r="F42" s="16"/>
      <c r="G42" s="16"/>
      <c r="L42" s="16"/>
      <c r="M42" s="16"/>
      <c r="R42" s="16"/>
      <c r="S42" s="16"/>
      <c r="T42" s="16"/>
      <c r="U42" s="16"/>
      <c r="X42" s="16"/>
      <c r="Y42" s="16"/>
      <c r="Z42" s="16"/>
      <c r="AA42" s="16"/>
      <c r="AB42" s="16"/>
      <c r="AF42" s="16"/>
    </row>
    <row r="43" spans="6:34" x14ac:dyDescent="0.3">
      <c r="F43" s="16"/>
      <c r="G43" s="16"/>
      <c r="L43" s="16"/>
      <c r="M43" s="16"/>
      <c r="R43" s="16"/>
      <c r="S43" s="16"/>
      <c r="T43" s="16"/>
      <c r="U43" s="16"/>
      <c r="AF43" s="16"/>
    </row>
    <row r="44" spans="6:34" x14ac:dyDescent="0.3">
      <c r="F44" s="16"/>
      <c r="G44" s="16"/>
      <c r="L44" s="16"/>
      <c r="M44" s="16"/>
      <c r="R44" s="16"/>
      <c r="S44" s="16"/>
      <c r="T44" s="16"/>
      <c r="U44" s="16"/>
      <c r="AF44" s="16"/>
    </row>
    <row r="45" spans="6:34" x14ac:dyDescent="0.3">
      <c r="F45" s="16"/>
      <c r="G45" s="16"/>
      <c r="L45" s="16"/>
      <c r="M45" s="16"/>
      <c r="R45" s="16"/>
      <c r="S45" s="16"/>
      <c r="T45" s="16"/>
      <c r="U45" s="16"/>
      <c r="AC45" s="16"/>
      <c r="AD45" s="16"/>
      <c r="AE45" s="16"/>
      <c r="AF45" s="16"/>
    </row>
    <row r="46" spans="6:34" x14ac:dyDescent="0.3">
      <c r="F46" s="16"/>
      <c r="G46" s="16"/>
      <c r="L46" s="16"/>
      <c r="M46" s="16"/>
      <c r="R46" s="16"/>
      <c r="S46" s="16"/>
      <c r="T46" s="16"/>
      <c r="U46" s="16"/>
      <c r="AC46" s="16"/>
      <c r="AD46" s="16"/>
      <c r="AE46" s="16"/>
      <c r="AF46" s="16"/>
    </row>
    <row r="47" spans="6:34" x14ac:dyDescent="0.3">
      <c r="F47" s="16"/>
      <c r="G47" s="16"/>
      <c r="L47" s="16"/>
      <c r="M47" s="16"/>
      <c r="R47" s="16"/>
      <c r="S47" s="16"/>
      <c r="T47" s="16"/>
      <c r="U47" s="16"/>
      <c r="V47" s="16"/>
      <c r="W47" s="16"/>
      <c r="AC47" s="16"/>
      <c r="AD47" s="16"/>
      <c r="AE47" s="16"/>
      <c r="AF47" s="16"/>
    </row>
    <row r="48" spans="6:34" x14ac:dyDescent="0.3">
      <c r="F48" s="16"/>
      <c r="G48" s="16"/>
      <c r="L48" s="16"/>
      <c r="M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6:32" x14ac:dyDescent="0.3">
      <c r="F49" s="16"/>
      <c r="G49" s="16"/>
      <c r="L49" s="16"/>
      <c r="M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6:32" x14ac:dyDescent="0.3">
      <c r="F50" s="16"/>
      <c r="G50" s="16"/>
      <c r="L50" s="16"/>
      <c r="M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6:32" x14ac:dyDescent="0.3">
      <c r="F51" s="16"/>
      <c r="G51" s="16"/>
      <c r="L51" s="16"/>
      <c r="M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6:32" x14ac:dyDescent="0.3">
      <c r="F52" s="16"/>
      <c r="G52" s="16"/>
      <c r="L52" s="16"/>
      <c r="M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6:32" x14ac:dyDescent="0.3">
      <c r="F53" s="16"/>
      <c r="G53" s="16"/>
      <c r="L53" s="16"/>
      <c r="M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6:32" x14ac:dyDescent="0.3">
      <c r="F54" s="16"/>
      <c r="G54" s="16"/>
      <c r="L54" s="16"/>
      <c r="M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6:32" x14ac:dyDescent="0.3">
      <c r="F55" s="16"/>
      <c r="G55" s="16"/>
      <c r="L55" s="16"/>
      <c r="M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6:32" x14ac:dyDescent="0.3">
      <c r="F56" s="16"/>
      <c r="G56" s="16"/>
      <c r="L56" s="16"/>
      <c r="M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6:32" x14ac:dyDescent="0.3">
      <c r="F57" s="16"/>
      <c r="G57" s="16"/>
      <c r="L57" s="16"/>
      <c r="M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6:32" x14ac:dyDescent="0.3">
      <c r="F58" s="16"/>
      <c r="G58" s="16"/>
      <c r="L58" s="16"/>
      <c r="M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6:32" x14ac:dyDescent="0.3">
      <c r="F59" s="16"/>
      <c r="G59" s="16"/>
      <c r="L59" s="16"/>
      <c r="M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6:32" x14ac:dyDescent="0.3">
      <c r="F60" s="16"/>
      <c r="G60" s="16"/>
      <c r="L60" s="16"/>
      <c r="M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6:32" x14ac:dyDescent="0.3">
      <c r="F61" s="16"/>
      <c r="G61" s="16"/>
      <c r="L61" s="16"/>
      <c r="M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6:32" x14ac:dyDescent="0.3">
      <c r="F62" s="16"/>
      <c r="G62" s="16"/>
      <c r="L62" s="16"/>
      <c r="M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6:32" x14ac:dyDescent="0.3">
      <c r="F63" s="16"/>
      <c r="G63" s="16"/>
      <c r="L63" s="16"/>
      <c r="M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6:32" x14ac:dyDescent="0.3">
      <c r="F64" s="16"/>
      <c r="G64" s="16"/>
      <c r="L64" s="16"/>
      <c r="M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6:32" x14ac:dyDescent="0.3">
      <c r="F65" s="16"/>
      <c r="G65" s="16"/>
      <c r="L65" s="16"/>
      <c r="M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6:32" x14ac:dyDescent="0.3">
      <c r="F66" s="16"/>
      <c r="G66" s="16"/>
      <c r="L66" s="16"/>
      <c r="M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6:32" x14ac:dyDescent="0.3">
      <c r="F67" s="16"/>
      <c r="G67" s="16"/>
      <c r="L67" s="16"/>
      <c r="M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6:32" x14ac:dyDescent="0.3">
      <c r="F68" s="16"/>
      <c r="G68" s="16"/>
      <c r="L68" s="16"/>
      <c r="M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6:32" x14ac:dyDescent="0.3">
      <c r="F69" s="16"/>
      <c r="G69" s="16"/>
      <c r="L69" s="16"/>
      <c r="M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6:32" x14ac:dyDescent="0.3">
      <c r="F70" s="16"/>
      <c r="G70" s="16"/>
      <c r="L70" s="16"/>
      <c r="M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6:32" x14ac:dyDescent="0.3"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6:32" x14ac:dyDescent="0.3">
      <c r="V72" s="16"/>
      <c r="W72" s="16"/>
      <c r="X72" s="16"/>
      <c r="Y72" s="16"/>
      <c r="Z72" s="16"/>
      <c r="AA72" s="16"/>
      <c r="AB72" s="16"/>
    </row>
    <row r="73" spans="6:32" x14ac:dyDescent="0.3">
      <c r="V73" s="16"/>
      <c r="W73" s="16"/>
      <c r="X73" s="16"/>
      <c r="Y73" s="16"/>
      <c r="Z73" s="16"/>
      <c r="AA73" s="16"/>
      <c r="AB73" s="16"/>
    </row>
    <row r="74" spans="6:32" x14ac:dyDescent="0.3">
      <c r="X74" s="16"/>
      <c r="Y74" s="16"/>
      <c r="Z74" s="16"/>
      <c r="AA74" s="16"/>
      <c r="AB74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23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3" zoomScale="120" zoomScaleNormal="120" workbookViewId="0">
      <selection activeCell="B30" sqref="B30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25</v>
      </c>
    </row>
    <row r="2" spans="1:12" x14ac:dyDescent="0.3">
      <c r="K2" s="12"/>
      <c r="L2" s="12"/>
    </row>
    <row r="3" spans="1:12" x14ac:dyDescent="0.3">
      <c r="A3" t="s">
        <v>45</v>
      </c>
      <c r="B3" s="15">
        <v>1110356</v>
      </c>
    </row>
    <row r="4" spans="1:12" x14ac:dyDescent="0.3">
      <c r="B4" s="10"/>
    </row>
    <row r="5" spans="1:12" x14ac:dyDescent="0.3">
      <c r="A5" s="14" t="s">
        <v>55</v>
      </c>
    </row>
    <row r="6" spans="1:12" x14ac:dyDescent="0.3">
      <c r="A6" t="s">
        <v>46</v>
      </c>
      <c r="B6" s="15">
        <v>280979</v>
      </c>
      <c r="C6" s="15"/>
      <c r="D6" s="35"/>
    </row>
    <row r="7" spans="1:12" x14ac:dyDescent="0.3">
      <c r="A7" t="s">
        <v>47</v>
      </c>
      <c r="B7" s="15">
        <v>239859</v>
      </c>
      <c r="C7" s="15"/>
      <c r="D7" s="35"/>
    </row>
    <row r="8" spans="1:12" x14ac:dyDescent="0.3">
      <c r="A8" t="s">
        <v>48</v>
      </c>
      <c r="B8" s="15">
        <v>224529</v>
      </c>
      <c r="C8" s="15"/>
      <c r="D8" s="36"/>
      <c r="E8" s="12"/>
      <c r="F8" s="12"/>
      <c r="G8" s="12"/>
    </row>
    <row r="9" spans="1:12" x14ac:dyDescent="0.3">
      <c r="A9" t="s">
        <v>49</v>
      </c>
      <c r="B9" s="15">
        <v>216453</v>
      </c>
      <c r="C9" s="15"/>
      <c r="D9" s="35"/>
    </row>
    <row r="10" spans="1:12" x14ac:dyDescent="0.3">
      <c r="A10" t="s">
        <v>50</v>
      </c>
      <c r="B10" s="15">
        <v>181806</v>
      </c>
      <c r="C10" s="15"/>
      <c r="D10" s="35"/>
    </row>
    <row r="11" spans="1:12" x14ac:dyDescent="0.3">
      <c r="A11" t="s">
        <v>51</v>
      </c>
      <c r="B11" s="15">
        <v>142088</v>
      </c>
      <c r="C11" s="15"/>
      <c r="D11" s="35"/>
    </row>
    <row r="12" spans="1:12" x14ac:dyDescent="0.3">
      <c r="A12" t="s">
        <v>52</v>
      </c>
      <c r="B12" s="15">
        <v>98012</v>
      </c>
      <c r="C12" s="15"/>
      <c r="D12" s="35"/>
    </row>
    <row r="13" spans="1:12" x14ac:dyDescent="0.3">
      <c r="A13" t="s">
        <v>53</v>
      </c>
      <c r="B13" s="15">
        <v>86111</v>
      </c>
      <c r="C13" s="15"/>
      <c r="D13" s="35"/>
    </row>
    <row r="14" spans="1:12" x14ac:dyDescent="0.3">
      <c r="A14" t="s">
        <v>54</v>
      </c>
      <c r="B14" s="15">
        <v>32244</v>
      </c>
      <c r="C14" s="15"/>
    </row>
    <row r="15" spans="1:12" x14ac:dyDescent="0.3">
      <c r="B15" s="15"/>
      <c r="C15" s="15"/>
      <c r="D15" s="35"/>
    </row>
    <row r="16" spans="1:12" x14ac:dyDescent="0.3">
      <c r="A16" s="11" t="s">
        <v>66</v>
      </c>
      <c r="C16" s="15"/>
      <c r="D16" s="35"/>
    </row>
    <row r="17" spans="1:4" x14ac:dyDescent="0.3">
      <c r="A17" s="11" t="s">
        <v>56</v>
      </c>
      <c r="C17" s="15"/>
    </row>
    <row r="18" spans="1:4" x14ac:dyDescent="0.3">
      <c r="A18" s="11" t="s">
        <v>57</v>
      </c>
      <c r="B18" s="15"/>
      <c r="C18" s="15"/>
      <c r="D18" s="35"/>
    </row>
    <row r="19" spans="1:4" x14ac:dyDescent="0.3">
      <c r="A19" s="11"/>
      <c r="B19" s="15"/>
      <c r="C19" s="15"/>
      <c r="D19" s="35"/>
    </row>
    <row r="20" spans="1:4" x14ac:dyDescent="0.3">
      <c r="A20" s="11"/>
      <c r="B20" s="15"/>
      <c r="C20" s="15"/>
      <c r="D20" s="35"/>
    </row>
    <row r="21" spans="1:4" x14ac:dyDescent="0.3">
      <c r="A21" t="s">
        <v>59</v>
      </c>
    </row>
    <row r="22" spans="1:4" x14ac:dyDescent="0.3">
      <c r="A22" s="11" t="s">
        <v>65</v>
      </c>
      <c r="B22" s="11"/>
    </row>
    <row r="23" spans="1:4" x14ac:dyDescent="0.3">
      <c r="A23" t="s">
        <v>60</v>
      </c>
      <c r="B23" s="11" t="s">
        <v>58</v>
      </c>
    </row>
    <row r="24" spans="1:4" x14ac:dyDescent="0.3">
      <c r="A24" t="s">
        <v>68</v>
      </c>
      <c r="B24" s="11" t="s">
        <v>69</v>
      </c>
    </row>
    <row r="25" spans="1:4" x14ac:dyDescent="0.3">
      <c r="A25" t="s">
        <v>62</v>
      </c>
      <c r="B25" s="11" t="s">
        <v>61</v>
      </c>
    </row>
    <row r="26" spans="1:4" x14ac:dyDescent="0.3">
      <c r="A26" t="s">
        <v>64</v>
      </c>
      <c r="B26" s="11" t="s">
        <v>63</v>
      </c>
    </row>
    <row r="28" spans="1:4" x14ac:dyDescent="0.3">
      <c r="A28" t="s">
        <v>71</v>
      </c>
    </row>
    <row r="29" spans="1:4" x14ac:dyDescent="0.3">
      <c r="A29">
        <v>2018</v>
      </c>
      <c r="B29" t="s">
        <v>69</v>
      </c>
    </row>
    <row r="30" spans="1:4" x14ac:dyDescent="0.3">
      <c r="A30">
        <v>2017</v>
      </c>
      <c r="B30" t="s">
        <v>70</v>
      </c>
    </row>
  </sheetData>
  <hyperlinks>
    <hyperlink ref="A17" r:id="rId1"/>
    <hyperlink ref="A18" r:id="rId2"/>
    <hyperlink ref="B23" r:id="rId3"/>
    <hyperlink ref="B25" r:id="rId4"/>
    <hyperlink ref="B26" r:id="rId5"/>
    <hyperlink ref="A22" r:id="rId6"/>
    <hyperlink ref="A16" r:id="rId7"/>
    <hyperlink ref="B24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24" t="s">
        <v>29</v>
      </c>
      <c r="B1" s="25" t="s">
        <v>30</v>
      </c>
      <c r="C1" s="26" t="s">
        <v>36</v>
      </c>
    </row>
    <row r="2" spans="1:3" x14ac:dyDescent="0.3">
      <c r="A2" s="24" t="s">
        <v>32</v>
      </c>
      <c r="B2" s="27" t="s">
        <v>28</v>
      </c>
      <c r="C2" s="28"/>
    </row>
    <row r="3" spans="1:3" ht="43.2" x14ac:dyDescent="0.3">
      <c r="A3" s="29" t="s">
        <v>31</v>
      </c>
      <c r="B3" s="23" t="s">
        <v>37</v>
      </c>
      <c r="C3" s="30" t="s">
        <v>38</v>
      </c>
    </row>
    <row r="4" spans="1:3" x14ac:dyDescent="0.3">
      <c r="A4" s="31" t="s">
        <v>33</v>
      </c>
      <c r="B4" s="27" t="s">
        <v>27</v>
      </c>
      <c r="C4" s="28"/>
    </row>
    <row r="5" spans="1:3" ht="28.8" x14ac:dyDescent="0.3">
      <c r="A5" s="31" t="s">
        <v>34</v>
      </c>
      <c r="B5" s="22" t="s">
        <v>35</v>
      </c>
      <c r="C5" s="32" t="s">
        <v>39</v>
      </c>
    </row>
    <row r="6" spans="1:3" x14ac:dyDescent="0.3">
      <c r="A6" s="31" t="s">
        <v>40</v>
      </c>
      <c r="B6" s="22" t="s">
        <v>41</v>
      </c>
      <c r="C6" s="32" t="s">
        <v>39</v>
      </c>
    </row>
    <row r="7" spans="1:3" x14ac:dyDescent="0.3">
      <c r="A7" s="31" t="s">
        <v>42</v>
      </c>
      <c r="B7" s="23" t="s">
        <v>43</v>
      </c>
      <c r="C7" s="33" t="s">
        <v>39</v>
      </c>
    </row>
    <row r="8" spans="1:3" x14ac:dyDescent="0.3">
      <c r="A8" s="34" t="s">
        <v>44</v>
      </c>
    </row>
    <row r="9" spans="1:3" x14ac:dyDescent="0.3">
      <c r="B9" s="21"/>
    </row>
    <row r="10" spans="1:3" x14ac:dyDescent="0.3">
      <c r="A10" s="1" t="s">
        <v>24</v>
      </c>
      <c r="B10" s="21"/>
    </row>
    <row r="11" spans="1:3" x14ac:dyDescent="0.3">
      <c r="B11" s="21"/>
    </row>
    <row r="12" spans="1:3" x14ac:dyDescent="0.3">
      <c r="B12" s="21"/>
    </row>
    <row r="13" spans="1:3" x14ac:dyDescent="0.3">
      <c r="B13" s="21"/>
    </row>
    <row r="14" spans="1:3" x14ac:dyDescent="0.3">
      <c r="B14" s="21"/>
    </row>
    <row r="15" spans="1:3" x14ac:dyDescent="0.3">
      <c r="B15" s="21"/>
    </row>
    <row r="16" spans="1:3" x14ac:dyDescent="0.3">
      <c r="B16" s="21"/>
    </row>
    <row r="17" spans="2:2" x14ac:dyDescent="0.3">
      <c r="B17" s="21"/>
    </row>
    <row r="18" spans="2:2" x14ac:dyDescent="0.3">
      <c r="B18" s="21"/>
    </row>
    <row r="19" spans="2:2" x14ac:dyDescent="0.3">
      <c r="B19" s="21"/>
    </row>
    <row r="20" spans="2:2" x14ac:dyDescent="0.3">
      <c r="B20" s="21"/>
    </row>
    <row r="21" spans="2:2" x14ac:dyDescent="0.3">
      <c r="B21" s="21"/>
    </row>
    <row r="22" spans="2:2" x14ac:dyDescent="0.3">
      <c r="B22" s="21"/>
    </row>
    <row r="23" spans="2:2" x14ac:dyDescent="0.3">
      <c r="B23" s="21"/>
    </row>
    <row r="24" spans="2:2" x14ac:dyDescent="0.3">
      <c r="B24" s="21"/>
    </row>
    <row r="25" spans="2:2" x14ac:dyDescent="0.3">
      <c r="B25" s="21"/>
    </row>
    <row r="26" spans="2:2" x14ac:dyDescent="0.3">
      <c r="B26" s="21"/>
    </row>
    <row r="27" spans="2:2" x14ac:dyDescent="0.3">
      <c r="B2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2020-10-05T01:24:00Z</dcterms:modified>
</cp:coreProperties>
</file>