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mc:AlternateContent xmlns:mc="http://schemas.openxmlformats.org/markup-compatibility/2006">
    <mc:Choice Requires="x15">
      <x15ac:absPath xmlns:x15ac="http://schemas.microsoft.com/office/spreadsheetml/2010/11/ac" url="/Users/melissaschnure/Dropbox/Documents_local/Hopkins/PhD/EHE/Suppression data/29. Columbus/"/>
    </mc:Choice>
  </mc:AlternateContent>
  <xr:revisionPtr revIDLastSave="0" documentId="13_ncr:1_{C8DB4065-EEDC-FC44-8BF6-539113E56309}" xr6:coauthVersionLast="45" xr6:coauthVersionMax="45" xr10:uidLastSave="{00000000-0000-0000-0000-000000000000}"/>
  <bookViews>
    <workbookView xWindow="40" yWindow="540" windowWidth="38200" windowHeight="19440" xr2:uid="{00000000-000D-0000-FFFF-FFFF00000000}"/>
  </bookViews>
  <sheets>
    <sheet name="Stratified_Data" sheetId="6" r:id="rId1"/>
    <sheet name="Total_Data" sheetId="7" r:id="rId2"/>
    <sheet name="Comments" sheetId="2" r:id="rId3"/>
    <sheet name="Indicator definitions" sheetId="5"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7" l="1"/>
  <c r="F2" i="7"/>
  <c r="E2" i="7"/>
  <c r="C2" i="7"/>
  <c r="G3" i="7"/>
  <c r="F3" i="7"/>
  <c r="E3" i="7"/>
  <c r="C3" i="7"/>
  <c r="G4" i="7"/>
  <c r="F4" i="7"/>
  <c r="E4" i="7"/>
  <c r="C4" i="7"/>
  <c r="G6" i="7"/>
  <c r="F6" i="7"/>
  <c r="E6" i="7"/>
  <c r="C6" i="7"/>
  <c r="G3" i="6"/>
  <c r="F3" i="6"/>
  <c r="E3" i="6"/>
  <c r="C3" i="6"/>
  <c r="S3" i="6"/>
  <c r="R3" i="6"/>
  <c r="Q3" i="6"/>
  <c r="O3" i="6"/>
  <c r="Y3" i="6"/>
  <c r="X3" i="6"/>
  <c r="W3" i="6"/>
  <c r="U3" i="6"/>
  <c r="AE3" i="6"/>
  <c r="AD3" i="6"/>
  <c r="AC3" i="6"/>
  <c r="AA3" i="6"/>
  <c r="H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tc={51D9DE27-C023-D543-ACE0-E2D96F4536B3}</author>
    <author>tc={9067FC11-5924-E545-9FB4-399AA797EDC4}</author>
  </authors>
  <commentList>
    <comment ref="C1" authorId="0" shapeId="0" xr:uid="{51D9DE27-C023-D543-ACE0-E2D96F4536B3}">
      <text>
        <t>[Threaded comment]
Your version of Excel allows you to read this threaded comment; however, any edits to it will get removed if the file is opened in a newer version of Excel. Learn more: https://go.microsoft.com/fwlink/?linkid=870924
Comment:
    3 months</t>
      </text>
    </comment>
    <comment ref="C5" authorId="1" shapeId="0" xr:uid="{9067FC11-5924-E545-9FB4-399AA797EDC4}">
      <text>
        <t>[Threaded comment]
Your version of Excel allows you to read this threaded comment; however, any edits to it will get removed if the file is opened in a newer version of Excel. Learn more: https://go.microsoft.com/fwlink/?linkid=870924
Comment:
    1 month</t>
      </text>
    </comment>
  </commentList>
</comments>
</file>

<file path=xl/sharedStrings.xml><?xml version="1.0" encoding="utf-8"?>
<sst xmlns="http://schemas.openxmlformats.org/spreadsheetml/2006/main" count="111" uniqueCount="76">
  <si>
    <t>Total</t>
  </si>
  <si>
    <t>Black</t>
  </si>
  <si>
    <t>Hispanic</t>
  </si>
  <si>
    <t>Other</t>
  </si>
  <si>
    <t>Male</t>
  </si>
  <si>
    <t>Female</t>
  </si>
  <si>
    <t>13-24</t>
  </si>
  <si>
    <t>25-34</t>
  </si>
  <si>
    <t>35-44</t>
  </si>
  <si>
    <t>45-54</t>
  </si>
  <si>
    <t>55+</t>
  </si>
  <si>
    <t>MSM</t>
  </si>
  <si>
    <t>IDU</t>
  </si>
  <si>
    <t>MSM+IDU</t>
  </si>
  <si>
    <t>Heterosexual</t>
  </si>
  <si>
    <t>Year</t>
  </si>
  <si>
    <t>suppressed</t>
  </si>
  <si>
    <t>prevalent</t>
  </si>
  <si>
    <t>linked</t>
  </si>
  <si>
    <t>new</t>
  </si>
  <si>
    <t>Months</t>
  </si>
  <si>
    <t>engaged</t>
  </si>
  <si>
    <t>Data_Type</t>
  </si>
  <si>
    <t xml:space="preserve"> </t>
  </si>
  <si>
    <t xml:space="preserve">Specific EHE priority counties: </t>
  </si>
  <si>
    <t>retained</t>
  </si>
  <si>
    <t>Individuals living with diagnosed HIV</t>
  </si>
  <si>
    <t>Individuals diagnosed with HIV in that year</t>
  </si>
  <si>
    <t>Indicator</t>
  </si>
  <si>
    <t>Definition</t>
  </si>
  <si>
    <t>Linked (%)</t>
  </si>
  <si>
    <t>New (n)</t>
  </si>
  <si>
    <t>Prevalent (n)</t>
  </si>
  <si>
    <t>Engaged (%)</t>
  </si>
  <si>
    <t>“Receipt of care” (defined as ≥1 test (CD4 or viral load)), or “In care”  (documented care ≥1 time)</t>
  </si>
  <si>
    <t>Denominator</t>
  </si>
  <si>
    <t>Individuals who visited an HIV heath care provider (had ≥1 documented test) within 1 month after receiving a diagnosis of HIV</t>
  </si>
  <si>
    <t>Individuals receiving a diagnosis of HIV in a given year</t>
  </si>
  <si>
    <t>Diagnosed HIV</t>
  </si>
  <si>
    <t xml:space="preserve">Retained (%) </t>
  </si>
  <si>
    <t>Individuals with ≥2 tests (CD4 or VL) ≥3 months apart</t>
  </si>
  <si>
    <t xml:space="preserve">Suppressed (%) </t>
  </si>
  <si>
    <t>Individuals with &lt;200 copies/mL on the most recent VL test</t>
  </si>
  <si>
    <t>*New (n) and linked (%) should come from same level/source (e.g. state vs. county); while prevalent (n) and engaged/retained/suppressed (%) should come from the same source</t>
  </si>
  <si>
    <t>Franklin County</t>
  </si>
  <si>
    <t>Delaware County</t>
  </si>
  <si>
    <t>Licking County</t>
  </si>
  <si>
    <t>Fairfield County</t>
  </si>
  <si>
    <t>Union County</t>
  </si>
  <si>
    <t>Pickaway County</t>
  </si>
  <si>
    <t>Madison County</t>
  </si>
  <si>
    <t>Perry County</t>
  </si>
  <si>
    <t>Morrow County</t>
  </si>
  <si>
    <t>Hocking County</t>
  </si>
  <si>
    <t xml:space="preserve">Other counties in MSA: </t>
  </si>
  <si>
    <t>Ohio data</t>
  </si>
  <si>
    <t xml:space="preserve">Over half of HIV diagnoses reported in Ohio in 2018 were among persons
residing in the three most densely populated counties of the state (Cuyahoga, Franklin, and
Hamilton counties). </t>
  </si>
  <si>
    <t xml:space="preserve">Franklin County accounted for 21 percent of all new diagnoses of HIV
infection reported in 2018, followed by Hamilton County with 19 percent, and Cuyahoga
County, which accounted for 15 percent. </t>
  </si>
  <si>
    <t>Region 1: Defiance, Fulton, Henry, Lucas, Ottawa, Sandusky, Williams, Wood</t>
  </si>
  <si>
    <t>Region 2: Ashland, Crawford, Erie, Huron, Knox, Marion, Richland, Seneca, Wyandot</t>
  </si>
  <si>
    <t>Region 3/Part A-Cleveland: Ashtabula, Cuyahoga, Geauga, Lake, Lorain, Medina</t>
  </si>
  <si>
    <t>Region 4: Columbiana, Mahoning, Portage, Summit, Trumbull</t>
  </si>
  <si>
    <t>Region 5: Carroll, Coshocton, Harrison, Holmes, Jefferson, Stark, Tuscarawas, Wayne</t>
  </si>
  <si>
    <t>Region 6: Athens, Belmont, Guernsey, Meigs, Monroe, Morgan, Muskingum, Noble, Perry, Washington</t>
  </si>
  <si>
    <t>Region 7: Adams, Fayette, Gallia, Hocking, Jackson, Lawrence, Pike, Ross, Scioto, Vinton</t>
  </si>
  <si>
    <t>Region 8: Brown, Butler, Clermont, Clinton, Hamilton, Highland, Warren</t>
  </si>
  <si>
    <t>Region 9: Clark, Darke, Greene, Miami, Montgomery, Preble</t>
  </si>
  <si>
    <t>Region 10: Allen, Auglaize, Champaign, Hancock, Hardin, Logan, Mercer, Paulding, Putnam, Shelby, Van Wert</t>
  </si>
  <si>
    <t>Region 11/Part A-Columbus: Delaware, Fairfield, Franklin, Licking, Madison, Morrow, Pickaway, Union.</t>
  </si>
  <si>
    <t>https://www.hamiltoncountyhealth.org/resources/reports/</t>
  </si>
  <si>
    <t>https://odh.ohio.gov/wps/portal/gov/odh/know-our-programs/hiv-aids-surveillance-program/resources/ohio-hiv-surveillance-annual-report</t>
  </si>
  <si>
    <t>https://odh.ohio.gov/wps/portal/gov/odh/know-our-programs/hiv-aids-surveillance-program/resources/hamilton-county-hiv-surveillance-data-tables</t>
  </si>
  <si>
    <t>https://odh.ohio.gov/wps/portal/gov/odh/know-our-programs/hiv-aids-surveillance-program/Data-and-Statistics/</t>
  </si>
  <si>
    <t>https://odh.ohio.gov/wps/wcm/connect/gov/b152089f-2ddb-435f-8d8f-27dff20afc5b/Ohio+HIV+Care+Continuum+2018.pdf?MOD=AJPERES&amp;CONVERT_TO=url&amp;CACHEID=ROOTWORKSPACE.Z18_M1HGGIK0N0JO00QO9DDDDM3000-b152089f-2ddb-435f-8d8f-27dff20afc5b-n8JdmDj</t>
  </si>
  <si>
    <t>Region 11/Part A-Columbus data: Delaware, Fairfield, Franklin, Licking, Madison, Morrow, Pickaway, Union.</t>
  </si>
  <si>
    <t>Region 11/Part A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</si>
</sst>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10"/>
      <color rgb="FF000000"/>
      <name val="Tahoma"/>
      <family val="2"/>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59">
    <xf numFmtId="0" fontId="0" fillId="0" borderId="0" xfId="0"/>
    <xf numFmtId="0" fontId="1" fillId="0" borderId="0" xfId="0" applyFont="1"/>
    <xf numFmtId="0" fontId="1" fillId="0" borderId="1" xfId="0" applyFont="1" applyBorder="1"/>
    <xf numFmtId="0" fontId="0" fillId="0" borderId="1" xfId="0" applyBorder="1"/>
    <xf numFmtId="0" fontId="1" fillId="0" borderId="2" xfId="0" applyFont="1" applyBorder="1"/>
    <xf numFmtId="0" fontId="0" fillId="0" borderId="2" xfId="0" applyBorder="1"/>
    <xf numFmtId="0" fontId="1" fillId="0" borderId="3" xfId="0" applyFont="1" applyBorder="1"/>
    <xf numFmtId="0" fontId="0" fillId="0" borderId="3" xfId="0" applyBorder="1"/>
    <xf numFmtId="0" fontId="2" fillId="0" borderId="0" xfId="1"/>
    <xf numFmtId="0" fontId="0" fillId="0" borderId="0" xfId="0" applyFill="1"/>
    <xf numFmtId="0" fontId="0" fillId="0" borderId="0" xfId="0" applyFont="1" applyFill="1"/>
    <xf numFmtId="0" fontId="3" fillId="0" borderId="0" xfId="1" applyFont="1"/>
    <xf numFmtId="3" fontId="0" fillId="0" borderId="0" xfId="0" applyNumberFormat="1"/>
    <xf numFmtId="9" fontId="0" fillId="0" borderId="0" xfId="0" applyNumberFormat="1"/>
    <xf numFmtId="0" fontId="0" fillId="0" borderId="0" xfId="2" applyNumberFormat="1" applyFont="1"/>
    <xf numFmtId="3" fontId="0" fillId="0" borderId="0" xfId="2" applyNumberFormat="1" applyFont="1"/>
    <xf numFmtId="0" fontId="0" fillId="0" borderId="0" xfId="0" applyAlignment="1">
      <alignment wrapText="1"/>
    </xf>
    <xf numFmtId="0" fontId="0" fillId="0" borderId="0" xfId="0" applyAlignment="1">
      <alignment horizontal="left" wrapText="1"/>
    </xf>
    <xf numFmtId="0" fontId="0" fillId="0" borderId="1" xfId="0" applyBorder="1" applyAlignment="1">
      <alignment horizontal="left" wrapText="1"/>
    </xf>
    <xf numFmtId="0" fontId="1" fillId="0" borderId="8" xfId="0" applyFont="1" applyBorder="1" applyAlignment="1">
      <alignment horizontal="left"/>
    </xf>
    <xf numFmtId="0" fontId="1" fillId="0" borderId="2" xfId="0" applyFont="1" applyBorder="1" applyAlignment="1">
      <alignment horizontal="left" wrapText="1"/>
    </xf>
    <xf numFmtId="0" fontId="1" fillId="0" borderId="7" xfId="0" applyFont="1" applyBorder="1" applyAlignment="1">
      <alignment horizontal="left"/>
    </xf>
    <xf numFmtId="0" fontId="0" fillId="0" borderId="3" xfId="0" applyBorder="1" applyAlignment="1">
      <alignment horizontal="left" wrapText="1"/>
    </xf>
    <xf numFmtId="0" fontId="0" fillId="0" borderId="4" xfId="0" applyBorder="1" applyAlignment="1">
      <alignment horizontal="left"/>
    </xf>
    <xf numFmtId="0" fontId="1" fillId="0" borderId="10" xfId="0" applyFont="1" applyBorder="1" applyAlignment="1">
      <alignment horizontal="left"/>
    </xf>
    <xf numFmtId="0" fontId="0" fillId="0" borderId="5" xfId="0" applyBorder="1" applyAlignment="1">
      <alignment horizontal="left" wrapText="1"/>
    </xf>
    <xf numFmtId="0" fontId="1" fillId="0" borderId="9" xfId="0" applyFont="1"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3" xfId="0" applyBorder="1" applyAlignment="1">
      <alignment horizontal="left"/>
    </xf>
    <xf numFmtId="3" fontId="0" fillId="0" borderId="0" xfId="0" quotePrefix="1" applyNumberFormat="1"/>
    <xf numFmtId="3" fontId="0" fillId="0" borderId="0" xfId="0" applyNumberFormat="1" applyFill="1"/>
    <xf numFmtId="0" fontId="1" fillId="2" borderId="0" xfId="0" applyFont="1" applyFill="1"/>
    <xf numFmtId="0" fontId="1" fillId="3" borderId="0" xfId="0" applyFont="1" applyFill="1"/>
    <xf numFmtId="0" fontId="0" fillId="2" borderId="2" xfId="0" applyFill="1" applyBorder="1"/>
    <xf numFmtId="2" fontId="0" fillId="2" borderId="2" xfId="0" applyNumberFormat="1" applyFill="1" applyBorder="1"/>
    <xf numFmtId="1" fontId="0" fillId="3" borderId="2" xfId="0" applyNumberFormat="1" applyFill="1" applyBorder="1"/>
    <xf numFmtId="2" fontId="0" fillId="3" borderId="2" xfId="0" applyNumberFormat="1" applyFill="1" applyBorder="1"/>
    <xf numFmtId="0" fontId="0" fillId="3" borderId="2" xfId="0" applyFill="1" applyBorder="1"/>
    <xf numFmtId="2" fontId="0" fillId="2" borderId="3" xfId="0" applyNumberFormat="1" applyFill="1" applyBorder="1"/>
    <xf numFmtId="1" fontId="0" fillId="2" borderId="3" xfId="0" applyNumberFormat="1" applyFill="1" applyBorder="1"/>
    <xf numFmtId="0" fontId="0" fillId="2" borderId="3" xfId="0" applyFill="1" applyBorder="1"/>
    <xf numFmtId="1" fontId="0" fillId="3" borderId="3" xfId="0" applyNumberFormat="1" applyFill="1" applyBorder="1"/>
    <xf numFmtId="2" fontId="0" fillId="3" borderId="3" xfId="0" applyNumberFormat="1" applyFill="1" applyBorder="1"/>
    <xf numFmtId="0" fontId="0" fillId="3" borderId="3" xfId="0" applyFill="1" applyBorder="1"/>
    <xf numFmtId="2" fontId="0" fillId="2" borderId="0" xfId="0" applyNumberFormat="1" applyFill="1"/>
    <xf numFmtId="1" fontId="0" fillId="2" borderId="0" xfId="0" applyNumberFormat="1" applyFill="1"/>
    <xf numFmtId="0" fontId="0" fillId="2" borderId="0" xfId="0" applyFill="1"/>
    <xf numFmtId="1" fontId="0" fillId="3" borderId="0" xfId="0" applyNumberFormat="1" applyFill="1"/>
    <xf numFmtId="2" fontId="0" fillId="3" borderId="0" xfId="0" applyNumberFormat="1" applyFill="1"/>
    <xf numFmtId="0" fontId="0" fillId="3" borderId="0" xfId="0" applyFill="1"/>
    <xf numFmtId="2" fontId="0" fillId="2" borderId="1" xfId="0" applyNumberFormat="1" applyFill="1" applyBorder="1"/>
    <xf numFmtId="1" fontId="0" fillId="2" borderId="1" xfId="0" applyNumberFormat="1" applyFill="1" applyBorder="1"/>
    <xf numFmtId="0" fontId="0" fillId="2" borderId="1" xfId="0" applyFill="1" applyBorder="1"/>
    <xf numFmtId="1" fontId="0" fillId="3" borderId="1" xfId="0" applyNumberFormat="1" applyFill="1" applyBorder="1"/>
    <xf numFmtId="2" fontId="0" fillId="3" borderId="1" xfId="0" applyNumberFormat="1" applyFill="1" applyBorder="1"/>
    <xf numFmtId="0" fontId="0" fillId="3" borderId="1" xfId="0" applyFill="1" applyBorder="1"/>
    <xf numFmtId="2" fontId="4" fillId="3" borderId="0" xfId="0" applyNumberFormat="1" applyFont="1" applyFill="1"/>
    <xf numFmtId="0" fontId="0" fillId="0" borderId="0" xfId="0" applyFont="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elissa Schnure" id="{08ABA770-D953-5345-9395-3DCD60F75302}" userId="S::mschnur3@jh.edu::21ec8bc0-ff32-4afd-8664-2fdf84f101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6T19:51:05.90" personId="{08ABA770-D953-5345-9395-3DCD60F75302}" id="{51D9DE27-C023-D543-ACE0-E2D96F4536B3}">
    <text>3 months</text>
  </threadedComment>
  <threadedComment ref="C5" dT="2020-08-06T20:02:17.88" personId="{08ABA770-D953-5345-9395-3DCD60F75302}" id="{9067FC11-5924-E545-9FB4-399AA797EDC4}">
    <text>1 month</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odh.ohio.gov/wps/portal/gov/odh/know-our-programs/hiv-aids-surveillance-program/Data-and-Statistics/" TargetMode="External"/><Relationship Id="rId2" Type="http://schemas.openxmlformats.org/officeDocument/2006/relationships/hyperlink" Target="https://odh.ohio.gov/wps/portal/gov/odh/know-our-programs/hiv-aids-surveillance-program/resources/hamilton-county-hiv-surveillance-data-tables" TargetMode="External"/><Relationship Id="rId1" Type="http://schemas.openxmlformats.org/officeDocument/2006/relationships/hyperlink" Target="https://www.hamiltoncountyhealth.org/resources/reports/" TargetMode="External"/><Relationship Id="rId5" Type="http://schemas.openxmlformats.org/officeDocument/2006/relationships/hyperlink" Target="https://odh.ohio.gov/wps/wcm/connect/gov/b152089f-2ddb-435f-8d8f-27dff20afc5b/Ohio+HIV+Care+Continuum+2018.pdf?MOD=AJPERES&amp;CONVERT_TO=url&amp;CACHEID=ROOTWORKSPACE.Z18_M1HGGIK0N0JO00QO9DDDDM3000-b152089f-2ddb-435f-8d8f-27dff20afc5b-n8JdmDj" TargetMode="External"/><Relationship Id="rId4" Type="http://schemas.openxmlformats.org/officeDocument/2006/relationships/hyperlink" Target="https://odh.ohio.gov/wps/portal/gov/odh/know-our-programs/hiv-aids-surveillance-program/resources/ohio-hiv-surveillance-annual-re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8E012-04A8-3E48-894F-E2D70020E78C}">
  <dimension ref="A1:AF33"/>
  <sheetViews>
    <sheetView tabSelected="1" zoomScale="120" zoomScaleNormal="120"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13.33203125" style="1" customWidth="1"/>
  </cols>
  <sheetData>
    <row r="1" spans="1:31" s="1" customFormat="1" x14ac:dyDescent="0.2">
      <c r="A1" s="1" t="s">
        <v>22</v>
      </c>
      <c r="B1" s="32" t="s">
        <v>19</v>
      </c>
      <c r="C1" s="32" t="s">
        <v>18</v>
      </c>
      <c r="D1" s="32" t="s">
        <v>17</v>
      </c>
      <c r="E1" s="32" t="s">
        <v>21</v>
      </c>
      <c r="F1" s="32" t="s">
        <v>25</v>
      </c>
      <c r="G1" s="32" t="s">
        <v>16</v>
      </c>
      <c r="H1" s="33" t="s">
        <v>19</v>
      </c>
      <c r="I1" s="33" t="s">
        <v>18</v>
      </c>
      <c r="J1" s="33" t="s">
        <v>17</v>
      </c>
      <c r="K1" s="33" t="s">
        <v>21</v>
      </c>
      <c r="L1" s="33" t="s">
        <v>25</v>
      </c>
      <c r="M1" s="33" t="s">
        <v>16</v>
      </c>
      <c r="N1" s="32" t="s">
        <v>19</v>
      </c>
      <c r="O1" s="32" t="s">
        <v>18</v>
      </c>
      <c r="P1" s="32" t="s">
        <v>17</v>
      </c>
      <c r="Q1" s="32" t="s">
        <v>21</v>
      </c>
      <c r="R1" s="32" t="s">
        <v>25</v>
      </c>
      <c r="S1" s="32" t="s">
        <v>16</v>
      </c>
      <c r="T1" s="32" t="s">
        <v>19</v>
      </c>
      <c r="U1" s="32" t="s">
        <v>18</v>
      </c>
      <c r="V1" s="32" t="s">
        <v>17</v>
      </c>
      <c r="W1" s="32" t="s">
        <v>21</v>
      </c>
      <c r="X1" s="32" t="s">
        <v>25</v>
      </c>
      <c r="Y1" s="32" t="s">
        <v>16</v>
      </c>
      <c r="Z1" s="32" t="s">
        <v>19</v>
      </c>
      <c r="AA1" s="32" t="s">
        <v>18</v>
      </c>
      <c r="AB1" s="32" t="s">
        <v>17</v>
      </c>
      <c r="AC1" s="32" t="s">
        <v>21</v>
      </c>
      <c r="AD1" s="32" t="s">
        <v>25</v>
      </c>
      <c r="AE1" s="32" t="s">
        <v>16</v>
      </c>
    </row>
    <row r="2" spans="1:31" s="1" customFormat="1" x14ac:dyDescent="0.2">
      <c r="A2" s="1" t="s">
        <v>15</v>
      </c>
      <c r="B2" s="32">
        <v>2018</v>
      </c>
      <c r="C2" s="32">
        <v>2018</v>
      </c>
      <c r="D2" s="32">
        <v>2018</v>
      </c>
      <c r="E2" s="32">
        <v>2018</v>
      </c>
      <c r="F2" s="32">
        <v>2018</v>
      </c>
      <c r="G2" s="32">
        <v>2018</v>
      </c>
      <c r="H2" s="33">
        <v>2017</v>
      </c>
      <c r="I2" s="33">
        <v>2017</v>
      </c>
      <c r="J2" s="33">
        <v>2017</v>
      </c>
      <c r="K2" s="33">
        <v>2017</v>
      </c>
      <c r="L2" s="33">
        <v>2017</v>
      </c>
      <c r="M2" s="33">
        <v>2017</v>
      </c>
      <c r="N2" s="32">
        <v>2017</v>
      </c>
      <c r="O2" s="32">
        <v>2017</v>
      </c>
      <c r="P2" s="32">
        <v>2017</v>
      </c>
      <c r="Q2" s="32">
        <v>2017</v>
      </c>
      <c r="R2" s="32">
        <v>2017</v>
      </c>
      <c r="S2" s="32">
        <v>2017</v>
      </c>
      <c r="T2" s="32">
        <v>2016</v>
      </c>
      <c r="U2" s="32">
        <v>2016</v>
      </c>
      <c r="V2" s="32">
        <v>2016</v>
      </c>
      <c r="W2" s="32">
        <v>2016</v>
      </c>
      <c r="X2" s="32">
        <v>2016</v>
      </c>
      <c r="Y2" s="32">
        <v>2016</v>
      </c>
      <c r="Z2" s="32">
        <v>2015</v>
      </c>
      <c r="AA2" s="32">
        <v>2015</v>
      </c>
      <c r="AB2" s="32">
        <v>2015</v>
      </c>
      <c r="AC2" s="32">
        <v>2015</v>
      </c>
      <c r="AD2" s="32">
        <v>2015</v>
      </c>
      <c r="AE2" s="32">
        <v>2015</v>
      </c>
    </row>
    <row r="3" spans="1:31" s="5" customFormat="1" x14ac:dyDescent="0.2">
      <c r="A3" s="4" t="s">
        <v>0</v>
      </c>
      <c r="B3" s="34">
        <v>220</v>
      </c>
      <c r="C3" s="35">
        <f>198/B3</f>
        <v>0.9</v>
      </c>
      <c r="D3" s="34">
        <v>5529</v>
      </c>
      <c r="E3" s="35">
        <f>4115/D3</f>
        <v>0.74425755109423042</v>
      </c>
      <c r="F3" s="35">
        <f>2798/D3</f>
        <v>0.5060589618375837</v>
      </c>
      <c r="G3" s="35">
        <f>3538/D3</f>
        <v>0.63989871586181946</v>
      </c>
      <c r="H3" s="36">
        <f>SUM(H7:H8)</f>
        <v>984</v>
      </c>
      <c r="I3" s="37">
        <v>0.89</v>
      </c>
      <c r="J3" s="38"/>
      <c r="K3" s="37">
        <v>0.66</v>
      </c>
      <c r="L3" s="37">
        <v>0.39</v>
      </c>
      <c r="M3" s="37">
        <v>0.54</v>
      </c>
      <c r="N3" s="34">
        <v>245</v>
      </c>
      <c r="O3" s="35">
        <f>223/N3</f>
        <v>0.91020408163265309</v>
      </c>
      <c r="P3" s="34">
        <v>5358</v>
      </c>
      <c r="Q3" s="35">
        <f>3834/P3</f>
        <v>0.71556550951847708</v>
      </c>
      <c r="R3" s="35">
        <f>2427/P3</f>
        <v>0.45296752519596867</v>
      </c>
      <c r="S3" s="35">
        <f>3246/P3</f>
        <v>0.60582306830907051</v>
      </c>
      <c r="T3" s="34">
        <v>223</v>
      </c>
      <c r="U3" s="35">
        <f>204/T3</f>
        <v>0.91479820627802688</v>
      </c>
      <c r="V3" s="34">
        <v>5210</v>
      </c>
      <c r="W3" s="35">
        <f>3466/V3</f>
        <v>0.6652591170825336</v>
      </c>
      <c r="X3" s="35">
        <f>2318/V3</f>
        <v>0.44491362763915548</v>
      </c>
      <c r="Y3" s="35">
        <f>2969/V3</f>
        <v>0.56986564299424181</v>
      </c>
      <c r="Z3" s="34">
        <v>224</v>
      </c>
      <c r="AA3" s="35">
        <f>188/Z3</f>
        <v>0.8392857142857143</v>
      </c>
      <c r="AB3" s="34">
        <v>5191</v>
      </c>
      <c r="AC3" s="35">
        <f>3383/AB3</f>
        <v>0.65170487382007325</v>
      </c>
      <c r="AD3" s="35">
        <f>2326/AB3</f>
        <v>0.44808322095935271</v>
      </c>
      <c r="AE3" s="35">
        <f>2759/AB3</f>
        <v>0.53149682142169141</v>
      </c>
    </row>
    <row r="4" spans="1:31" s="7" customFormat="1" x14ac:dyDescent="0.2">
      <c r="A4" s="6" t="s">
        <v>1</v>
      </c>
      <c r="B4" s="39"/>
      <c r="C4" s="40"/>
      <c r="D4" s="41"/>
      <c r="E4" s="41"/>
      <c r="F4" s="40"/>
      <c r="G4" s="41"/>
      <c r="H4" s="42"/>
      <c r="I4" s="43">
        <v>0.77</v>
      </c>
      <c r="J4" s="44"/>
      <c r="K4" s="44">
        <v>0.64</v>
      </c>
      <c r="L4" s="43">
        <v>0.36</v>
      </c>
      <c r="M4" s="44">
        <v>0.49</v>
      </c>
      <c r="N4" s="39"/>
      <c r="O4" s="40"/>
      <c r="P4" s="41"/>
      <c r="Q4" s="41"/>
      <c r="R4" s="40"/>
      <c r="S4" s="41"/>
      <c r="T4" s="39"/>
      <c r="U4" s="40"/>
      <c r="V4" s="41"/>
      <c r="W4" s="41"/>
      <c r="X4" s="40"/>
      <c r="Y4" s="41"/>
      <c r="Z4" s="39"/>
      <c r="AA4" s="40"/>
      <c r="AB4" s="41"/>
      <c r="AC4" s="41"/>
      <c r="AD4" s="40"/>
      <c r="AE4" s="41"/>
    </row>
    <row r="5" spans="1:31" x14ac:dyDescent="0.2">
      <c r="A5" s="1" t="s">
        <v>2</v>
      </c>
      <c r="B5" s="45"/>
      <c r="C5" s="46"/>
      <c r="D5" s="47"/>
      <c r="E5" s="47"/>
      <c r="F5" s="46"/>
      <c r="G5" s="47"/>
      <c r="H5" s="48"/>
      <c r="I5" s="49">
        <v>0.88</v>
      </c>
      <c r="J5" s="50"/>
      <c r="K5" s="50">
        <v>0.61</v>
      </c>
      <c r="L5" s="49">
        <v>0.34</v>
      </c>
      <c r="M5" s="50">
        <v>0.51</v>
      </c>
      <c r="N5" s="45"/>
      <c r="O5" s="46"/>
      <c r="P5" s="47"/>
      <c r="Q5" s="47"/>
      <c r="R5" s="46"/>
      <c r="S5" s="47"/>
      <c r="T5" s="45"/>
      <c r="U5" s="46"/>
      <c r="V5" s="47"/>
      <c r="W5" s="47"/>
      <c r="X5" s="46"/>
      <c r="Y5" s="47"/>
      <c r="Z5" s="45"/>
      <c r="AA5" s="46"/>
      <c r="AB5" s="47"/>
      <c r="AC5" s="47"/>
      <c r="AD5" s="46"/>
      <c r="AE5" s="47"/>
    </row>
    <row r="6" spans="1:31" s="3" customFormat="1" x14ac:dyDescent="0.2">
      <c r="A6" s="2" t="s">
        <v>3</v>
      </c>
      <c r="B6" s="51"/>
      <c r="C6" s="52"/>
      <c r="D6" s="53"/>
      <c r="E6" s="53"/>
      <c r="F6" s="52"/>
      <c r="G6" s="53"/>
      <c r="H6" s="54"/>
      <c r="I6" s="55">
        <v>0.78</v>
      </c>
      <c r="J6" s="56"/>
      <c r="K6" s="56">
        <v>0.69</v>
      </c>
      <c r="L6" s="55">
        <v>0.42</v>
      </c>
      <c r="M6" s="56">
        <v>0.59</v>
      </c>
      <c r="N6" s="51"/>
      <c r="O6" s="52"/>
      <c r="P6" s="53"/>
      <c r="Q6" s="53"/>
      <c r="R6" s="52"/>
      <c r="S6" s="53"/>
      <c r="T6" s="51"/>
      <c r="U6" s="52"/>
      <c r="V6" s="53"/>
      <c r="W6" s="53"/>
      <c r="X6" s="52"/>
      <c r="Y6" s="53"/>
      <c r="Z6" s="51"/>
      <c r="AA6" s="52"/>
      <c r="AB6" s="53"/>
      <c r="AC6" s="53"/>
      <c r="AD6" s="52"/>
      <c r="AE6" s="53"/>
    </row>
    <row r="7" spans="1:31" s="7" customFormat="1" x14ac:dyDescent="0.2">
      <c r="A7" s="6" t="s">
        <v>4</v>
      </c>
      <c r="B7" s="39"/>
      <c r="C7" s="40"/>
      <c r="D7" s="41"/>
      <c r="E7" s="41"/>
      <c r="F7" s="40"/>
      <c r="G7" s="41"/>
      <c r="H7" s="42">
        <v>800</v>
      </c>
      <c r="I7" s="43">
        <v>0.77</v>
      </c>
      <c r="J7" s="44"/>
      <c r="K7" s="44">
        <v>0.67</v>
      </c>
      <c r="L7" s="43">
        <v>0.4</v>
      </c>
      <c r="M7" s="44">
        <v>0.55000000000000004</v>
      </c>
      <c r="N7" s="39"/>
      <c r="O7" s="40"/>
      <c r="P7" s="41"/>
      <c r="Q7" s="41"/>
      <c r="R7" s="40"/>
      <c r="S7" s="41"/>
      <c r="T7" s="39"/>
      <c r="U7" s="40"/>
      <c r="V7" s="41"/>
      <c r="W7" s="41"/>
      <c r="X7" s="40"/>
      <c r="Y7" s="41"/>
      <c r="Z7" s="39"/>
      <c r="AA7" s="40"/>
      <c r="AB7" s="41"/>
      <c r="AC7" s="41"/>
      <c r="AD7" s="40"/>
      <c r="AE7" s="41"/>
    </row>
    <row r="8" spans="1:31" s="3" customFormat="1" x14ac:dyDescent="0.2">
      <c r="A8" s="2" t="s">
        <v>5</v>
      </c>
      <c r="B8" s="51"/>
      <c r="C8" s="52"/>
      <c r="D8" s="53"/>
      <c r="E8" s="47"/>
      <c r="F8" s="52"/>
      <c r="G8" s="53"/>
      <c r="H8" s="54">
        <v>184</v>
      </c>
      <c r="I8" s="55">
        <v>0.81</v>
      </c>
      <c r="J8" s="56"/>
      <c r="K8" s="50">
        <v>0.64</v>
      </c>
      <c r="L8" s="55">
        <v>0.36</v>
      </c>
      <c r="M8" s="56">
        <v>0.5</v>
      </c>
      <c r="N8" s="51"/>
      <c r="O8" s="52"/>
      <c r="P8" s="53"/>
      <c r="Q8" s="47"/>
      <c r="R8" s="52"/>
      <c r="S8" s="53"/>
      <c r="T8" s="51"/>
      <c r="U8" s="52"/>
      <c r="V8" s="53"/>
      <c r="W8" s="47"/>
      <c r="X8" s="52"/>
      <c r="Y8" s="53"/>
      <c r="Z8" s="51"/>
      <c r="AA8" s="52"/>
      <c r="AB8" s="53"/>
      <c r="AC8" s="47"/>
      <c r="AD8" s="52"/>
      <c r="AE8" s="53"/>
    </row>
    <row r="9" spans="1:31" s="7" customFormat="1" x14ac:dyDescent="0.2">
      <c r="A9" s="6" t="s">
        <v>6</v>
      </c>
      <c r="B9" s="39"/>
      <c r="C9" s="40"/>
      <c r="D9" s="39"/>
      <c r="E9" s="39"/>
      <c r="F9" s="40"/>
      <c r="G9" s="39"/>
      <c r="H9" s="43"/>
      <c r="I9" s="42"/>
      <c r="J9" s="43"/>
      <c r="K9" s="43"/>
      <c r="L9" s="42"/>
      <c r="M9" s="43"/>
      <c r="N9" s="39"/>
      <c r="O9" s="40"/>
      <c r="P9" s="39"/>
      <c r="Q9" s="39"/>
      <c r="R9" s="40"/>
      <c r="S9" s="39"/>
      <c r="T9" s="39"/>
      <c r="U9" s="40"/>
      <c r="V9" s="39"/>
      <c r="W9" s="39"/>
      <c r="X9" s="40"/>
      <c r="Y9" s="39"/>
      <c r="Z9" s="39"/>
      <c r="AA9" s="40"/>
      <c r="AB9" s="39"/>
      <c r="AC9" s="39"/>
      <c r="AD9" s="40"/>
      <c r="AE9" s="39"/>
    </row>
    <row r="10" spans="1:31" x14ac:dyDescent="0.2">
      <c r="A10" s="1" t="s">
        <v>7</v>
      </c>
      <c r="B10" s="45"/>
      <c r="C10" s="46"/>
      <c r="D10" s="47"/>
      <c r="E10" s="47"/>
      <c r="F10" s="46"/>
      <c r="G10" s="47"/>
      <c r="H10" s="49"/>
      <c r="I10" s="48"/>
      <c r="J10" s="50"/>
      <c r="K10" s="50"/>
      <c r="L10" s="48"/>
      <c r="M10" s="50"/>
      <c r="N10" s="45"/>
      <c r="O10" s="46"/>
      <c r="P10" s="47"/>
      <c r="Q10" s="47"/>
      <c r="R10" s="46"/>
      <c r="S10" s="47"/>
      <c r="T10" s="45"/>
      <c r="U10" s="46"/>
      <c r="V10" s="47"/>
      <c r="W10" s="47"/>
      <c r="X10" s="46"/>
      <c r="Y10" s="47"/>
      <c r="Z10" s="45"/>
      <c r="AA10" s="46"/>
      <c r="AB10" s="47"/>
      <c r="AC10" s="47"/>
      <c r="AD10" s="46"/>
      <c r="AE10" s="47"/>
    </row>
    <row r="11" spans="1:31" x14ac:dyDescent="0.2">
      <c r="A11" s="1" t="s">
        <v>8</v>
      </c>
      <c r="B11" s="45"/>
      <c r="C11" s="46"/>
      <c r="D11" s="45"/>
      <c r="E11" s="47"/>
      <c r="F11" s="46"/>
      <c r="G11" s="45"/>
      <c r="H11" s="49"/>
      <c r="I11" s="48"/>
      <c r="J11" s="49"/>
      <c r="K11" s="50"/>
      <c r="L11" s="48"/>
      <c r="M11" s="49"/>
      <c r="N11" s="45"/>
      <c r="O11" s="46"/>
      <c r="P11" s="45"/>
      <c r="Q11" s="47"/>
      <c r="R11" s="46"/>
      <c r="S11" s="45"/>
      <c r="T11" s="45"/>
      <c r="U11" s="46"/>
      <c r="V11" s="45"/>
      <c r="W11" s="47"/>
      <c r="X11" s="46"/>
      <c r="Y11" s="45"/>
      <c r="Z11" s="45"/>
      <c r="AA11" s="46"/>
      <c r="AB11" s="45"/>
      <c r="AC11" s="47"/>
      <c r="AD11" s="46"/>
      <c r="AE11" s="45"/>
    </row>
    <row r="12" spans="1:31" x14ac:dyDescent="0.2">
      <c r="A12" s="1" t="s">
        <v>9</v>
      </c>
      <c r="B12" s="45"/>
      <c r="C12" s="46"/>
      <c r="D12" s="47"/>
      <c r="E12" s="47"/>
      <c r="F12" s="46"/>
      <c r="G12" s="47"/>
      <c r="H12" s="49"/>
      <c r="I12" s="48"/>
      <c r="J12" s="50"/>
      <c r="K12" s="50"/>
      <c r="L12" s="48"/>
      <c r="M12" s="50"/>
      <c r="N12" s="45"/>
      <c r="O12" s="46"/>
      <c r="P12" s="47"/>
      <c r="Q12" s="47"/>
      <c r="R12" s="46"/>
      <c r="S12" s="47"/>
      <c r="T12" s="45"/>
      <c r="U12" s="46"/>
      <c r="V12" s="47"/>
      <c r="W12" s="47"/>
      <c r="X12" s="46"/>
      <c r="Y12" s="47"/>
      <c r="Z12" s="45"/>
      <c r="AA12" s="46"/>
      <c r="AB12" s="47"/>
      <c r="AC12" s="47"/>
      <c r="AD12" s="46"/>
      <c r="AE12" s="47"/>
    </row>
    <row r="13" spans="1:31" s="3" customFormat="1" x14ac:dyDescent="0.2">
      <c r="A13" s="2" t="s">
        <v>10</v>
      </c>
      <c r="B13" s="51"/>
      <c r="C13" s="46"/>
      <c r="D13" s="51"/>
      <c r="E13" s="53"/>
      <c r="F13" s="46"/>
      <c r="G13" s="51"/>
      <c r="H13" s="55"/>
      <c r="I13" s="48"/>
      <c r="J13" s="55"/>
      <c r="K13" s="56"/>
      <c r="L13" s="48"/>
      <c r="M13" s="55"/>
      <c r="N13" s="51"/>
      <c r="O13" s="46"/>
      <c r="P13" s="51"/>
      <c r="Q13" s="53"/>
      <c r="R13" s="46"/>
      <c r="S13" s="51"/>
      <c r="T13" s="51"/>
      <c r="U13" s="46"/>
      <c r="V13" s="51"/>
      <c r="W13" s="53"/>
      <c r="X13" s="46"/>
      <c r="Y13" s="51"/>
      <c r="Z13" s="51"/>
      <c r="AA13" s="46"/>
      <c r="AB13" s="51"/>
      <c r="AC13" s="53"/>
      <c r="AD13" s="46"/>
      <c r="AE13" s="51"/>
    </row>
    <row r="14" spans="1:31" s="7" customFormat="1" x14ac:dyDescent="0.2">
      <c r="A14" s="6" t="s">
        <v>11</v>
      </c>
      <c r="B14" s="39"/>
      <c r="C14" s="41"/>
      <c r="D14" s="41"/>
      <c r="E14" s="41"/>
      <c r="F14" s="41"/>
      <c r="G14" s="41"/>
      <c r="H14" s="43"/>
      <c r="I14" s="43">
        <v>0.79</v>
      </c>
      <c r="J14" s="44"/>
      <c r="K14" s="44">
        <v>0.71</v>
      </c>
      <c r="L14" s="44">
        <v>0.42</v>
      </c>
      <c r="M14" s="44">
        <v>0.59</v>
      </c>
      <c r="N14" s="39"/>
      <c r="O14" s="41"/>
      <c r="P14" s="41"/>
      <c r="Q14" s="41"/>
      <c r="R14" s="41"/>
      <c r="S14" s="41"/>
      <c r="T14" s="39"/>
      <c r="U14" s="41"/>
      <c r="V14" s="41"/>
      <c r="W14" s="41"/>
      <c r="X14" s="41"/>
      <c r="Y14" s="41"/>
      <c r="Z14" s="39"/>
      <c r="AA14" s="41"/>
      <c r="AB14" s="41"/>
      <c r="AC14" s="41"/>
      <c r="AD14" s="41"/>
      <c r="AE14" s="41"/>
    </row>
    <row r="15" spans="1:31" x14ac:dyDescent="0.2">
      <c r="A15" s="1" t="s">
        <v>12</v>
      </c>
      <c r="B15" s="45"/>
      <c r="C15" s="46"/>
      <c r="D15" s="47"/>
      <c r="E15" s="47"/>
      <c r="F15" s="46"/>
      <c r="G15" s="47"/>
      <c r="H15" s="49"/>
      <c r="I15" s="49">
        <v>0.74</v>
      </c>
      <c r="J15" s="50"/>
      <c r="K15" s="50">
        <v>0.56999999999999995</v>
      </c>
      <c r="L15" s="49">
        <v>0.34</v>
      </c>
      <c r="M15" s="50">
        <v>0.44</v>
      </c>
      <c r="N15" s="45"/>
      <c r="O15" s="46"/>
      <c r="P15" s="47"/>
      <c r="Q15" s="47"/>
      <c r="R15" s="46"/>
      <c r="S15" s="47"/>
      <c r="T15" s="45"/>
      <c r="U15" s="46"/>
      <c r="V15" s="47"/>
      <c r="W15" s="47"/>
      <c r="X15" s="46"/>
      <c r="Y15" s="47"/>
      <c r="Z15" s="45"/>
      <c r="AA15" s="46"/>
      <c r="AB15" s="47"/>
      <c r="AC15" s="47"/>
      <c r="AD15" s="46"/>
      <c r="AE15" s="47"/>
    </row>
    <row r="16" spans="1:31" x14ac:dyDescent="0.2">
      <c r="A16" s="1" t="s">
        <v>13</v>
      </c>
      <c r="B16" s="45"/>
      <c r="C16" s="46"/>
      <c r="D16" s="47"/>
      <c r="E16" s="47"/>
      <c r="F16" s="46"/>
      <c r="G16" s="47"/>
      <c r="H16" s="49"/>
      <c r="I16" s="49">
        <v>0.86</v>
      </c>
      <c r="J16" s="50"/>
      <c r="K16" s="50">
        <v>0.69</v>
      </c>
      <c r="L16" s="49">
        <v>0.42</v>
      </c>
      <c r="M16" s="50">
        <v>0.56000000000000005</v>
      </c>
      <c r="N16" s="45"/>
      <c r="O16" s="46"/>
      <c r="P16" s="47"/>
      <c r="Q16" s="47"/>
      <c r="R16" s="46"/>
      <c r="S16" s="47"/>
      <c r="T16" s="45"/>
      <c r="U16" s="46"/>
      <c r="V16" s="47"/>
      <c r="W16" s="47"/>
      <c r="X16" s="46"/>
      <c r="Y16" s="47"/>
      <c r="Z16" s="45"/>
      <c r="AA16" s="46"/>
      <c r="AB16" s="47"/>
      <c r="AC16" s="47"/>
      <c r="AD16" s="46"/>
      <c r="AE16" s="47"/>
    </row>
    <row r="17" spans="1:32" s="3" customFormat="1" x14ac:dyDescent="0.2">
      <c r="A17" s="2" t="s">
        <v>14</v>
      </c>
      <c r="B17" s="51"/>
      <c r="C17" s="53"/>
      <c r="D17" s="53"/>
      <c r="E17" s="53"/>
      <c r="F17" s="53"/>
      <c r="G17" s="53"/>
      <c r="H17" s="55"/>
      <c r="I17" s="55">
        <v>0.8</v>
      </c>
      <c r="J17" s="56"/>
      <c r="K17" s="56">
        <v>0.67</v>
      </c>
      <c r="L17" s="56">
        <v>0.4</v>
      </c>
      <c r="M17" s="56">
        <v>0.54</v>
      </c>
      <c r="N17" s="51"/>
      <c r="O17" s="53"/>
      <c r="P17" s="53"/>
      <c r="Q17" s="53"/>
      <c r="R17" s="53"/>
      <c r="S17" s="53"/>
      <c r="T17" s="51"/>
      <c r="U17" s="53"/>
      <c r="V17" s="53"/>
      <c r="W17" s="53"/>
      <c r="X17" s="53"/>
      <c r="Y17" s="53"/>
      <c r="Z17" s="51"/>
      <c r="AA17" s="53"/>
      <c r="AB17" s="53"/>
      <c r="AC17" s="53"/>
      <c r="AD17" s="53"/>
      <c r="AE17" s="53"/>
    </row>
    <row r="18" spans="1:32" x14ac:dyDescent="0.2">
      <c r="A18" s="1" t="s">
        <v>20</v>
      </c>
      <c r="B18" s="47"/>
      <c r="C18" s="47">
        <v>3</v>
      </c>
      <c r="D18" s="47"/>
      <c r="E18" s="47"/>
      <c r="F18" s="47"/>
      <c r="G18" s="47"/>
      <c r="H18" s="50"/>
      <c r="I18" s="50">
        <v>1</v>
      </c>
      <c r="J18" s="50"/>
      <c r="K18" s="50"/>
      <c r="L18" s="50"/>
      <c r="M18" s="50"/>
      <c r="N18" s="47"/>
      <c r="O18" s="47">
        <v>3</v>
      </c>
      <c r="P18" s="47"/>
      <c r="Q18" s="47"/>
      <c r="R18" s="47"/>
      <c r="S18" s="47"/>
      <c r="T18" s="47"/>
      <c r="U18" s="47">
        <v>3</v>
      </c>
      <c r="V18" s="47"/>
      <c r="W18" s="47"/>
      <c r="X18" s="47"/>
      <c r="Y18" s="47"/>
      <c r="Z18" s="47"/>
      <c r="AA18" s="47">
        <v>3</v>
      </c>
      <c r="AB18" s="47"/>
      <c r="AC18" s="47"/>
      <c r="AD18" s="47"/>
      <c r="AE18" s="47"/>
      <c r="AF18" s="14"/>
    </row>
    <row r="19" spans="1:32" x14ac:dyDescent="0.2">
      <c r="H19" s="12"/>
      <c r="I19" s="13"/>
      <c r="J19" s="12"/>
      <c r="K19" s="13"/>
      <c r="M19" s="12"/>
      <c r="N19" s="12"/>
      <c r="O19" s="13"/>
      <c r="P19" s="12"/>
      <c r="Q19" s="13"/>
      <c r="S19" s="12"/>
      <c r="T19" s="12"/>
      <c r="U19" s="13"/>
      <c r="V19" s="12"/>
      <c r="W19" s="13"/>
      <c r="Y19" s="12"/>
      <c r="Z19" s="12"/>
      <c r="AA19" s="13"/>
      <c r="AB19" s="12"/>
      <c r="AC19" s="13"/>
      <c r="AE19" s="12"/>
    </row>
    <row r="20" spans="1:32" x14ac:dyDescent="0.2">
      <c r="B20" s="47" t="s">
        <v>74</v>
      </c>
      <c r="C20" s="47"/>
      <c r="D20" s="47"/>
      <c r="E20" s="47"/>
      <c r="F20" s="47"/>
      <c r="G20" s="47"/>
      <c r="H20" s="47"/>
      <c r="I20" s="47"/>
      <c r="J20" s="47"/>
      <c r="M20" s="12"/>
      <c r="N20" s="12"/>
      <c r="O20" s="13"/>
      <c r="S20" s="12"/>
      <c r="Y20" s="12"/>
      <c r="AE20" s="12"/>
    </row>
    <row r="21" spans="1:32" x14ac:dyDescent="0.2">
      <c r="B21" s="50" t="s">
        <v>55</v>
      </c>
      <c r="M21" s="15"/>
      <c r="S21" s="15"/>
      <c r="Y21" s="15"/>
      <c r="AE21" s="15"/>
    </row>
    <row r="22" spans="1:32" x14ac:dyDescent="0.2">
      <c r="M22" s="12"/>
      <c r="S22" s="12"/>
      <c r="Y22" s="12"/>
      <c r="AE22" s="12"/>
    </row>
    <row r="23" spans="1:32" x14ac:dyDescent="0.2">
      <c r="M23" s="15"/>
      <c r="S23" s="15"/>
      <c r="Y23" s="15"/>
      <c r="AE23" s="15"/>
    </row>
    <row r="24" spans="1:32" x14ac:dyDescent="0.2">
      <c r="M24" s="15"/>
      <c r="S24" s="15"/>
      <c r="Y24" s="15"/>
      <c r="AE24" s="15"/>
    </row>
    <row r="26" spans="1:32" x14ac:dyDescent="0.2">
      <c r="M26" s="12"/>
      <c r="S26" s="12"/>
      <c r="Y26" s="12"/>
      <c r="AE26" s="12"/>
    </row>
    <row r="27" spans="1:32" x14ac:dyDescent="0.2">
      <c r="M27" s="12"/>
      <c r="S27" s="12"/>
      <c r="Y27" s="12"/>
      <c r="AE27" s="12"/>
    </row>
    <row r="28" spans="1:32" x14ac:dyDescent="0.2">
      <c r="M28" s="12"/>
      <c r="S28" s="12"/>
      <c r="Y28" s="12"/>
      <c r="AE28" s="12"/>
    </row>
    <row r="29" spans="1:32" x14ac:dyDescent="0.2">
      <c r="M29" s="12"/>
      <c r="S29" s="12"/>
      <c r="Y29" s="12"/>
      <c r="AE29" s="12"/>
    </row>
    <row r="30" spans="1:32" x14ac:dyDescent="0.2">
      <c r="F30" t="s">
        <v>23</v>
      </c>
      <c r="M30" s="12"/>
      <c r="S30" s="12"/>
      <c r="Y30" s="12"/>
      <c r="AE30" s="12"/>
    </row>
    <row r="31" spans="1:32" x14ac:dyDescent="0.2">
      <c r="M31" s="12"/>
      <c r="S31" s="12"/>
      <c r="Y31" s="12"/>
      <c r="AE31" s="12"/>
    </row>
    <row r="32" spans="1:32" x14ac:dyDescent="0.2">
      <c r="M32" s="12"/>
      <c r="S32" s="12"/>
      <c r="Y32" s="12"/>
      <c r="AE32" s="12"/>
    </row>
    <row r="33" spans="13:31" x14ac:dyDescent="0.2">
      <c r="M33" s="12"/>
      <c r="S33" s="12"/>
      <c r="Y33" s="12"/>
      <c r="AE33" s="12"/>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6BA49-69CC-F54C-A2C6-F75D688FD882}">
  <dimension ref="A1:G9"/>
  <sheetViews>
    <sheetView zoomScale="120" zoomScaleNormal="120"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8.83203125" style="1"/>
  </cols>
  <sheetData>
    <row r="1" spans="1:7" s="1" customFormat="1" x14ac:dyDescent="0.2">
      <c r="A1" s="1" t="s">
        <v>22</v>
      </c>
      <c r="B1" s="1" t="s">
        <v>19</v>
      </c>
      <c r="C1" s="1" t="s">
        <v>18</v>
      </c>
      <c r="D1" s="1" t="s">
        <v>17</v>
      </c>
      <c r="E1" s="1" t="s">
        <v>21</v>
      </c>
      <c r="F1" s="1" t="s">
        <v>25</v>
      </c>
      <c r="G1" s="1" t="s">
        <v>16</v>
      </c>
    </row>
    <row r="2" spans="1:7" x14ac:dyDescent="0.2">
      <c r="A2" s="1">
        <v>2015</v>
      </c>
      <c r="B2" s="47">
        <v>224</v>
      </c>
      <c r="C2" s="45">
        <f>188/B2</f>
        <v>0.8392857142857143</v>
      </c>
      <c r="D2" s="47">
        <v>5191</v>
      </c>
      <c r="E2" s="45">
        <f>3383/D2</f>
        <v>0.65170487382007325</v>
      </c>
      <c r="F2" s="45">
        <f>2326/D2</f>
        <v>0.44808322095935271</v>
      </c>
      <c r="G2" s="45">
        <f>2759/D2</f>
        <v>0.53149682142169141</v>
      </c>
    </row>
    <row r="3" spans="1:7" x14ac:dyDescent="0.2">
      <c r="A3" s="1">
        <v>2016</v>
      </c>
      <c r="B3" s="47">
        <v>223</v>
      </c>
      <c r="C3" s="45">
        <f>204/B3</f>
        <v>0.91479820627802688</v>
      </c>
      <c r="D3" s="47">
        <v>5210</v>
      </c>
      <c r="E3" s="45">
        <f>3466/D3</f>
        <v>0.6652591170825336</v>
      </c>
      <c r="F3" s="45">
        <f>2318/D3</f>
        <v>0.44491362763915548</v>
      </c>
      <c r="G3" s="45">
        <f>2969/D3</f>
        <v>0.56986564299424181</v>
      </c>
    </row>
    <row r="4" spans="1:7" x14ac:dyDescent="0.2">
      <c r="A4" s="1">
        <v>2017</v>
      </c>
      <c r="B4" s="47">
        <v>245</v>
      </c>
      <c r="C4" s="45">
        <f>223/B4</f>
        <v>0.91020408163265309</v>
      </c>
      <c r="D4" s="47">
        <v>5358</v>
      </c>
      <c r="E4" s="45">
        <f>3834/D4</f>
        <v>0.71556550951847708</v>
      </c>
      <c r="F4" s="45">
        <f>2427/D4</f>
        <v>0.45296752519596867</v>
      </c>
      <c r="G4" s="45">
        <f>3246/D4</f>
        <v>0.60582306830907051</v>
      </c>
    </row>
    <row r="5" spans="1:7" x14ac:dyDescent="0.2">
      <c r="A5" s="1">
        <v>2017</v>
      </c>
      <c r="B5" s="48">
        <v>984</v>
      </c>
      <c r="C5" s="49">
        <v>0.89</v>
      </c>
      <c r="D5" s="50"/>
      <c r="E5" s="49">
        <v>0.66</v>
      </c>
      <c r="F5" s="49">
        <v>0.39</v>
      </c>
      <c r="G5" s="57">
        <v>0.54</v>
      </c>
    </row>
    <row r="6" spans="1:7" x14ac:dyDescent="0.2">
      <c r="A6" s="1">
        <v>2018</v>
      </c>
      <c r="B6" s="47">
        <v>220</v>
      </c>
      <c r="C6" s="45">
        <f>198/B6</f>
        <v>0.9</v>
      </c>
      <c r="D6" s="47">
        <v>5529</v>
      </c>
      <c r="E6" s="45">
        <f>4115/D6</f>
        <v>0.74425755109423042</v>
      </c>
      <c r="F6" s="45">
        <f>2798/D6</f>
        <v>0.5060589618375837</v>
      </c>
      <c r="G6" s="45">
        <f>3538/D6</f>
        <v>0.63989871586181946</v>
      </c>
    </row>
    <row r="8" spans="1:7" x14ac:dyDescent="0.2">
      <c r="B8" s="47" t="s">
        <v>75</v>
      </c>
      <c r="C8" s="47"/>
    </row>
    <row r="9" spans="1:7" x14ac:dyDescent="0.2">
      <c r="B9" s="50" t="s">
        <v>55</v>
      </c>
    </row>
  </sheetData>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9"/>
  <sheetViews>
    <sheetView zoomScale="120" zoomScaleNormal="120" workbookViewId="0"/>
  </sheetViews>
  <sheetFormatPr baseColWidth="10" defaultColWidth="8.83203125" defaultRowHeight="15" x14ac:dyDescent="0.2"/>
  <cols>
    <col min="1" max="1" width="25.33203125" customWidth="1"/>
  </cols>
  <sheetData>
    <row r="1" spans="1:11" x14ac:dyDescent="0.2">
      <c r="A1" t="s">
        <v>24</v>
      </c>
    </row>
    <row r="2" spans="1:11" x14ac:dyDescent="0.2">
      <c r="J2" s="9"/>
      <c r="K2" s="9"/>
    </row>
    <row r="4" spans="1:11" x14ac:dyDescent="0.2">
      <c r="A4" t="s">
        <v>44</v>
      </c>
      <c r="B4" s="30">
        <v>1316756</v>
      </c>
    </row>
    <row r="5" spans="1:11" x14ac:dyDescent="0.2">
      <c r="B5" s="30"/>
    </row>
    <row r="6" spans="1:11" x14ac:dyDescent="0.2">
      <c r="A6" t="s">
        <v>54</v>
      </c>
    </row>
    <row r="8" spans="1:11" x14ac:dyDescent="0.2">
      <c r="A8" s="11" t="s">
        <v>45</v>
      </c>
      <c r="B8" s="12">
        <v>209177</v>
      </c>
    </row>
    <row r="9" spans="1:11" x14ac:dyDescent="0.2">
      <c r="A9" t="s">
        <v>46</v>
      </c>
      <c r="B9" s="12">
        <v>176862</v>
      </c>
      <c r="C9" s="9"/>
      <c r="D9" s="9"/>
      <c r="E9" s="9"/>
      <c r="F9" s="9"/>
    </row>
    <row r="10" spans="1:11" x14ac:dyDescent="0.2">
      <c r="A10" t="s">
        <v>47</v>
      </c>
      <c r="B10" s="12">
        <v>157574</v>
      </c>
    </row>
    <row r="11" spans="1:11" x14ac:dyDescent="0.2">
      <c r="A11" t="s">
        <v>48</v>
      </c>
      <c r="B11" s="31">
        <v>58988</v>
      </c>
    </row>
    <row r="12" spans="1:11" x14ac:dyDescent="0.2">
      <c r="A12" t="s">
        <v>49</v>
      </c>
      <c r="B12" s="31">
        <v>58457</v>
      </c>
    </row>
    <row r="13" spans="1:11" x14ac:dyDescent="0.2">
      <c r="A13" s="10" t="s">
        <v>50</v>
      </c>
      <c r="B13" s="31">
        <v>44731</v>
      </c>
    </row>
    <row r="14" spans="1:11" x14ac:dyDescent="0.2">
      <c r="A14" s="10" t="s">
        <v>51</v>
      </c>
      <c r="B14" s="31">
        <v>36134</v>
      </c>
    </row>
    <row r="15" spans="1:11" x14ac:dyDescent="0.2">
      <c r="A15" s="10" t="s">
        <v>52</v>
      </c>
      <c r="B15" s="31">
        <v>35328</v>
      </c>
    </row>
    <row r="16" spans="1:11" x14ac:dyDescent="0.2">
      <c r="A16" t="s">
        <v>53</v>
      </c>
      <c r="B16" s="12">
        <v>28264</v>
      </c>
    </row>
    <row r="19" spans="1:2" x14ac:dyDescent="0.2">
      <c r="A19" t="s">
        <v>56</v>
      </c>
      <c r="B19" s="16"/>
    </row>
    <row r="20" spans="1:2" x14ac:dyDescent="0.2">
      <c r="A20" t="s">
        <v>57</v>
      </c>
    </row>
    <row r="21" spans="1:2" x14ac:dyDescent="0.2">
      <c r="B21" t="s">
        <v>58</v>
      </c>
    </row>
    <row r="22" spans="1:2" x14ac:dyDescent="0.2">
      <c r="B22" t="s">
        <v>59</v>
      </c>
    </row>
    <row r="23" spans="1:2" x14ac:dyDescent="0.2">
      <c r="B23" t="s">
        <v>60</v>
      </c>
    </row>
    <row r="24" spans="1:2" x14ac:dyDescent="0.2">
      <c r="B24" t="s">
        <v>61</v>
      </c>
    </row>
    <row r="25" spans="1:2" x14ac:dyDescent="0.2">
      <c r="B25" t="s">
        <v>62</v>
      </c>
    </row>
    <row r="26" spans="1:2" x14ac:dyDescent="0.2">
      <c r="B26" t="s">
        <v>63</v>
      </c>
    </row>
    <row r="27" spans="1:2" x14ac:dyDescent="0.2">
      <c r="B27" t="s">
        <v>64</v>
      </c>
    </row>
    <row r="28" spans="1:2" x14ac:dyDescent="0.2">
      <c r="B28" s="58" t="s">
        <v>65</v>
      </c>
    </row>
    <row r="29" spans="1:2" x14ac:dyDescent="0.2">
      <c r="B29" t="s">
        <v>66</v>
      </c>
    </row>
    <row r="30" spans="1:2" x14ac:dyDescent="0.2">
      <c r="B30" t="s">
        <v>67</v>
      </c>
    </row>
    <row r="31" spans="1:2" x14ac:dyDescent="0.2">
      <c r="B31" s="1" t="s">
        <v>68</v>
      </c>
    </row>
    <row r="33" spans="2:2" x14ac:dyDescent="0.2">
      <c r="B33" s="8" t="s">
        <v>69</v>
      </c>
    </row>
    <row r="34" spans="2:2" x14ac:dyDescent="0.2">
      <c r="B34" s="8" t="s">
        <v>70</v>
      </c>
    </row>
    <row r="35" spans="2:2" x14ac:dyDescent="0.2">
      <c r="B35" s="8" t="s">
        <v>71</v>
      </c>
    </row>
    <row r="36" spans="2:2" x14ac:dyDescent="0.2">
      <c r="B36" s="8" t="s">
        <v>72</v>
      </c>
    </row>
    <row r="37" spans="2:2" x14ac:dyDescent="0.2">
      <c r="B37" s="8" t="s">
        <v>73</v>
      </c>
    </row>
    <row r="39" spans="2:2" x14ac:dyDescent="0.2">
      <c r="B39" s="8"/>
    </row>
  </sheetData>
  <hyperlinks>
    <hyperlink ref="B33" r:id="rId1" xr:uid="{50F42068-6FF2-EE48-A267-E79BEA15EE76}"/>
    <hyperlink ref="B35" r:id="rId2" xr:uid="{CAD72B80-5B4B-9249-AA0C-7D735921B14A}"/>
    <hyperlink ref="B36" r:id="rId3" xr:uid="{F43FB697-67A2-AE4A-A107-5BA98083644F}"/>
    <hyperlink ref="B34" r:id="rId4" xr:uid="{1CE42D07-63E6-A348-B106-78D0E5626E95}"/>
    <hyperlink ref="B37" r:id="rId5" xr:uid="{19E71A97-F095-D649-9577-030D0E1F4DF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CD82F-C49B-E645-9ED1-742B79A009E4}">
  <dimension ref="A1:C27"/>
  <sheetViews>
    <sheetView workbookViewId="0"/>
  </sheetViews>
  <sheetFormatPr baseColWidth="10" defaultRowHeight="15" x14ac:dyDescent="0.2"/>
  <cols>
    <col min="1" max="1" width="13" bestFit="1" customWidth="1"/>
    <col min="2" max="2" width="52" customWidth="1"/>
    <col min="3" max="3" width="32" customWidth="1"/>
  </cols>
  <sheetData>
    <row r="1" spans="1:3" ht="16" x14ac:dyDescent="0.2">
      <c r="A1" s="19" t="s">
        <v>28</v>
      </c>
      <c r="B1" s="20" t="s">
        <v>29</v>
      </c>
      <c r="C1" s="21" t="s">
        <v>35</v>
      </c>
    </row>
    <row r="2" spans="1:3" ht="16" x14ac:dyDescent="0.2">
      <c r="A2" s="19" t="s">
        <v>31</v>
      </c>
      <c r="B2" s="22" t="s">
        <v>27</v>
      </c>
      <c r="C2" s="23"/>
    </row>
    <row r="3" spans="1:3" ht="48" x14ac:dyDescent="0.2">
      <c r="A3" s="24" t="s">
        <v>30</v>
      </c>
      <c r="B3" s="18" t="s">
        <v>36</v>
      </c>
      <c r="C3" s="25" t="s">
        <v>37</v>
      </c>
    </row>
    <row r="4" spans="1:3" ht="16" x14ac:dyDescent="0.2">
      <c r="A4" s="26" t="s">
        <v>32</v>
      </c>
      <c r="B4" s="22" t="s">
        <v>26</v>
      </c>
      <c r="C4" s="23"/>
    </row>
    <row r="5" spans="1:3" ht="32" x14ac:dyDescent="0.2">
      <c r="A5" s="26" t="s">
        <v>33</v>
      </c>
      <c r="B5" s="17" t="s">
        <v>34</v>
      </c>
      <c r="C5" s="27" t="s">
        <v>38</v>
      </c>
    </row>
    <row r="6" spans="1:3" ht="16" x14ac:dyDescent="0.2">
      <c r="A6" s="26" t="s">
        <v>39</v>
      </c>
      <c r="B6" s="17" t="s">
        <v>40</v>
      </c>
      <c r="C6" s="27" t="s">
        <v>38</v>
      </c>
    </row>
    <row r="7" spans="1:3" ht="16" x14ac:dyDescent="0.2">
      <c r="A7" s="26" t="s">
        <v>41</v>
      </c>
      <c r="B7" s="18" t="s">
        <v>42</v>
      </c>
      <c r="C7" s="28" t="s">
        <v>38</v>
      </c>
    </row>
    <row r="8" spans="1:3" x14ac:dyDescent="0.2">
      <c r="A8" s="29" t="s">
        <v>43</v>
      </c>
    </row>
    <row r="9" spans="1:3" x14ac:dyDescent="0.2">
      <c r="B9" s="16"/>
    </row>
    <row r="10" spans="1:3" x14ac:dyDescent="0.2">
      <c r="A10" s="1" t="s">
        <v>23</v>
      </c>
      <c r="B10" s="16"/>
    </row>
    <row r="11" spans="1:3" x14ac:dyDescent="0.2">
      <c r="B11" s="16"/>
    </row>
    <row r="12" spans="1:3" x14ac:dyDescent="0.2">
      <c r="B12" s="16"/>
    </row>
    <row r="13" spans="1:3" x14ac:dyDescent="0.2">
      <c r="B13" s="16"/>
    </row>
    <row r="14" spans="1:3" x14ac:dyDescent="0.2">
      <c r="B14" s="16"/>
    </row>
    <row r="15" spans="1:3" x14ac:dyDescent="0.2">
      <c r="B15" s="16"/>
    </row>
    <row r="16" spans="1:3" x14ac:dyDescent="0.2">
      <c r="B16" s="16"/>
    </row>
    <row r="17" spans="2:2" x14ac:dyDescent="0.2">
      <c r="B17" s="16"/>
    </row>
    <row r="18" spans="2:2" x14ac:dyDescent="0.2">
      <c r="B18" s="16"/>
    </row>
    <row r="19" spans="2:2" x14ac:dyDescent="0.2">
      <c r="B19" s="16"/>
    </row>
    <row r="20" spans="2:2" x14ac:dyDescent="0.2">
      <c r="B20" s="16"/>
    </row>
    <row r="21" spans="2:2" x14ac:dyDescent="0.2">
      <c r="B21" s="16"/>
    </row>
    <row r="22" spans="2:2" x14ac:dyDescent="0.2">
      <c r="B22" s="16"/>
    </row>
    <row r="23" spans="2:2" x14ac:dyDescent="0.2">
      <c r="B23" s="16"/>
    </row>
    <row r="24" spans="2:2" x14ac:dyDescent="0.2">
      <c r="B24" s="16"/>
    </row>
    <row r="25" spans="2:2" x14ac:dyDescent="0.2">
      <c r="B25" s="16"/>
    </row>
    <row r="26" spans="2:2" x14ac:dyDescent="0.2">
      <c r="B26" s="16"/>
    </row>
    <row r="27" spans="2:2" x14ac:dyDescent="0.2">
      <c r="B2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Stratified_Data</vt:lpstr>
      <vt:lpstr>Total_Data</vt:lpstr>
      <vt:lpstr>Comments</vt:lpstr>
      <vt:lpstr>Indicator definitions</vt:lpstr>
    </vt:vector>
  </TitlesOfParts>
  <Company>Johns Hopkins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2020-05-23T13:38:33Z</dcterms:created>
  <dcterms:modified xsi:type="dcterms:W3CDTF">2020-08-10T14:54:43Z</dcterms:modified>
</cp:coreProperties>
</file>