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melissaschnure/Dropbox/Documents_local/Hopkins/PhD/EHE/Suppression data/20. Charlotte/"/>
    </mc:Choice>
  </mc:AlternateContent>
  <xr:revisionPtr revIDLastSave="0" documentId="13_ncr:1_{80BB8FF2-FF87-404F-ABCF-FE7827E27727}" xr6:coauthVersionLast="45" xr6:coauthVersionMax="45" xr10:uidLastSave="{00000000-0000-0000-0000-000000000000}"/>
  <bookViews>
    <workbookView xWindow="14120" yWindow="460" windowWidth="24520" windowHeight="19520" xr2:uid="{00000000-000D-0000-FFFF-FFFF00000000}"/>
  </bookViews>
  <sheets>
    <sheet name="Stratified_Data" sheetId="1" r:id="rId1"/>
    <sheet name="Total_Data" sheetId="4" r:id="rId2"/>
    <sheet name="Comments" sheetId="2" r:id="rId3"/>
    <sheet name="Indicator definitions" sheetId="5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B17" i="1"/>
  <c r="B16" i="1"/>
  <c r="B14" i="1"/>
  <c r="D7" i="1"/>
  <c r="D8" i="1"/>
  <c r="D17" i="1"/>
  <c r="D15" i="1"/>
  <c r="D16" i="1"/>
  <c r="D14" i="1"/>
  <c r="B13" i="1"/>
  <c r="B12" i="1"/>
  <c r="B11" i="1"/>
  <c r="B10" i="1"/>
  <c r="B9" i="1"/>
  <c r="B6" i="1"/>
  <c r="B5" i="1"/>
  <c r="B4" i="1"/>
  <c r="B8" i="1"/>
  <c r="B7" i="1"/>
  <c r="D6" i="1"/>
  <c r="D5" i="1"/>
  <c r="D4" i="1"/>
</calcChain>
</file>

<file path=xl/sharedStrings.xml><?xml version="1.0" encoding="utf-8"?>
<sst xmlns="http://schemas.openxmlformats.org/spreadsheetml/2006/main" count="84" uniqueCount="70">
  <si>
    <t>Total</t>
  </si>
  <si>
    <t>Black</t>
  </si>
  <si>
    <t>Hispanic</t>
  </si>
  <si>
    <t>Other</t>
  </si>
  <si>
    <t>Male</t>
  </si>
  <si>
    <t>Female</t>
  </si>
  <si>
    <t>13-24</t>
  </si>
  <si>
    <t>25-34</t>
  </si>
  <si>
    <t>35-44</t>
  </si>
  <si>
    <t>45-54</t>
  </si>
  <si>
    <t>55+</t>
  </si>
  <si>
    <t>MSM</t>
  </si>
  <si>
    <t>IDU</t>
  </si>
  <si>
    <t>MSM+IDU</t>
  </si>
  <si>
    <t>Heterosexual</t>
  </si>
  <si>
    <t>Year</t>
  </si>
  <si>
    <t>suppressed</t>
  </si>
  <si>
    <t>prevalent</t>
  </si>
  <si>
    <t>linked</t>
  </si>
  <si>
    <t>new</t>
  </si>
  <si>
    <t>Months</t>
  </si>
  <si>
    <t>engaged</t>
  </si>
  <si>
    <t>Data_Type</t>
  </si>
  <si>
    <t>aware</t>
  </si>
  <si>
    <t xml:space="preserve"> </t>
  </si>
  <si>
    <t xml:space="preserve">Specific EHE priority counties: </t>
  </si>
  <si>
    <t>retained</t>
  </si>
  <si>
    <t>Individuals living with diagnosed HIV</t>
  </si>
  <si>
    <t>Individuals diagnosed with HIV in that year</t>
  </si>
  <si>
    <t>Indicator</t>
  </si>
  <si>
    <t>Definition</t>
  </si>
  <si>
    <t>Linked (%)</t>
  </si>
  <si>
    <t>New (n)</t>
  </si>
  <si>
    <t>Prevalent (n)</t>
  </si>
  <si>
    <t>Engaged (%)</t>
  </si>
  <si>
    <t>“Receipt of care” (defined as ≥1 test (CD4 or viral load)), or “In care”  (documented care ≥1 time)</t>
  </si>
  <si>
    <t>Denominator</t>
  </si>
  <si>
    <t>Individuals who visited an HIV heath care provider (had ≥1 documented test) within 1 month after receiving a diagnosis of HIV</t>
  </si>
  <si>
    <t>Individuals receiving a diagnosis of HIV in a given year</t>
  </si>
  <si>
    <t>Diagnosed HIV</t>
  </si>
  <si>
    <t xml:space="preserve">Retained (%) </t>
  </si>
  <si>
    <t>Individuals with ≥2 tests (CD4 or VL) ≥3 months apart</t>
  </si>
  <si>
    <t xml:space="preserve">Suppressed (%) </t>
  </si>
  <si>
    <t>Individuals with &lt;200 copies/mL on the most recent VL test</t>
  </si>
  <si>
    <t>*New (n) and linked (%) should come from same level/source (e.g. state vs. county); while prevalent (n) and engaged/retained/suppressed (%) should come from the same source</t>
  </si>
  <si>
    <t>Mecklenburg County</t>
  </si>
  <si>
    <t>York County</t>
  </si>
  <si>
    <t>Union County</t>
  </si>
  <si>
    <t>Gaston County</t>
  </si>
  <si>
    <t>Cabarrus County</t>
  </si>
  <si>
    <t>Iredell County</t>
  </si>
  <si>
    <t>Rowan County</t>
  </si>
  <si>
    <t>Lancaster County</t>
  </si>
  <si>
    <t>Lincoln County</t>
  </si>
  <si>
    <t>Chester County</t>
  </si>
  <si>
    <t>Other counties in MSA</t>
  </si>
  <si>
    <t>https://www.mecknc.gov/HealthDepartment/HealthStatistics/Pages/HIVDisease.aspx</t>
  </si>
  <si>
    <t>https://www.mecknc.gov/HealthDepartment/HealthStatistics/Documents/2016%20HIV%20Disease%20Data%20Overview%20for%20Mecklenburg%20County.pdf</t>
  </si>
  <si>
    <t>https://epi.dph.ncdhhs.gov/cd/stds/figures/Epi_Profile_2013.pdf</t>
  </si>
  <si>
    <t xml:space="preserve">North Carolina: </t>
  </si>
  <si>
    <t>2013: Ryan White clients suppression by risk group</t>
  </si>
  <si>
    <t>https://epi.dph.ncdhhs.gov/cd/stds/figures/factsheet_HIV_2018.pdf</t>
  </si>
  <si>
    <t>2018 fact sheet - figure but no values</t>
  </si>
  <si>
    <t>https://epi.dph.ncdhhs.gov/cd/stds/figures/factsheet_HIV_care_outcomes_2018.pdf</t>
  </si>
  <si>
    <t>2018 top level; race; linkage</t>
  </si>
  <si>
    <t>https://epi.dph.ncdhhs.gov/cd/stds/factsheets.html</t>
  </si>
  <si>
    <t>https://aidsvu.org/local-data/united-states/south/north-carolina/charlotte/</t>
  </si>
  <si>
    <t>North Carolina</t>
  </si>
  <si>
    <t>2017: top level</t>
  </si>
  <si>
    <t>https://epi.ncpublichealth.com/cd/stds/figures/factsheet_HIV_care_outcomes_2017_rev2.pdf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</si>
</sst>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7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quotePrefix="1"/>
    <xf numFmtId="0" fontId="2" fillId="0" borderId="0" xfId="1"/>
    <xf numFmtId="1" fontId="0" fillId="0" borderId="3" xfId="0" applyNumberFormat="1" applyBorder="1"/>
    <xf numFmtId="1" fontId="0" fillId="0" borderId="0" xfId="0" applyNumberFormat="1" applyBorder="1"/>
    <xf numFmtId="2" fontId="0" fillId="0" borderId="3" xfId="0" applyNumberFormat="1" applyBorder="1"/>
    <xf numFmtId="0" fontId="0" fillId="0" borderId="0" xfId="0" applyFill="1"/>
    <xf numFmtId="0" fontId="0" fillId="0" borderId="2" xfId="0" applyFill="1" applyBorder="1"/>
    <xf numFmtId="0" fontId="0" fillId="0" borderId="3" xfId="0" applyFill="1" applyBorder="1"/>
    <xf numFmtId="1" fontId="0" fillId="0" borderId="0" xfId="0" applyNumberFormat="1" applyFill="1" applyBorder="1"/>
    <xf numFmtId="0" fontId="0" fillId="0" borderId="1" xfId="0" applyFill="1" applyBorder="1"/>
    <xf numFmtId="0" fontId="0" fillId="0" borderId="0" xfId="0" applyFont="1" applyFill="1"/>
    <xf numFmtId="0" fontId="3" fillId="0" borderId="0" xfId="1" applyFont="1"/>
    <xf numFmtId="3" fontId="0" fillId="0" borderId="0" xfId="0" applyNumberFormat="1"/>
    <xf numFmtId="9" fontId="0" fillId="0" borderId="0" xfId="0" applyNumberFormat="1"/>
    <xf numFmtId="0" fontId="0" fillId="0" borderId="0" xfId="0" applyNumberFormat="1"/>
    <xf numFmtId="0" fontId="0" fillId="0" borderId="0" xfId="2" applyNumberFormat="1" applyFont="1"/>
    <xf numFmtId="0" fontId="0" fillId="0" borderId="0" xfId="0" applyNumberFormat="1" applyFont="1" applyFill="1"/>
    <xf numFmtId="3" fontId="0" fillId="0" borderId="0" xfId="2" applyNumberFormat="1" applyFont="1"/>
    <xf numFmtId="164" fontId="0" fillId="0" borderId="0" xfId="2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1" fillId="0" borderId="8" xfId="0" applyFont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0" borderId="7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5" xfId="0" applyBorder="1" applyAlignment="1">
      <alignment horizontal="left" wrapText="1"/>
    </xf>
    <xf numFmtId="0" fontId="1" fillId="0" borderId="9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10" fontId="0" fillId="0" borderId="0" xfId="0" applyNumberFormat="1"/>
    <xf numFmtId="10" fontId="0" fillId="0" borderId="0" xfId="0" applyNumberFormat="1" applyFill="1"/>
    <xf numFmtId="0" fontId="1" fillId="2" borderId="0" xfId="0" applyFont="1" applyFill="1"/>
    <xf numFmtId="0" fontId="0" fillId="2" borderId="2" xfId="0" applyFill="1" applyBorder="1"/>
    <xf numFmtId="1" fontId="0" fillId="2" borderId="3" xfId="0" applyNumberFormat="1" applyFill="1" applyBorder="1"/>
    <xf numFmtId="165" fontId="0" fillId="2" borderId="3" xfId="0" applyNumberFormat="1" applyFill="1" applyBorder="1"/>
    <xf numFmtId="0" fontId="0" fillId="2" borderId="3" xfId="0" applyFill="1" applyBorder="1"/>
    <xf numFmtId="1" fontId="0" fillId="2" borderId="0" xfId="0" applyNumberFormat="1" applyFill="1" applyBorder="1"/>
    <xf numFmtId="165" fontId="0" fillId="2" borderId="0" xfId="0" applyNumberFormat="1" applyFill="1" applyBorder="1"/>
    <xf numFmtId="0" fontId="0" fillId="2" borderId="0" xfId="0" applyFill="1" applyBorder="1"/>
    <xf numFmtId="1" fontId="0" fillId="2" borderId="1" xfId="0" applyNumberFormat="1" applyFill="1" applyBorder="1"/>
    <xf numFmtId="165" fontId="0" fillId="2" borderId="1" xfId="0" applyNumberFormat="1" applyFill="1" applyBorder="1"/>
    <xf numFmtId="0" fontId="0" fillId="2" borderId="1" xfId="0" applyFill="1" applyBorder="1"/>
    <xf numFmtId="2" fontId="0" fillId="2" borderId="3" xfId="0" applyNumberFormat="1" applyFill="1" applyBorder="1"/>
    <xf numFmtId="2" fontId="0" fillId="2" borderId="0" xfId="0" applyNumberFormat="1" applyFill="1" applyBorder="1"/>
    <xf numFmtId="2" fontId="0" fillId="2" borderId="1" xfId="0" applyNumberFormat="1" applyFill="1" applyBorder="1"/>
    <xf numFmtId="0" fontId="0" fillId="2" borderId="0" xfId="0" applyFill="1"/>
    <xf numFmtId="0" fontId="0" fillId="2" borderId="0" xfId="0" applyFont="1" applyFill="1"/>
    <xf numFmtId="0" fontId="0" fillId="3" borderId="0" xfId="0" applyFont="1" applyFill="1"/>
    <xf numFmtId="0" fontId="1" fillId="3" borderId="0" xfId="0" applyFont="1" applyFill="1"/>
    <xf numFmtId="0" fontId="0" fillId="3" borderId="2" xfId="0" applyFill="1" applyBorder="1"/>
    <xf numFmtId="1" fontId="0" fillId="3" borderId="3" xfId="0" applyNumberFormat="1" applyFill="1" applyBorder="1"/>
    <xf numFmtId="165" fontId="0" fillId="3" borderId="3" xfId="0" applyNumberFormat="1" applyFill="1" applyBorder="1"/>
    <xf numFmtId="0" fontId="0" fillId="3" borderId="3" xfId="0" applyFill="1" applyBorder="1"/>
    <xf numFmtId="1" fontId="0" fillId="3" borderId="0" xfId="0" applyNumberFormat="1" applyFill="1" applyBorder="1"/>
    <xf numFmtId="165" fontId="0" fillId="3" borderId="0" xfId="0" applyNumberFormat="1" applyFill="1" applyBorder="1"/>
    <xf numFmtId="0" fontId="0" fillId="3" borderId="0" xfId="0" applyFill="1" applyBorder="1"/>
    <xf numFmtId="1" fontId="0" fillId="3" borderId="1" xfId="0" applyNumberFormat="1" applyFill="1" applyBorder="1"/>
    <xf numFmtId="165" fontId="0" fillId="3" borderId="1" xfId="0" applyNumberFormat="1" applyFill="1" applyBorder="1"/>
    <xf numFmtId="0" fontId="0" fillId="3" borderId="1" xfId="0" applyFill="1" applyBorder="1"/>
    <xf numFmtId="2" fontId="0" fillId="3" borderId="3" xfId="0" applyNumberFormat="1" applyFill="1" applyBorder="1"/>
    <xf numFmtId="2" fontId="0" fillId="3" borderId="0" xfId="0" applyNumberFormat="1" applyFill="1" applyBorder="1"/>
    <xf numFmtId="2" fontId="0" fillId="3" borderId="1" xfId="0" applyNumberFormat="1" applyFill="1" applyBorder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pi.ncpublichealth.com/cd/stds/figures/factsheet_HIV_care_outcomes_2017_rev2.pdf" TargetMode="External"/><Relationship Id="rId3" Type="http://schemas.openxmlformats.org/officeDocument/2006/relationships/hyperlink" Target="https://epi.dph.ncdhhs.gov/cd/stds/figures/Epi_Profile_2013.pdf" TargetMode="External"/><Relationship Id="rId7" Type="http://schemas.openxmlformats.org/officeDocument/2006/relationships/hyperlink" Target="https://aidsvu.org/local-data/united-states/south/north-carolina/charlotte/" TargetMode="External"/><Relationship Id="rId2" Type="http://schemas.openxmlformats.org/officeDocument/2006/relationships/hyperlink" Target="https://www.mecknc.gov/HealthDepartment/HealthStatistics/Documents/2016%20HIV%20Disease%20Data%20Overview%20for%20Mecklenburg%20County.pdf" TargetMode="External"/><Relationship Id="rId1" Type="http://schemas.openxmlformats.org/officeDocument/2006/relationships/hyperlink" Target="https://www.mecknc.gov/HealthDepartment/HealthStatistics/Pages/HIVDisease.aspx" TargetMode="External"/><Relationship Id="rId6" Type="http://schemas.openxmlformats.org/officeDocument/2006/relationships/hyperlink" Target="https://epi.dph.ncdhhs.gov/cd/stds/factsheets.html" TargetMode="External"/><Relationship Id="rId5" Type="http://schemas.openxmlformats.org/officeDocument/2006/relationships/hyperlink" Target="https://epi.dph.ncdhhs.gov/cd/stds/figures/factsheet_HIV_care_outcomes_2018.pdf" TargetMode="External"/><Relationship Id="rId4" Type="http://schemas.openxmlformats.org/officeDocument/2006/relationships/hyperlink" Target="https://epi.dph.ncdhhs.gov/cd/stds/figures/factsheet_HIV_201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4"/>
  <sheetViews>
    <sheetView tabSelected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4" sqref="H4"/>
    </sheetView>
  </sheetViews>
  <sheetFormatPr baseColWidth="10" defaultColWidth="8.83203125" defaultRowHeight="15" x14ac:dyDescent="0.2"/>
  <cols>
    <col min="1" max="1" width="13.33203125" style="1" customWidth="1"/>
  </cols>
  <sheetData>
    <row r="1" spans="1:21" s="1" customFormat="1" x14ac:dyDescent="0.2">
      <c r="A1" s="1" t="s">
        <v>22</v>
      </c>
      <c r="B1" s="46" t="s">
        <v>19</v>
      </c>
      <c r="C1" s="46" t="s">
        <v>18</v>
      </c>
      <c r="D1" s="46" t="s">
        <v>17</v>
      </c>
      <c r="E1" s="46" t="s">
        <v>21</v>
      </c>
      <c r="F1" s="46" t="s">
        <v>26</v>
      </c>
      <c r="G1" s="46" t="s">
        <v>16</v>
      </c>
      <c r="H1" s="63" t="s">
        <v>19</v>
      </c>
      <c r="I1" s="63" t="s">
        <v>18</v>
      </c>
      <c r="J1" s="63" t="s">
        <v>17</v>
      </c>
      <c r="K1" s="63" t="s">
        <v>21</v>
      </c>
      <c r="L1" s="63" t="s">
        <v>26</v>
      </c>
      <c r="M1" s="63" t="s">
        <v>16</v>
      </c>
    </row>
    <row r="2" spans="1:21" s="1" customFormat="1" x14ac:dyDescent="0.2">
      <c r="A2" s="1" t="s">
        <v>15</v>
      </c>
      <c r="B2" s="46">
        <v>2018</v>
      </c>
      <c r="C2" s="46">
        <v>2018</v>
      </c>
      <c r="D2" s="46">
        <v>2018</v>
      </c>
      <c r="E2" s="46">
        <v>2018</v>
      </c>
      <c r="F2" s="46">
        <v>2018</v>
      </c>
      <c r="G2" s="46">
        <v>2018</v>
      </c>
      <c r="H2" s="63">
        <v>2017</v>
      </c>
      <c r="I2" s="63">
        <v>2017</v>
      </c>
      <c r="J2" s="63">
        <v>2017</v>
      </c>
      <c r="K2" s="63">
        <v>2017</v>
      </c>
      <c r="L2" s="63">
        <v>2017</v>
      </c>
      <c r="M2" s="63">
        <v>2017</v>
      </c>
    </row>
    <row r="3" spans="1:21" s="5" customFormat="1" x14ac:dyDescent="0.2">
      <c r="A3" s="4" t="s">
        <v>0</v>
      </c>
      <c r="B3" s="47">
        <v>253</v>
      </c>
      <c r="C3" s="47">
        <v>0.61699999999999999</v>
      </c>
      <c r="D3" s="47">
        <v>5831</v>
      </c>
      <c r="E3" s="47">
        <v>0.78</v>
      </c>
      <c r="F3" s="47"/>
      <c r="G3" s="47">
        <v>0.61799999999999999</v>
      </c>
      <c r="H3" s="64">
        <v>1100</v>
      </c>
      <c r="I3" s="64">
        <v>0.78</v>
      </c>
      <c r="J3" s="64">
        <v>30572</v>
      </c>
      <c r="K3" s="64">
        <v>0.72</v>
      </c>
      <c r="L3" s="64">
        <v>0.66</v>
      </c>
      <c r="M3" s="64">
        <v>0.59</v>
      </c>
      <c r="N3" s="17"/>
    </row>
    <row r="4" spans="1:21" s="7" customFormat="1" x14ac:dyDescent="0.2">
      <c r="A4" s="6" t="s">
        <v>1</v>
      </c>
      <c r="B4" s="48">
        <f>0.699*B3</f>
        <v>176.84699999999998</v>
      </c>
      <c r="C4" s="49">
        <v>0.58699999999999997</v>
      </c>
      <c r="D4" s="48">
        <f>0.708*D3</f>
        <v>4128.348</v>
      </c>
      <c r="E4" s="50">
        <v>0.78700000000000003</v>
      </c>
      <c r="F4" s="48"/>
      <c r="G4" s="50">
        <v>0.60899999999999999</v>
      </c>
      <c r="H4" s="65"/>
      <c r="I4" s="66"/>
      <c r="J4" s="65"/>
      <c r="K4" s="67"/>
      <c r="L4" s="65"/>
      <c r="M4" s="67">
        <v>0.57999999999999996</v>
      </c>
      <c r="N4" s="18"/>
    </row>
    <row r="5" spans="1:21" s="9" customFormat="1" x14ac:dyDescent="0.2">
      <c r="A5" s="8" t="s">
        <v>2</v>
      </c>
      <c r="B5" s="51">
        <f>0.101*B3</f>
        <v>25.553000000000001</v>
      </c>
      <c r="C5" s="52">
        <v>0.59</v>
      </c>
      <c r="D5" s="51">
        <f>0.073*D3</f>
        <v>425.66299999999995</v>
      </c>
      <c r="E5" s="53">
        <v>0.73</v>
      </c>
      <c r="F5" s="51"/>
      <c r="G5" s="53">
        <v>0.57599999999999996</v>
      </c>
      <c r="H5" s="68"/>
      <c r="I5" s="69"/>
      <c r="J5" s="68"/>
      <c r="K5" s="70"/>
      <c r="L5" s="68"/>
      <c r="M5" s="70">
        <v>0.51</v>
      </c>
      <c r="N5" s="10"/>
      <c r="P5" s="10"/>
      <c r="U5" s="10"/>
    </row>
    <row r="6" spans="1:21" s="3" customFormat="1" x14ac:dyDescent="0.2">
      <c r="A6" s="2" t="s">
        <v>3</v>
      </c>
      <c r="B6" s="54">
        <f>0.151*B3</f>
        <v>38.202999999999996</v>
      </c>
      <c r="C6" s="55">
        <v>0.72</v>
      </c>
      <c r="D6" s="54">
        <f>0.175*D3</f>
        <v>1020.425</v>
      </c>
      <c r="E6" s="56">
        <v>0.76700000000000002</v>
      </c>
      <c r="F6" s="54"/>
      <c r="G6" s="56">
        <v>0.66</v>
      </c>
      <c r="H6" s="71"/>
      <c r="I6" s="72"/>
      <c r="J6" s="71"/>
      <c r="K6" s="73"/>
      <c r="L6" s="71"/>
      <c r="M6" s="73">
        <v>0.65</v>
      </c>
      <c r="N6" s="20"/>
    </row>
    <row r="7" spans="1:21" s="7" customFormat="1" x14ac:dyDescent="0.2">
      <c r="A7" s="6" t="s">
        <v>4</v>
      </c>
      <c r="B7" s="48">
        <f>0.826*B3</f>
        <v>208.97799999999998</v>
      </c>
      <c r="C7" s="49">
        <v>0.59699999999999998</v>
      </c>
      <c r="D7" s="48">
        <f>0.736*D3</f>
        <v>4291.616</v>
      </c>
      <c r="E7" s="50">
        <v>0.77</v>
      </c>
      <c r="F7" s="48"/>
      <c r="G7" s="50">
        <v>0.61099999999999999</v>
      </c>
      <c r="H7" s="65"/>
      <c r="I7" s="66"/>
      <c r="J7" s="65"/>
      <c r="K7" s="67"/>
      <c r="L7" s="65"/>
      <c r="M7" s="67"/>
      <c r="N7" s="18"/>
    </row>
    <row r="8" spans="1:21" s="3" customFormat="1" x14ac:dyDescent="0.2">
      <c r="A8" s="2" t="s">
        <v>5</v>
      </c>
      <c r="B8" s="54">
        <f>0.174*B3</f>
        <v>44.021999999999998</v>
      </c>
      <c r="C8" s="55">
        <v>0.69499999999999995</v>
      </c>
      <c r="D8" s="54">
        <f>0.264*D3</f>
        <v>1539.384</v>
      </c>
      <c r="E8" s="53">
        <v>0.80700000000000005</v>
      </c>
      <c r="F8" s="54"/>
      <c r="G8" s="56">
        <v>0.63700000000000001</v>
      </c>
      <c r="H8" s="71"/>
      <c r="I8" s="72"/>
      <c r="J8" s="71"/>
      <c r="K8" s="70"/>
      <c r="L8" s="71"/>
      <c r="M8" s="73"/>
      <c r="N8" s="20"/>
      <c r="O8" s="9"/>
    </row>
    <row r="9" spans="1:21" s="7" customFormat="1" x14ac:dyDescent="0.2">
      <c r="A9" s="6" t="s">
        <v>6</v>
      </c>
      <c r="B9" s="48">
        <f>0.243*B3</f>
        <v>61.478999999999999</v>
      </c>
      <c r="C9" s="49">
        <v>0.46200000000000002</v>
      </c>
      <c r="D9" s="48"/>
      <c r="E9" s="57">
        <v>0.84699999999999998</v>
      </c>
      <c r="F9" s="48"/>
      <c r="G9" s="57">
        <v>0.55800000000000005</v>
      </c>
      <c r="H9" s="65"/>
      <c r="I9" s="66"/>
      <c r="J9" s="65"/>
      <c r="K9" s="74"/>
      <c r="L9" s="65"/>
      <c r="M9" s="74"/>
      <c r="N9" s="18"/>
      <c r="O9" s="15"/>
      <c r="P9" s="13"/>
    </row>
    <row r="10" spans="1:21" s="9" customFormat="1" x14ac:dyDescent="0.2">
      <c r="A10" s="8" t="s">
        <v>7</v>
      </c>
      <c r="B10" s="51">
        <f>(0.55*B3)/2</f>
        <v>69.575000000000003</v>
      </c>
      <c r="C10" s="52">
        <v>0.63400000000000001</v>
      </c>
      <c r="D10" s="51"/>
      <c r="E10" s="53">
        <v>0.76100000000000001</v>
      </c>
      <c r="F10" s="51"/>
      <c r="G10" s="53">
        <v>0.57799999999999996</v>
      </c>
      <c r="H10" s="68"/>
      <c r="I10" s="69"/>
      <c r="J10" s="68"/>
      <c r="K10" s="70"/>
      <c r="L10" s="68"/>
      <c r="M10" s="70"/>
      <c r="N10" s="19"/>
      <c r="O10" s="10"/>
    </row>
    <row r="11" spans="1:21" s="9" customFormat="1" x14ac:dyDescent="0.2">
      <c r="A11" s="8" t="s">
        <v>8</v>
      </c>
      <c r="B11" s="51">
        <f>(0.55*B3)/2</f>
        <v>69.575000000000003</v>
      </c>
      <c r="C11" s="52">
        <v>0.63400000000000001</v>
      </c>
      <c r="D11" s="51"/>
      <c r="E11" s="53">
        <v>0.76100000000000001</v>
      </c>
      <c r="F11" s="51"/>
      <c r="G11" s="58">
        <v>0.57799999999999996</v>
      </c>
      <c r="H11" s="68"/>
      <c r="I11" s="69"/>
      <c r="J11" s="68"/>
      <c r="K11" s="70"/>
      <c r="L11" s="68"/>
      <c r="M11" s="75"/>
      <c r="N11" s="19"/>
    </row>
    <row r="12" spans="1:21" s="9" customFormat="1" x14ac:dyDescent="0.2">
      <c r="A12" s="8" t="s">
        <v>9</v>
      </c>
      <c r="B12" s="51">
        <f>0.168*B3</f>
        <v>42.504000000000005</v>
      </c>
      <c r="C12" s="52">
        <v>0.70899999999999996</v>
      </c>
      <c r="D12" s="51"/>
      <c r="E12" s="53">
        <v>0.78900000000000003</v>
      </c>
      <c r="F12" s="51"/>
      <c r="G12" s="53">
        <v>0.64600000000000002</v>
      </c>
      <c r="H12" s="68"/>
      <c r="I12" s="69"/>
      <c r="J12" s="68"/>
      <c r="K12" s="70"/>
      <c r="L12" s="68"/>
      <c r="M12" s="70"/>
      <c r="N12" s="19"/>
      <c r="P12" s="14"/>
    </row>
    <row r="13" spans="1:21" s="3" customFormat="1" x14ac:dyDescent="0.2">
      <c r="A13" s="2" t="s">
        <v>10</v>
      </c>
      <c r="B13" s="54">
        <f>0.039*B3</f>
        <v>9.8669999999999991</v>
      </c>
      <c r="C13" s="52">
        <v>0.85199999999999998</v>
      </c>
      <c r="D13" s="54"/>
      <c r="E13" s="56">
        <v>0.79200000000000004</v>
      </c>
      <c r="F13" s="51"/>
      <c r="G13" s="59">
        <v>0.65700000000000003</v>
      </c>
      <c r="H13" s="71"/>
      <c r="I13" s="69"/>
      <c r="J13" s="71"/>
      <c r="K13" s="73"/>
      <c r="L13" s="68"/>
      <c r="M13" s="76"/>
      <c r="N13" s="19"/>
    </row>
    <row r="14" spans="1:21" s="7" customFormat="1" x14ac:dyDescent="0.2">
      <c r="A14" s="6" t="s">
        <v>11</v>
      </c>
      <c r="B14" s="48">
        <f>0.731*B7</f>
        <v>152.76291799999998</v>
      </c>
      <c r="C14" s="50"/>
      <c r="D14" s="48">
        <f>0.628*D7</f>
        <v>2695.1348480000001</v>
      </c>
      <c r="E14" s="50"/>
      <c r="F14" s="50"/>
      <c r="G14" s="50"/>
      <c r="H14" s="65"/>
      <c r="I14" s="67"/>
      <c r="J14" s="65"/>
      <c r="K14" s="67"/>
      <c r="L14" s="67"/>
      <c r="M14" s="67"/>
      <c r="N14" s="18"/>
    </row>
    <row r="15" spans="1:21" s="9" customFormat="1" x14ac:dyDescent="0.2">
      <c r="A15" s="8" t="s">
        <v>12</v>
      </c>
      <c r="B15" s="51">
        <f>(0.012*B7)+(0.021*B8)</f>
        <v>3.4321980000000001</v>
      </c>
      <c r="C15" s="51"/>
      <c r="D15" s="51">
        <f>(0.039*D7)+(0.059*D8)</f>
        <v>258.19668000000001</v>
      </c>
      <c r="E15" s="53"/>
      <c r="F15" s="51"/>
      <c r="G15" s="53"/>
      <c r="H15" s="68"/>
      <c r="I15" s="68"/>
      <c r="J15" s="68"/>
      <c r="K15" s="70"/>
      <c r="L15" s="68"/>
      <c r="M15" s="70"/>
      <c r="N15" s="10"/>
      <c r="P15" s="10"/>
    </row>
    <row r="16" spans="1:21" s="9" customFormat="1" x14ac:dyDescent="0.2">
      <c r="A16" s="8" t="s">
        <v>13</v>
      </c>
      <c r="B16" s="51">
        <f>0.026*B7</f>
        <v>5.4334279999999993</v>
      </c>
      <c r="C16" s="51"/>
      <c r="D16" s="51">
        <f>0.028*D7</f>
        <v>120.16524800000001</v>
      </c>
      <c r="E16" s="53"/>
      <c r="F16" s="51"/>
      <c r="G16" s="53"/>
      <c r="H16" s="68"/>
      <c r="I16" s="68"/>
      <c r="J16" s="68"/>
      <c r="K16" s="70"/>
      <c r="L16" s="68"/>
      <c r="M16" s="70"/>
      <c r="N16" s="10"/>
      <c r="P16" s="10"/>
    </row>
    <row r="17" spans="1:26" s="3" customFormat="1" x14ac:dyDescent="0.2">
      <c r="A17" s="2" t="s">
        <v>14</v>
      </c>
      <c r="B17" s="54">
        <f>(0.029*B7)+(0.339*B8)</f>
        <v>20.983820000000001</v>
      </c>
      <c r="C17" s="56"/>
      <c r="D17" s="54">
        <f>(0.057*D7)+(0.349*D8)</f>
        <v>781.86712799999998</v>
      </c>
      <c r="E17" s="56"/>
      <c r="F17" s="56"/>
      <c r="G17" s="56"/>
      <c r="H17" s="71"/>
      <c r="I17" s="73"/>
      <c r="J17" s="71"/>
      <c r="K17" s="73"/>
      <c r="L17" s="73"/>
      <c r="M17" s="73"/>
      <c r="N17" s="20"/>
    </row>
    <row r="18" spans="1:26" x14ac:dyDescent="0.2">
      <c r="A18" s="1" t="s">
        <v>20</v>
      </c>
      <c r="B18" s="60"/>
      <c r="C18" s="60">
        <v>1</v>
      </c>
      <c r="D18" s="60"/>
      <c r="E18" s="60"/>
      <c r="F18" s="60"/>
      <c r="G18" s="60"/>
      <c r="H18" s="77"/>
      <c r="I18" s="77">
        <v>1</v>
      </c>
      <c r="J18" s="77"/>
      <c r="K18" s="77"/>
      <c r="L18" s="77"/>
      <c r="M18" s="77"/>
      <c r="N18" s="24"/>
      <c r="O18" s="23"/>
      <c r="Q18" s="26"/>
      <c r="R18" s="26"/>
      <c r="S18" s="25"/>
      <c r="T18" s="26"/>
      <c r="U18" s="25"/>
      <c r="V18" s="25"/>
      <c r="W18" s="25"/>
    </row>
    <row r="19" spans="1:26" x14ac:dyDescent="0.2">
      <c r="N19" s="29"/>
      <c r="O19" s="28"/>
      <c r="P19" s="26"/>
      <c r="Q19" s="26"/>
      <c r="R19" s="25"/>
      <c r="S19" s="26"/>
      <c r="T19" s="25"/>
      <c r="U19" s="25"/>
      <c r="V19" s="25"/>
      <c r="W19" s="25"/>
    </row>
    <row r="20" spans="1:26" x14ac:dyDescent="0.2">
      <c r="C20" t="s">
        <v>24</v>
      </c>
      <c r="F20" s="25"/>
      <c r="G20" s="25"/>
      <c r="I20" t="s">
        <v>24</v>
      </c>
      <c r="L20" s="25"/>
      <c r="M20" s="25"/>
      <c r="N20" s="29"/>
      <c r="O20" s="28"/>
      <c r="P20" s="26"/>
      <c r="Q20" s="25"/>
      <c r="R20" s="26"/>
      <c r="S20" s="25"/>
      <c r="T20" s="26"/>
      <c r="U20" s="25"/>
      <c r="V20" s="25"/>
      <c r="W20" s="25"/>
      <c r="X20" s="25"/>
      <c r="Y20" s="25"/>
      <c r="Z20" s="25"/>
    </row>
    <row r="21" spans="1:26" x14ac:dyDescent="0.2">
      <c r="B21" s="61" t="s">
        <v>45</v>
      </c>
      <c r="C21" s="61"/>
      <c r="E21" s="21"/>
      <c r="F21" s="27"/>
      <c r="G21" s="25"/>
      <c r="H21" s="21"/>
      <c r="I21" s="21"/>
      <c r="K21" s="21"/>
      <c r="L21" s="27"/>
      <c r="M21" s="25"/>
      <c r="N21" s="29"/>
      <c r="O21" s="23"/>
      <c r="P21" s="26"/>
      <c r="Q21" s="25"/>
      <c r="R21" s="26"/>
      <c r="S21" s="25"/>
      <c r="T21" s="26"/>
      <c r="U21" s="25"/>
      <c r="V21" s="25"/>
      <c r="W21" s="25"/>
      <c r="Y21" s="25"/>
      <c r="Z21" s="25"/>
    </row>
    <row r="22" spans="1:26" x14ac:dyDescent="0.2">
      <c r="B22" s="62" t="s">
        <v>67</v>
      </c>
      <c r="C22" s="62"/>
      <c r="E22" s="21"/>
      <c r="F22" s="27"/>
      <c r="G22" s="25"/>
      <c r="H22" s="21"/>
      <c r="I22" s="21"/>
      <c r="K22" s="21"/>
      <c r="L22" s="27"/>
      <c r="M22" s="25"/>
      <c r="N22" s="29"/>
      <c r="O22" s="28"/>
      <c r="P22" s="26"/>
      <c r="Q22" s="25"/>
      <c r="R22" s="26"/>
      <c r="S22" s="25"/>
      <c r="T22" s="26"/>
      <c r="U22" s="25"/>
      <c r="V22" s="25"/>
      <c r="W22" s="25"/>
      <c r="X22" s="25"/>
      <c r="Y22" s="25"/>
      <c r="Z22" s="25"/>
    </row>
    <row r="23" spans="1:26" x14ac:dyDescent="0.2">
      <c r="F23" s="25"/>
      <c r="G23" s="25"/>
      <c r="L23" s="25"/>
      <c r="M23" s="25"/>
      <c r="N23" s="29"/>
      <c r="O23" s="23"/>
      <c r="P23" s="26"/>
      <c r="Q23" s="25"/>
      <c r="R23" s="26"/>
      <c r="S23" s="25"/>
      <c r="T23" s="26"/>
      <c r="U23" s="25"/>
      <c r="V23" s="25"/>
      <c r="W23" s="25"/>
      <c r="X23" s="25"/>
      <c r="Y23" s="25"/>
      <c r="Z23" s="25"/>
    </row>
    <row r="24" spans="1:26" x14ac:dyDescent="0.2">
      <c r="F24" s="25"/>
      <c r="G24" s="25"/>
      <c r="L24" s="25"/>
      <c r="M24" s="25"/>
      <c r="N24" s="29"/>
      <c r="O24" s="23"/>
      <c r="P24" s="26"/>
      <c r="Q24" s="25"/>
      <c r="R24" s="26"/>
      <c r="S24" s="25"/>
      <c r="T24" s="26"/>
      <c r="U24" s="25"/>
      <c r="V24" s="25"/>
      <c r="W24" s="25"/>
      <c r="X24" s="25"/>
      <c r="Y24" s="25"/>
      <c r="Z24" s="25"/>
    </row>
    <row r="25" spans="1:26" x14ac:dyDescent="0.2">
      <c r="F25" s="25"/>
      <c r="G25" s="25"/>
      <c r="L25" s="25"/>
      <c r="M25" s="25"/>
      <c r="N25" s="29"/>
      <c r="O25" s="26"/>
      <c r="P25" s="26"/>
      <c r="Q25" s="25"/>
      <c r="R25" s="26"/>
      <c r="S25" s="25"/>
      <c r="T25" s="26"/>
      <c r="U25" s="25"/>
      <c r="V25" s="25"/>
      <c r="W25" s="25"/>
      <c r="X25" s="25"/>
      <c r="Y25" s="25"/>
      <c r="Z25" s="25"/>
    </row>
    <row r="26" spans="1:26" x14ac:dyDescent="0.2">
      <c r="F26" s="25"/>
      <c r="G26" s="25"/>
      <c r="L26" s="25"/>
      <c r="M26" s="25"/>
      <c r="N26" s="29"/>
      <c r="O26" s="23"/>
      <c r="P26" s="26"/>
      <c r="Q26" s="25"/>
      <c r="R26" s="26"/>
      <c r="S26" s="25"/>
      <c r="T26" s="26"/>
      <c r="U26" s="25"/>
      <c r="V26" s="25"/>
      <c r="W26" s="25"/>
      <c r="X26" s="25"/>
      <c r="Y26" s="25"/>
      <c r="Z26" s="25"/>
    </row>
    <row r="27" spans="1:26" x14ac:dyDescent="0.2">
      <c r="F27" s="25"/>
      <c r="G27" s="25"/>
      <c r="L27" s="25"/>
      <c r="M27" s="25"/>
      <c r="N27" s="29"/>
      <c r="O27" s="23"/>
      <c r="P27" s="26"/>
      <c r="Q27" s="25"/>
      <c r="R27" s="26"/>
      <c r="S27" s="25"/>
      <c r="T27" s="26"/>
      <c r="U27" s="25"/>
      <c r="V27" s="25"/>
      <c r="W27" s="25"/>
      <c r="X27" s="25"/>
      <c r="Y27" s="25"/>
      <c r="Z27" s="25"/>
    </row>
    <row r="28" spans="1:26" x14ac:dyDescent="0.2">
      <c r="F28" s="25"/>
      <c r="G28" s="25"/>
      <c r="L28" s="25"/>
      <c r="M28" s="25"/>
      <c r="N28" s="29"/>
      <c r="O28" s="28"/>
      <c r="P28" s="26"/>
      <c r="Q28" s="25"/>
      <c r="R28" s="26"/>
      <c r="S28" s="25"/>
      <c r="T28" s="26"/>
      <c r="U28" s="25"/>
      <c r="V28" s="25"/>
      <c r="W28" s="25"/>
      <c r="X28" s="25"/>
      <c r="Y28" s="25"/>
      <c r="Z28" s="25"/>
    </row>
    <row r="29" spans="1:26" x14ac:dyDescent="0.2">
      <c r="F29" s="25"/>
      <c r="G29" s="25"/>
      <c r="L29" s="25"/>
      <c r="M29" s="25"/>
      <c r="N29" s="29"/>
      <c r="O29" s="28"/>
      <c r="P29" s="26"/>
      <c r="Q29" s="25"/>
      <c r="R29" s="26"/>
      <c r="S29" s="25"/>
      <c r="T29" s="26"/>
      <c r="U29" s="25"/>
      <c r="V29" s="25"/>
      <c r="W29" s="25"/>
      <c r="X29" s="25"/>
      <c r="Y29" s="25"/>
      <c r="Z29" s="25"/>
    </row>
    <row r="30" spans="1:26" x14ac:dyDescent="0.2">
      <c r="F30" s="25" t="s">
        <v>24</v>
      </c>
      <c r="G30" s="25"/>
      <c r="L30" s="25" t="s">
        <v>24</v>
      </c>
      <c r="M30" s="25"/>
      <c r="N30" s="29"/>
      <c r="O30" s="23"/>
      <c r="P30" s="26"/>
      <c r="Q30" s="25"/>
      <c r="R30" s="26"/>
      <c r="S30" s="25"/>
      <c r="T30" s="26"/>
      <c r="U30" s="25"/>
      <c r="V30" s="25"/>
      <c r="W30" s="25"/>
      <c r="X30" s="25"/>
      <c r="Y30" s="25"/>
      <c r="Z30" s="25"/>
    </row>
    <row r="31" spans="1:26" x14ac:dyDescent="0.2">
      <c r="F31" s="25"/>
      <c r="G31" s="25"/>
      <c r="L31" s="25"/>
      <c r="M31" s="25"/>
      <c r="N31" s="29"/>
      <c r="O31" s="23"/>
      <c r="P31" s="26"/>
      <c r="Q31" s="25"/>
      <c r="R31" s="26"/>
      <c r="S31" s="25"/>
      <c r="T31" s="25"/>
      <c r="U31" s="25"/>
      <c r="V31" s="25"/>
      <c r="W31" s="25"/>
      <c r="X31" s="25"/>
      <c r="Y31" s="25"/>
      <c r="Z31" s="25"/>
    </row>
    <row r="32" spans="1:26" x14ac:dyDescent="0.2">
      <c r="F32" s="25"/>
      <c r="G32" s="25"/>
      <c r="L32" s="25"/>
      <c r="M32" s="25"/>
      <c r="N32" s="29"/>
      <c r="O32" s="23"/>
      <c r="P32" s="26"/>
      <c r="Q32" s="25"/>
      <c r="R32" s="26"/>
      <c r="S32" s="25"/>
      <c r="T32" s="25"/>
      <c r="U32" s="25"/>
      <c r="V32" s="25"/>
      <c r="W32" s="25"/>
      <c r="X32" s="25"/>
      <c r="Y32" s="25"/>
      <c r="Z32" s="25"/>
    </row>
    <row r="33" spans="6:26" x14ac:dyDescent="0.2">
      <c r="F33" s="25"/>
      <c r="G33" s="25"/>
      <c r="L33" s="25"/>
      <c r="M33" s="25"/>
      <c r="N33" s="29"/>
      <c r="O33" s="23"/>
      <c r="P33" s="25"/>
      <c r="Q33" s="25"/>
      <c r="R33" s="25"/>
      <c r="S33" s="25"/>
      <c r="T33" s="25"/>
      <c r="U33" s="25"/>
      <c r="V33" s="25"/>
      <c r="W33" s="25"/>
      <c r="Z33" s="25"/>
    </row>
    <row r="34" spans="6:26" x14ac:dyDescent="0.2">
      <c r="F34" s="25"/>
      <c r="G34" s="25"/>
      <c r="L34" s="25"/>
      <c r="M34" s="25"/>
      <c r="X34" s="25"/>
      <c r="Y34" s="25"/>
      <c r="Z34" s="25"/>
    </row>
    <row r="35" spans="6:26" x14ac:dyDescent="0.2">
      <c r="F35" s="25"/>
      <c r="G35" s="25"/>
      <c r="L35" s="25"/>
      <c r="M35" s="25"/>
      <c r="X35" s="25"/>
      <c r="Y35" s="25"/>
      <c r="Z35" s="25"/>
    </row>
    <row r="36" spans="6:26" x14ac:dyDescent="0.2">
      <c r="F36" s="25"/>
      <c r="G36" s="25"/>
      <c r="L36" s="25"/>
      <c r="M36" s="25"/>
      <c r="N36" s="29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6:26" x14ac:dyDescent="0.2">
      <c r="F37" s="25"/>
      <c r="G37" s="25"/>
      <c r="L37" s="25"/>
      <c r="M37" s="25"/>
      <c r="P37" s="26"/>
      <c r="Q37" s="25"/>
      <c r="R37" s="26"/>
      <c r="S37" s="25"/>
      <c r="T37" s="26"/>
      <c r="U37" s="25"/>
      <c r="V37" s="25"/>
      <c r="W37" s="25"/>
      <c r="X37" s="25"/>
      <c r="Y37" s="25"/>
      <c r="Z37" s="25"/>
    </row>
    <row r="38" spans="6:26" x14ac:dyDescent="0.2">
      <c r="F38" s="25"/>
      <c r="G38" s="25"/>
      <c r="L38" s="25"/>
      <c r="M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6:26" x14ac:dyDescent="0.2">
      <c r="F39" s="25"/>
      <c r="G39" s="25"/>
      <c r="L39" s="25"/>
      <c r="M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6:26" x14ac:dyDescent="0.2">
      <c r="F40" s="25"/>
      <c r="G40" s="25"/>
      <c r="L40" s="25"/>
      <c r="M40" s="25"/>
      <c r="P40" s="25"/>
      <c r="Q40" s="25"/>
      <c r="R40" s="25"/>
      <c r="S40" s="25"/>
      <c r="T40" s="25"/>
      <c r="U40" s="25"/>
      <c r="V40" s="25"/>
      <c r="W40" s="25"/>
      <c r="X40" s="25"/>
    </row>
    <row r="41" spans="6:26" x14ac:dyDescent="0.2">
      <c r="F41" s="25"/>
      <c r="G41" s="25"/>
      <c r="L41" s="25"/>
      <c r="M41" s="25"/>
      <c r="N41" s="25"/>
      <c r="O41" s="25"/>
      <c r="X41" s="25"/>
    </row>
    <row r="42" spans="6:26" x14ac:dyDescent="0.2">
      <c r="F42" s="25"/>
      <c r="G42" s="25"/>
      <c r="L42" s="25"/>
      <c r="M42" s="25"/>
      <c r="P42" s="25"/>
      <c r="Q42" s="25"/>
      <c r="R42" s="25"/>
      <c r="S42" s="25"/>
      <c r="T42" s="25"/>
      <c r="X42" s="25"/>
    </row>
    <row r="43" spans="6:26" x14ac:dyDescent="0.2">
      <c r="F43" s="25"/>
      <c r="G43" s="25"/>
      <c r="L43" s="25"/>
      <c r="M43" s="25"/>
      <c r="X43" s="25"/>
    </row>
    <row r="44" spans="6:26" x14ac:dyDescent="0.2">
      <c r="F44" s="25"/>
      <c r="G44" s="25"/>
      <c r="L44" s="25"/>
      <c r="M44" s="25"/>
      <c r="X44" s="25"/>
    </row>
    <row r="45" spans="6:26" x14ac:dyDescent="0.2">
      <c r="F45" s="25"/>
      <c r="G45" s="25"/>
      <c r="L45" s="25"/>
      <c r="M45" s="25"/>
      <c r="U45" s="25"/>
      <c r="V45" s="25"/>
      <c r="W45" s="25"/>
      <c r="X45" s="25"/>
    </row>
    <row r="46" spans="6:26" x14ac:dyDescent="0.2">
      <c r="F46" s="25"/>
      <c r="G46" s="25"/>
      <c r="L46" s="25"/>
      <c r="M46" s="25"/>
      <c r="U46" s="25"/>
      <c r="V46" s="25"/>
      <c r="W46" s="25"/>
      <c r="X46" s="25"/>
    </row>
    <row r="47" spans="6:26" x14ac:dyDescent="0.2">
      <c r="F47" s="25"/>
      <c r="G47" s="25"/>
      <c r="L47" s="25"/>
      <c r="M47" s="25"/>
      <c r="N47" s="25"/>
      <c r="O47" s="25"/>
      <c r="U47" s="25"/>
      <c r="V47" s="25"/>
      <c r="W47" s="25"/>
      <c r="X47" s="25"/>
    </row>
    <row r="48" spans="6:26" x14ac:dyDescent="0.2">
      <c r="F48" s="25"/>
      <c r="G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</row>
    <row r="49" spans="6:24" x14ac:dyDescent="0.2">
      <c r="F49" s="25"/>
      <c r="G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</row>
    <row r="50" spans="6:24" x14ac:dyDescent="0.2">
      <c r="F50" s="25"/>
      <c r="G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</row>
    <row r="51" spans="6:24" x14ac:dyDescent="0.2">
      <c r="F51" s="25"/>
      <c r="G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</row>
    <row r="52" spans="6:24" x14ac:dyDescent="0.2">
      <c r="F52" s="25"/>
      <c r="G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</row>
    <row r="53" spans="6:24" x14ac:dyDescent="0.2">
      <c r="F53" s="25"/>
      <c r="G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</row>
    <row r="54" spans="6:24" x14ac:dyDescent="0.2">
      <c r="F54" s="25"/>
      <c r="G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</row>
    <row r="55" spans="6:24" x14ac:dyDescent="0.2">
      <c r="F55" s="25"/>
      <c r="G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</row>
    <row r="56" spans="6:24" x14ac:dyDescent="0.2">
      <c r="F56" s="25"/>
      <c r="G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</row>
    <row r="57" spans="6:24" x14ac:dyDescent="0.2">
      <c r="F57" s="25"/>
      <c r="G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</row>
    <row r="58" spans="6:24" x14ac:dyDescent="0.2">
      <c r="F58" s="25"/>
      <c r="G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</row>
    <row r="59" spans="6:24" x14ac:dyDescent="0.2">
      <c r="F59" s="25"/>
      <c r="G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</row>
    <row r="60" spans="6:24" x14ac:dyDescent="0.2">
      <c r="F60" s="25"/>
      <c r="G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</row>
    <row r="61" spans="6:24" x14ac:dyDescent="0.2">
      <c r="F61" s="25"/>
      <c r="G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</row>
    <row r="62" spans="6:24" x14ac:dyDescent="0.2">
      <c r="F62" s="25"/>
      <c r="G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</row>
    <row r="63" spans="6:24" x14ac:dyDescent="0.2">
      <c r="F63" s="25"/>
      <c r="G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</row>
    <row r="64" spans="6:24" x14ac:dyDescent="0.2">
      <c r="F64" s="25"/>
      <c r="G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</row>
    <row r="65" spans="6:24" x14ac:dyDescent="0.2">
      <c r="F65" s="25"/>
      <c r="G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</row>
    <row r="66" spans="6:24" x14ac:dyDescent="0.2">
      <c r="F66" s="25"/>
      <c r="G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</row>
    <row r="67" spans="6:24" x14ac:dyDescent="0.2">
      <c r="F67" s="25"/>
      <c r="G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</row>
    <row r="68" spans="6:24" x14ac:dyDescent="0.2">
      <c r="F68" s="25"/>
      <c r="G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</row>
    <row r="69" spans="6:24" x14ac:dyDescent="0.2">
      <c r="F69" s="25"/>
      <c r="G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</row>
    <row r="70" spans="6:24" x14ac:dyDescent="0.2">
      <c r="F70" s="25"/>
      <c r="G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</row>
    <row r="71" spans="6:24" x14ac:dyDescent="0.2">
      <c r="N71" s="25"/>
      <c r="O71" s="25"/>
      <c r="P71" s="25"/>
      <c r="Q71" s="25"/>
      <c r="R71" s="25"/>
      <c r="S71" s="25"/>
      <c r="T71" s="25"/>
      <c r="U71" s="25"/>
      <c r="V71" s="25"/>
      <c r="W71" s="25"/>
    </row>
    <row r="72" spans="6:24" x14ac:dyDescent="0.2">
      <c r="N72" s="25"/>
      <c r="O72" s="25"/>
      <c r="P72" s="25"/>
      <c r="Q72" s="25"/>
      <c r="R72" s="25"/>
      <c r="S72" s="25"/>
      <c r="T72" s="25"/>
    </row>
    <row r="73" spans="6:24" x14ac:dyDescent="0.2">
      <c r="N73" s="25"/>
      <c r="O73" s="25"/>
      <c r="P73" s="25"/>
      <c r="Q73" s="25"/>
      <c r="R73" s="25"/>
      <c r="S73" s="25"/>
      <c r="T73" s="25"/>
    </row>
    <row r="74" spans="6:24" x14ac:dyDescent="0.2">
      <c r="P74" s="25"/>
      <c r="Q74" s="25"/>
      <c r="R74" s="25"/>
      <c r="S74" s="25"/>
      <c r="T74" s="25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5" x14ac:dyDescent="0.2"/>
  <cols>
    <col min="1" max="1" width="8.83203125" style="1"/>
  </cols>
  <sheetData>
    <row r="1" spans="1:2" s="1" customFormat="1" x14ac:dyDescent="0.2">
      <c r="A1" s="1" t="s">
        <v>22</v>
      </c>
      <c r="B1" s="1" t="s">
        <v>23</v>
      </c>
    </row>
    <row r="2" spans="1:2" x14ac:dyDescent="0.2">
      <c r="A2" s="1">
        <v>2010</v>
      </c>
    </row>
    <row r="3" spans="1:2" x14ac:dyDescent="0.2">
      <c r="A3" s="1">
        <v>2011</v>
      </c>
    </row>
    <row r="4" spans="1:2" x14ac:dyDescent="0.2">
      <c r="A4" s="1">
        <v>2012</v>
      </c>
    </row>
    <row r="5" spans="1:2" x14ac:dyDescent="0.2">
      <c r="A5" s="1">
        <v>2013</v>
      </c>
    </row>
    <row r="6" spans="1:2" x14ac:dyDescent="0.2">
      <c r="A6" s="1">
        <v>2014</v>
      </c>
    </row>
    <row r="7" spans="1:2" x14ac:dyDescent="0.2">
      <c r="A7" s="1">
        <v>2015</v>
      </c>
    </row>
    <row r="8" spans="1:2" x14ac:dyDescent="0.2">
      <c r="A8" s="1">
        <v>2016</v>
      </c>
    </row>
    <row r="9" spans="1:2" x14ac:dyDescent="0.2">
      <c r="A9" s="1">
        <v>2017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6"/>
  <sheetViews>
    <sheetView zoomScale="120" zoomScaleNormal="120" workbookViewId="0">
      <selection activeCell="B25" sqref="B25"/>
    </sheetView>
  </sheetViews>
  <sheetFormatPr baseColWidth="10" defaultColWidth="8.83203125" defaultRowHeight="15" x14ac:dyDescent="0.2"/>
  <cols>
    <col min="1" max="1" width="25.33203125" customWidth="1"/>
  </cols>
  <sheetData>
    <row r="1" spans="1:12" x14ac:dyDescent="0.2">
      <c r="A1" t="s">
        <v>25</v>
      </c>
    </row>
    <row r="2" spans="1:12" x14ac:dyDescent="0.2">
      <c r="K2" s="16"/>
      <c r="L2" s="16"/>
    </row>
    <row r="3" spans="1:12" x14ac:dyDescent="0.2">
      <c r="A3" t="s">
        <v>45</v>
      </c>
      <c r="B3" s="23">
        <v>1110356</v>
      </c>
    </row>
    <row r="4" spans="1:12" x14ac:dyDescent="0.2">
      <c r="B4" s="11"/>
    </row>
    <row r="5" spans="1:12" x14ac:dyDescent="0.2">
      <c r="A5" s="22" t="s">
        <v>55</v>
      </c>
    </row>
    <row r="6" spans="1:12" x14ac:dyDescent="0.2">
      <c r="A6" t="s">
        <v>46</v>
      </c>
      <c r="B6" s="23">
        <v>280979</v>
      </c>
      <c r="C6" s="23"/>
      <c r="D6" s="44"/>
    </row>
    <row r="7" spans="1:12" x14ac:dyDescent="0.2">
      <c r="A7" t="s">
        <v>47</v>
      </c>
      <c r="B7" s="23">
        <v>239859</v>
      </c>
      <c r="C7" s="23"/>
      <c r="D7" s="44"/>
    </row>
    <row r="8" spans="1:12" x14ac:dyDescent="0.2">
      <c r="A8" t="s">
        <v>48</v>
      </c>
      <c r="B8" s="23">
        <v>224529</v>
      </c>
      <c r="C8" s="23"/>
      <c r="D8" s="45"/>
      <c r="E8" s="16"/>
      <c r="F8" s="16"/>
      <c r="G8" s="16"/>
    </row>
    <row r="9" spans="1:12" x14ac:dyDescent="0.2">
      <c r="A9" t="s">
        <v>49</v>
      </c>
      <c r="B9" s="23">
        <v>216453</v>
      </c>
      <c r="C9" s="23"/>
      <c r="D9" s="44"/>
    </row>
    <row r="10" spans="1:12" x14ac:dyDescent="0.2">
      <c r="A10" t="s">
        <v>50</v>
      </c>
      <c r="B10" s="23">
        <v>181806</v>
      </c>
      <c r="C10" s="23"/>
      <c r="D10" s="44"/>
    </row>
    <row r="11" spans="1:12" x14ac:dyDescent="0.2">
      <c r="A11" t="s">
        <v>51</v>
      </c>
      <c r="B11" s="23">
        <v>142088</v>
      </c>
      <c r="C11" s="23"/>
      <c r="D11" s="44"/>
    </row>
    <row r="12" spans="1:12" x14ac:dyDescent="0.2">
      <c r="A12" t="s">
        <v>52</v>
      </c>
      <c r="B12" s="23">
        <v>98012</v>
      </c>
      <c r="C12" s="23"/>
      <c r="D12" s="44"/>
    </row>
    <row r="13" spans="1:12" x14ac:dyDescent="0.2">
      <c r="A13" t="s">
        <v>53</v>
      </c>
      <c r="B13" s="23">
        <v>86111</v>
      </c>
      <c r="C13" s="23"/>
      <c r="D13" s="44"/>
    </row>
    <row r="14" spans="1:12" x14ac:dyDescent="0.2">
      <c r="A14" t="s">
        <v>54</v>
      </c>
      <c r="B14" s="23">
        <v>32244</v>
      </c>
      <c r="C14" s="23"/>
    </row>
    <row r="15" spans="1:12" x14ac:dyDescent="0.2">
      <c r="B15" s="23"/>
      <c r="C15" s="23"/>
      <c r="D15" s="44"/>
    </row>
    <row r="16" spans="1:12" x14ac:dyDescent="0.2">
      <c r="A16" s="12" t="s">
        <v>66</v>
      </c>
      <c r="C16" s="23"/>
      <c r="D16" s="44"/>
    </row>
    <row r="17" spans="1:4" x14ac:dyDescent="0.2">
      <c r="A17" s="12" t="s">
        <v>56</v>
      </c>
      <c r="C17" s="23"/>
    </row>
    <row r="18" spans="1:4" x14ac:dyDescent="0.2">
      <c r="A18" s="12" t="s">
        <v>57</v>
      </c>
      <c r="B18" s="23"/>
      <c r="C18" s="23"/>
      <c r="D18" s="44"/>
    </row>
    <row r="19" spans="1:4" x14ac:dyDescent="0.2">
      <c r="A19" s="12"/>
      <c r="B19" s="23"/>
      <c r="C19" s="23"/>
      <c r="D19" s="44"/>
    </row>
    <row r="20" spans="1:4" x14ac:dyDescent="0.2">
      <c r="A20" s="12"/>
      <c r="B20" s="23"/>
      <c r="C20" s="23"/>
      <c r="D20" s="44"/>
    </row>
    <row r="21" spans="1:4" x14ac:dyDescent="0.2">
      <c r="A21" t="s">
        <v>59</v>
      </c>
    </row>
    <row r="22" spans="1:4" x14ac:dyDescent="0.2">
      <c r="A22" s="12" t="s">
        <v>65</v>
      </c>
      <c r="B22" s="12"/>
    </row>
    <row r="23" spans="1:4" x14ac:dyDescent="0.2">
      <c r="A23" t="s">
        <v>60</v>
      </c>
      <c r="B23" s="12" t="s">
        <v>58</v>
      </c>
    </row>
    <row r="24" spans="1:4" x14ac:dyDescent="0.2">
      <c r="A24" t="s">
        <v>68</v>
      </c>
      <c r="B24" s="12" t="s">
        <v>69</v>
      </c>
    </row>
    <row r="25" spans="1:4" x14ac:dyDescent="0.2">
      <c r="A25" t="s">
        <v>62</v>
      </c>
      <c r="B25" s="12" t="s">
        <v>61</v>
      </c>
    </row>
    <row r="26" spans="1:4" x14ac:dyDescent="0.2">
      <c r="A26" t="s">
        <v>64</v>
      </c>
      <c r="B26" s="12" t="s">
        <v>63</v>
      </c>
    </row>
  </sheetData>
  <hyperlinks>
    <hyperlink ref="A17" r:id="rId1" xr:uid="{C29716C4-037E-DC4A-ABC0-D08583D3F013}"/>
    <hyperlink ref="A18" r:id="rId2" xr:uid="{61AB2CCE-F979-E649-AF56-FB5EF6694D6B}"/>
    <hyperlink ref="B23" r:id="rId3" xr:uid="{D4F46263-FFEB-6845-B124-B60F5CFF790E}"/>
    <hyperlink ref="B25" r:id="rId4" xr:uid="{47859004-ADC7-C049-A993-F7CE50ED3A78}"/>
    <hyperlink ref="B26" r:id="rId5" xr:uid="{EB966A14-9DB3-2F4D-ABD9-9377CEB0101E}"/>
    <hyperlink ref="A22" r:id="rId6" xr:uid="{042C04DF-963C-8149-B144-942A301E04E0}"/>
    <hyperlink ref="A16" r:id="rId7" xr:uid="{BCDF4E8C-6B42-9C4D-8485-3C7D7F76CEAC}"/>
    <hyperlink ref="B24" r:id="rId8" xr:uid="{99FA549E-8311-5C4B-B7C8-C47F5F4F932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D82F-C49B-E645-9ED1-742B79A009E4}">
  <dimension ref="A1:C27"/>
  <sheetViews>
    <sheetView workbookViewId="0"/>
  </sheetViews>
  <sheetFormatPr baseColWidth="10" defaultRowHeight="15" x14ac:dyDescent="0.2"/>
  <cols>
    <col min="1" max="1" width="13" bestFit="1" customWidth="1"/>
    <col min="2" max="2" width="52" customWidth="1"/>
    <col min="3" max="3" width="32" customWidth="1"/>
  </cols>
  <sheetData>
    <row r="1" spans="1:3" ht="16" x14ac:dyDescent="0.2">
      <c r="A1" s="33" t="s">
        <v>29</v>
      </c>
      <c r="B1" s="34" t="s">
        <v>30</v>
      </c>
      <c r="C1" s="35" t="s">
        <v>36</v>
      </c>
    </row>
    <row r="2" spans="1:3" ht="16" x14ac:dyDescent="0.2">
      <c r="A2" s="33" t="s">
        <v>32</v>
      </c>
      <c r="B2" s="36" t="s">
        <v>28</v>
      </c>
      <c r="C2" s="37"/>
    </row>
    <row r="3" spans="1:3" ht="48" x14ac:dyDescent="0.2">
      <c r="A3" s="38" t="s">
        <v>31</v>
      </c>
      <c r="B3" s="32" t="s">
        <v>37</v>
      </c>
      <c r="C3" s="39" t="s">
        <v>38</v>
      </c>
    </row>
    <row r="4" spans="1:3" ht="16" x14ac:dyDescent="0.2">
      <c r="A4" s="40" t="s">
        <v>33</v>
      </c>
      <c r="B4" s="36" t="s">
        <v>27</v>
      </c>
      <c r="C4" s="37"/>
    </row>
    <row r="5" spans="1:3" ht="32" x14ac:dyDescent="0.2">
      <c r="A5" s="40" t="s">
        <v>34</v>
      </c>
      <c r="B5" s="31" t="s">
        <v>35</v>
      </c>
      <c r="C5" s="41" t="s">
        <v>39</v>
      </c>
    </row>
    <row r="6" spans="1:3" ht="16" x14ac:dyDescent="0.2">
      <c r="A6" s="40" t="s">
        <v>40</v>
      </c>
      <c r="B6" s="31" t="s">
        <v>41</v>
      </c>
      <c r="C6" s="41" t="s">
        <v>39</v>
      </c>
    </row>
    <row r="7" spans="1:3" ht="16" x14ac:dyDescent="0.2">
      <c r="A7" s="40" t="s">
        <v>42</v>
      </c>
      <c r="B7" s="32" t="s">
        <v>43</v>
      </c>
      <c r="C7" s="42" t="s">
        <v>39</v>
      </c>
    </row>
    <row r="8" spans="1:3" x14ac:dyDescent="0.2">
      <c r="A8" s="43" t="s">
        <v>44</v>
      </c>
    </row>
    <row r="9" spans="1:3" x14ac:dyDescent="0.2">
      <c r="B9" s="30"/>
    </row>
    <row r="10" spans="1:3" x14ac:dyDescent="0.2">
      <c r="A10" s="1" t="s">
        <v>24</v>
      </c>
      <c r="B10" s="30"/>
    </row>
    <row r="11" spans="1:3" x14ac:dyDescent="0.2">
      <c r="B11" s="30"/>
    </row>
    <row r="12" spans="1:3" x14ac:dyDescent="0.2">
      <c r="B12" s="30"/>
    </row>
    <row r="13" spans="1:3" x14ac:dyDescent="0.2">
      <c r="B13" s="30"/>
    </row>
    <row r="14" spans="1:3" x14ac:dyDescent="0.2">
      <c r="B14" s="30"/>
    </row>
    <row r="15" spans="1:3" x14ac:dyDescent="0.2">
      <c r="B15" s="30"/>
    </row>
    <row r="16" spans="1:3" x14ac:dyDescent="0.2">
      <c r="B16" s="30"/>
    </row>
    <row r="17" spans="2:2" x14ac:dyDescent="0.2">
      <c r="B17" s="30"/>
    </row>
    <row r="18" spans="2:2" x14ac:dyDescent="0.2">
      <c r="B18" s="30"/>
    </row>
    <row r="19" spans="2:2" x14ac:dyDescent="0.2">
      <c r="B19" s="30"/>
    </row>
    <row r="20" spans="2:2" x14ac:dyDescent="0.2">
      <c r="B20" s="30"/>
    </row>
    <row r="21" spans="2:2" x14ac:dyDescent="0.2">
      <c r="B21" s="30"/>
    </row>
    <row r="22" spans="2:2" x14ac:dyDescent="0.2">
      <c r="B22" s="30"/>
    </row>
    <row r="23" spans="2:2" x14ac:dyDescent="0.2">
      <c r="B23" s="30"/>
    </row>
    <row r="24" spans="2:2" x14ac:dyDescent="0.2">
      <c r="B24" s="30"/>
    </row>
    <row r="25" spans="2:2" x14ac:dyDescent="0.2">
      <c r="B25" s="30"/>
    </row>
    <row r="26" spans="2:2" x14ac:dyDescent="0.2">
      <c r="B26" s="30"/>
    </row>
    <row r="27" spans="2:2" x14ac:dyDescent="0.2">
      <c r="B27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Stratified_Data</vt:lpstr>
      <vt:lpstr>Total_Data</vt:lpstr>
      <vt:lpstr>Comments</vt:lpstr>
      <vt:lpstr>Indicator definitions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2020-05-23T13:38:33Z</dcterms:created>
  <dcterms:modified xsi:type="dcterms:W3CDTF">2020-07-30T17:11:06Z</dcterms:modified>
</cp:coreProperties>
</file>