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melissaschnure/Dropbox/Documents_local/Hopkins/PhD/EHE/Suppression data/Baton Rouge/"/>
    </mc:Choice>
  </mc:AlternateContent>
  <xr:revisionPtr revIDLastSave="0" documentId="13_ncr:1_{9D866A40-7B65-214E-A223-048870C660A5}" xr6:coauthVersionLast="45" xr6:coauthVersionMax="45" xr10:uidLastSave="{00000000-0000-0000-0000-000000000000}"/>
  <bookViews>
    <workbookView xWindow="3740" yWindow="460" windowWidth="12900" windowHeight="16000" xr2:uid="{00000000-000D-0000-FFFF-FFFF00000000}"/>
  </bookViews>
  <sheets>
    <sheet name="Stratified_Data" sheetId="6" r:id="rId1"/>
    <sheet name="Total_Data" sheetId="4" r:id="rId2"/>
    <sheet name="Comments" sheetId="2" r:id="rId3"/>
    <sheet name="Indicator definitions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4" l="1"/>
  <c r="G5" i="4"/>
  <c r="G6" i="4"/>
  <c r="G2" i="4"/>
  <c r="G3" i="4"/>
  <c r="E6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H13" i="6"/>
  <c r="H12" i="6"/>
  <c r="H11" i="6"/>
  <c r="H10" i="6"/>
  <c r="H9" i="6"/>
  <c r="H8" i="6"/>
  <c r="H7" i="6"/>
  <c r="H6" i="6"/>
  <c r="H5" i="6"/>
  <c r="H4" i="6"/>
  <c r="H3" i="6"/>
  <c r="G4" i="4"/>
  <c r="I13" i="6"/>
  <c r="B13" i="6"/>
  <c r="B11" i="6"/>
  <c r="B10" i="6"/>
  <c r="I9" i="6"/>
  <c r="B9" i="6"/>
  <c r="G3" i="6"/>
  <c r="F3" i="6"/>
  <c r="E3" i="6"/>
</calcChain>
</file>

<file path=xl/sharedStrings.xml><?xml version="1.0" encoding="utf-8"?>
<sst xmlns="http://schemas.openxmlformats.org/spreadsheetml/2006/main" count="80" uniqueCount="61">
  <si>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</si>
  <si>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</si>
  <si>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</si>
  <si>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</si>
  <si>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</si>
  <si>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</si>
  <si>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</si>
  <si>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</si>
  <si>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</si>
  <si>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</si>
  <si>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</si>
  <si>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</si>
  <si>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</si>
  <si>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</si>
  <si>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</si>
  <si>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</si>
  <si>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</si>
  <si>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</si>
  <si>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</si>
  <si>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</si>
  <si>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</si>
  <si>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</si>
  <si>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</si>
  <si>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 xml:space="preserve">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</si>
  <si>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</si>
  <si>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</si>
  <si>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</si>
  <si>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</si>
  <si>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</si>
  <si>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</si>
  <si>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</si>
  <si>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</si>
  <si>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</si>
  <si>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</si>
  <si>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</si>
  <si>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</si>
  <si>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</si>
  <si>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</si>
  <si>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</si>
  <si>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</si>
  <si>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</si>
  <si>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</si>
  <si>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</si>
  <si>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 xml:space="preserve">Specific EHE priority counties (parishes): </t>
  </si>
  <si>
    <t>Other parishes in MSA:</t>
  </si>
  <si>
    <t xml:space="preserve">Louisiana HIV reports: </t>
  </si>
  <si>
    <t>http://ldh.la.gov/index.cfm/newsroom/detail/1935</t>
  </si>
  <si>
    <t>East Baton Rouge Parish (440,059)</t>
  </si>
  <si>
    <t>Ascension (126,604)</t>
  </si>
  <si>
    <t>East Feliciana (19,135)</t>
  </si>
  <si>
    <t>Iberville (32,511)</t>
  </si>
  <si>
    <t>Livingston (140,789)</t>
  </si>
  <si>
    <t>Pointe Coupee (21,730)</t>
  </si>
  <si>
    <t>St. Helena (10,132)</t>
  </si>
  <si>
    <t>West Baton Rouge (26,465)</t>
  </si>
  <si>
    <t>West Feliciana (15,568)</t>
  </si>
  <si>
    <t>suppressed - among in care</t>
  </si>
  <si>
    <t>suppressed - among diagnosed</t>
  </si>
  <si>
    <t>Louisiana</t>
  </si>
  <si>
    <t>Baton Rouge</t>
  </si>
  <si>
    <t xml:space="preserve">Louisiana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</si>
</sst>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2" fontId="0" fillId="0" borderId="3" xfId="0" applyNumberFormat="1" applyBorder="1"/>
    <xf numFmtId="0" fontId="0" fillId="0" borderId="0" xfId="0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0" fontId="0" fillId="0" borderId="0" xfId="2" applyNumberFormat="1" applyFont="1"/>
    <xf numFmtId="3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0" xfId="1" applyFont="1" applyFill="1"/>
    <xf numFmtId="1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65" fontId="0" fillId="3" borderId="0" xfId="0" applyNumberFormat="1" applyFill="1"/>
    <xf numFmtId="0" fontId="1" fillId="3" borderId="0" xfId="0" applyFont="1" applyFill="1"/>
    <xf numFmtId="0" fontId="1" fillId="2" borderId="0" xfId="0" applyFont="1" applyFill="1"/>
    <xf numFmtId="1" fontId="0" fillId="3" borderId="2" xfId="0" applyNumberFormat="1" applyFill="1" applyBorder="1"/>
    <xf numFmtId="0" fontId="0" fillId="3" borderId="2" xfId="0" applyFill="1" applyBorder="1"/>
    <xf numFmtId="165" fontId="0" fillId="3" borderId="2" xfId="0" applyNumberFormat="1" applyFill="1" applyBorder="1"/>
    <xf numFmtId="1" fontId="0" fillId="3" borderId="3" xfId="0" applyNumberFormat="1" applyFill="1" applyBorder="1"/>
    <xf numFmtId="0" fontId="0" fillId="3" borderId="3" xfId="0" applyFill="1" applyBorder="1"/>
    <xf numFmtId="1" fontId="0" fillId="3" borderId="0" xfId="0" applyNumberFormat="1" applyFill="1"/>
    <xf numFmtId="1" fontId="0" fillId="3" borderId="1" xfId="0" applyNumberFormat="1" applyFill="1" applyBorder="1"/>
    <xf numFmtId="0" fontId="0" fillId="3" borderId="1" xfId="0" applyFill="1" applyBorder="1"/>
    <xf numFmtId="2" fontId="0" fillId="3" borderId="3" xfId="0" applyNumberFormat="1" applyFill="1" applyBorder="1"/>
    <xf numFmtId="2" fontId="0" fillId="3" borderId="1" xfId="0" applyNumberFormat="1" applyFill="1" applyBorder="1"/>
    <xf numFmtId="165" fontId="0" fillId="2" borderId="0" xfId="0" applyNumberFormat="1" applyFill="1"/>
    <xf numFmtId="0" fontId="4" fillId="0" borderId="0" xfId="0" applyFont="1"/>
    <xf numFmtId="0" fontId="5" fillId="2" borderId="0" xfId="0" applyFont="1" applyFill="1"/>
    <xf numFmtId="165" fontId="0" fillId="2" borderId="2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0" fontId="0" fillId="2" borderId="3" xfId="0" applyFill="1" applyBorder="1"/>
    <xf numFmtId="0" fontId="0" fillId="2" borderId="1" xfId="0" applyFill="1" applyBorder="1"/>
    <xf numFmtId="0" fontId="5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dh.la.gov/index.cfm/newsroom/detail/19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EA4F-CE20-CF49-9A8C-CE22F89FF7CE}">
  <dimension ref="A1:U37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3.33203125" style="1" customWidth="1"/>
  </cols>
  <sheetData>
    <row r="1" spans="1:17" s="1" customFormat="1" x14ac:dyDescent="0.2">
      <c r="A1" s="1" t="s">
        <v>22</v>
      </c>
      <c r="B1" s="39" t="s">
        <v>19</v>
      </c>
      <c r="C1" s="39" t="s">
        <v>18</v>
      </c>
      <c r="D1" s="39" t="s">
        <v>17</v>
      </c>
      <c r="E1" s="39" t="s">
        <v>21</v>
      </c>
      <c r="F1" s="39" t="s">
        <v>24</v>
      </c>
      <c r="G1" s="39" t="s">
        <v>16</v>
      </c>
      <c r="H1" s="40" t="s">
        <v>16</v>
      </c>
      <c r="I1" s="39" t="s">
        <v>19</v>
      </c>
      <c r="J1" s="39" t="s">
        <v>18</v>
      </c>
      <c r="K1" s="39" t="s">
        <v>17</v>
      </c>
      <c r="L1" s="39" t="s">
        <v>21</v>
      </c>
      <c r="M1" s="39" t="s">
        <v>24</v>
      </c>
      <c r="N1" s="39" t="s">
        <v>16</v>
      </c>
    </row>
    <row r="2" spans="1:17" s="1" customFormat="1" x14ac:dyDescent="0.2">
      <c r="A2" s="1" t="s">
        <v>15</v>
      </c>
      <c r="B2" s="39">
        <v>2017</v>
      </c>
      <c r="C2" s="39">
        <v>2017</v>
      </c>
      <c r="D2" s="39">
        <v>2017</v>
      </c>
      <c r="E2" s="39">
        <v>2017</v>
      </c>
      <c r="F2" s="39">
        <v>2017</v>
      </c>
      <c r="G2" s="39">
        <v>2017</v>
      </c>
      <c r="H2" s="40">
        <v>2017</v>
      </c>
      <c r="I2" s="39">
        <v>2016</v>
      </c>
      <c r="J2" s="39">
        <v>2016</v>
      </c>
      <c r="K2" s="39">
        <v>2016</v>
      </c>
      <c r="L2" s="39">
        <v>2016</v>
      </c>
      <c r="M2" s="39">
        <v>2016</v>
      </c>
      <c r="N2" s="39">
        <v>2016</v>
      </c>
    </row>
    <row r="3" spans="1:17" s="5" customFormat="1" x14ac:dyDescent="0.2">
      <c r="A3" s="4" t="s">
        <v>0</v>
      </c>
      <c r="B3" s="41">
        <v>1017</v>
      </c>
      <c r="C3" s="42">
        <v>0.75</v>
      </c>
      <c r="D3" s="42">
        <v>20440</v>
      </c>
      <c r="E3" s="43">
        <f>15173/D3</f>
        <v>0.74231898238747551</v>
      </c>
      <c r="F3" s="43">
        <f>11856/D3</f>
        <v>0.58003913894324854</v>
      </c>
      <c r="G3" s="43">
        <f>12603/D3</f>
        <v>0.61658512720156555</v>
      </c>
      <c r="H3" s="54">
        <f>0.867*0.98*E3</f>
        <v>0.63071874657534244</v>
      </c>
      <c r="I3" s="41">
        <v>1125</v>
      </c>
      <c r="J3" s="42">
        <v>0.7</v>
      </c>
      <c r="K3" s="42"/>
      <c r="L3" s="42"/>
      <c r="M3" s="42"/>
      <c r="N3" s="42">
        <v>0.59</v>
      </c>
    </row>
    <row r="4" spans="1:17" s="7" customFormat="1" x14ac:dyDescent="0.2">
      <c r="A4" s="6" t="s">
        <v>1</v>
      </c>
      <c r="B4" s="44">
        <v>700</v>
      </c>
      <c r="C4" s="44"/>
      <c r="D4" s="45"/>
      <c r="E4" s="45"/>
      <c r="F4" s="44"/>
      <c r="G4" s="45"/>
      <c r="H4" s="55">
        <f>0.861*0.98*E3</f>
        <v>0.62635391095890403</v>
      </c>
      <c r="I4" s="44">
        <v>824</v>
      </c>
      <c r="J4" s="44"/>
      <c r="K4" s="45"/>
      <c r="L4" s="45"/>
      <c r="M4" s="44"/>
      <c r="N4" s="45"/>
    </row>
    <row r="5" spans="1:17" x14ac:dyDescent="0.2">
      <c r="A5" s="1" t="s">
        <v>2</v>
      </c>
      <c r="B5" s="46">
        <v>72</v>
      </c>
      <c r="C5" s="46"/>
      <c r="D5" s="36"/>
      <c r="E5" s="36"/>
      <c r="F5" s="46"/>
      <c r="G5" s="36"/>
      <c r="H5" s="51">
        <f>0.784*0.946*E3</f>
        <v>0.55055126575342461</v>
      </c>
      <c r="I5" s="46">
        <v>63</v>
      </c>
      <c r="J5" s="46"/>
      <c r="K5" s="36"/>
      <c r="L5" s="36"/>
      <c r="M5" s="46"/>
      <c r="N5" s="36"/>
    </row>
    <row r="6" spans="1:17" s="3" customFormat="1" x14ac:dyDescent="0.2">
      <c r="A6" s="2" t="s">
        <v>3</v>
      </c>
      <c r="B6" s="47">
        <v>234</v>
      </c>
      <c r="C6" s="47"/>
      <c r="D6" s="48"/>
      <c r="E6" s="48"/>
      <c r="F6" s="47"/>
      <c r="G6" s="48"/>
      <c r="H6" s="56">
        <f>0.933*0.987*E3</f>
        <v>0.68358002363013692</v>
      </c>
      <c r="I6" s="47">
        <v>230</v>
      </c>
      <c r="J6" s="47"/>
      <c r="K6" s="48"/>
      <c r="L6" s="48"/>
      <c r="M6" s="47"/>
      <c r="N6" s="48"/>
    </row>
    <row r="7" spans="1:17" s="7" customFormat="1" x14ac:dyDescent="0.2">
      <c r="A7" s="6" t="s">
        <v>4</v>
      </c>
      <c r="B7" s="44">
        <v>753</v>
      </c>
      <c r="C7" s="44"/>
      <c r="D7" s="45"/>
      <c r="E7" s="45"/>
      <c r="F7" s="44"/>
      <c r="G7" s="45"/>
      <c r="H7" s="55">
        <f>0.87*0.979*E3</f>
        <v>0.63225534686888452</v>
      </c>
      <c r="I7" s="44">
        <v>794</v>
      </c>
      <c r="J7" s="44"/>
      <c r="K7" s="45"/>
      <c r="L7" s="45"/>
      <c r="M7" s="44"/>
      <c r="N7" s="45"/>
    </row>
    <row r="8" spans="1:17" s="3" customFormat="1" x14ac:dyDescent="0.2">
      <c r="A8" s="2" t="s">
        <v>5</v>
      </c>
      <c r="B8" s="47">
        <v>241</v>
      </c>
      <c r="C8" s="47"/>
      <c r="D8" s="48"/>
      <c r="E8" s="36"/>
      <c r="F8" s="47"/>
      <c r="G8" s="48"/>
      <c r="H8" s="56">
        <f>0.862*0.983*E3</f>
        <v>0.62900102045009776</v>
      </c>
      <c r="I8" s="47">
        <v>304</v>
      </c>
      <c r="J8" s="47"/>
      <c r="K8" s="48"/>
      <c r="L8" s="36"/>
      <c r="M8" s="47"/>
      <c r="N8" s="48"/>
      <c r="P8"/>
    </row>
    <row r="9" spans="1:17" s="7" customFormat="1" x14ac:dyDescent="0.2">
      <c r="A9" s="6" t="s">
        <v>6</v>
      </c>
      <c r="B9" s="44">
        <f>52+198</f>
        <v>250</v>
      </c>
      <c r="C9" s="44"/>
      <c r="D9" s="49"/>
      <c r="E9" s="49"/>
      <c r="F9" s="44"/>
      <c r="G9" s="49"/>
      <c r="H9" s="55">
        <f>0.857*1*E3</f>
        <v>0.63616736790606654</v>
      </c>
      <c r="I9" s="44">
        <f>55+226</f>
        <v>281</v>
      </c>
      <c r="J9" s="44"/>
      <c r="K9" s="49"/>
      <c r="L9" s="49"/>
      <c r="M9" s="44"/>
      <c r="N9" s="49"/>
      <c r="P9" s="11"/>
      <c r="Q9" s="10"/>
    </row>
    <row r="10" spans="1:17" x14ac:dyDescent="0.2">
      <c r="A10" s="1" t="s">
        <v>7</v>
      </c>
      <c r="B10" s="46">
        <f>372</f>
        <v>372</v>
      </c>
      <c r="C10" s="46"/>
      <c r="D10" s="36"/>
      <c r="E10" s="36"/>
      <c r="F10" s="46"/>
      <c r="G10" s="36"/>
      <c r="H10" s="51">
        <f>0.838*0.972*E3</f>
        <v>0.60464553463796467</v>
      </c>
      <c r="I10" s="46">
        <v>383</v>
      </c>
      <c r="J10" s="46"/>
      <c r="K10" s="36"/>
      <c r="L10" s="36"/>
      <c r="M10" s="46"/>
      <c r="N10" s="36"/>
      <c r="O10" s="34"/>
    </row>
    <row r="11" spans="1:17" x14ac:dyDescent="0.2">
      <c r="A11" s="1" t="s">
        <v>8</v>
      </c>
      <c r="B11" s="46">
        <f>171</f>
        <v>171</v>
      </c>
      <c r="C11" s="46"/>
      <c r="D11" s="37"/>
      <c r="E11" s="36"/>
      <c r="F11" s="46"/>
      <c r="G11" s="37"/>
      <c r="H11" s="51">
        <f>0.838*0.972*E3</f>
        <v>0.60464553463796467</v>
      </c>
      <c r="I11" s="46">
        <v>221</v>
      </c>
      <c r="J11" s="46"/>
      <c r="K11" s="37"/>
      <c r="L11" s="36"/>
      <c r="M11" s="46"/>
      <c r="N11" s="37"/>
      <c r="O11" s="34"/>
    </row>
    <row r="12" spans="1:17" x14ac:dyDescent="0.2">
      <c r="A12" s="1" t="s">
        <v>9</v>
      </c>
      <c r="B12" s="46">
        <v>128</v>
      </c>
      <c r="C12" s="46"/>
      <c r="D12" s="36"/>
      <c r="E12" s="36"/>
      <c r="F12" s="46"/>
      <c r="G12" s="36"/>
      <c r="H12" s="51">
        <f>0.891*0.986*E3</f>
        <v>0.65214652632093928</v>
      </c>
      <c r="I12" s="46">
        <v>147</v>
      </c>
      <c r="J12" s="46"/>
      <c r="K12" s="36"/>
      <c r="L12" s="36"/>
      <c r="M12" s="46"/>
      <c r="N12" s="36"/>
      <c r="O12" s="34"/>
      <c r="Q12" s="34"/>
    </row>
    <row r="13" spans="1:17" s="3" customFormat="1" x14ac:dyDescent="0.2">
      <c r="A13" s="2" t="s">
        <v>10</v>
      </c>
      <c r="B13" s="47">
        <f>74+22</f>
        <v>96</v>
      </c>
      <c r="C13" s="46"/>
      <c r="D13" s="50"/>
      <c r="E13" s="48"/>
      <c r="F13" s="46"/>
      <c r="G13" s="50"/>
      <c r="H13" s="56">
        <f>AVERAGE(0.891, 0.908)*AVERAGE(0.986, 0.987)*E3</f>
        <v>0.65870175967465749</v>
      </c>
      <c r="I13" s="47">
        <f>76+14</f>
        <v>90</v>
      </c>
      <c r="J13" s="46"/>
      <c r="K13" s="50"/>
      <c r="L13" s="48"/>
      <c r="M13" s="46"/>
      <c r="N13" s="50"/>
      <c r="O13" s="34"/>
    </row>
    <row r="14" spans="1:17" s="7" customFormat="1" x14ac:dyDescent="0.2">
      <c r="A14" s="6" t="s">
        <v>11</v>
      </c>
      <c r="B14" s="44">
        <v>624</v>
      </c>
      <c r="C14" s="45"/>
      <c r="D14" s="45"/>
      <c r="E14" s="45"/>
      <c r="F14" s="45"/>
      <c r="G14" s="45"/>
      <c r="H14" s="57"/>
      <c r="I14" s="44">
        <v>624</v>
      </c>
      <c r="J14" s="45"/>
      <c r="K14" s="45"/>
      <c r="L14" s="45"/>
      <c r="M14" s="45"/>
      <c r="N14" s="45"/>
    </row>
    <row r="15" spans="1:17" x14ac:dyDescent="0.2">
      <c r="A15" s="1" t="s">
        <v>12</v>
      </c>
      <c r="B15" s="46">
        <v>56</v>
      </c>
      <c r="C15" s="46"/>
      <c r="D15" s="36"/>
      <c r="E15" s="36"/>
      <c r="F15" s="46"/>
      <c r="G15" s="36"/>
      <c r="H15" s="35"/>
      <c r="I15" s="46">
        <v>48</v>
      </c>
      <c r="J15" s="46"/>
      <c r="K15" s="36"/>
      <c r="L15" s="36"/>
      <c r="M15" s="46"/>
      <c r="N15" s="36"/>
    </row>
    <row r="16" spans="1:17" x14ac:dyDescent="0.2">
      <c r="A16" s="1" t="s">
        <v>13</v>
      </c>
      <c r="B16" s="46">
        <v>23</v>
      </c>
      <c r="C16" s="46"/>
      <c r="D16" s="36"/>
      <c r="E16" s="36"/>
      <c r="F16" s="46"/>
      <c r="G16" s="36"/>
      <c r="H16" s="35"/>
      <c r="I16" s="46">
        <v>35</v>
      </c>
      <c r="J16" s="46"/>
      <c r="K16" s="36"/>
      <c r="L16" s="36"/>
      <c r="M16" s="46"/>
      <c r="N16" s="36"/>
    </row>
    <row r="17" spans="1:21" s="3" customFormat="1" x14ac:dyDescent="0.2">
      <c r="A17" s="2" t="s">
        <v>14</v>
      </c>
      <c r="B17" s="47">
        <v>314</v>
      </c>
      <c r="C17" s="48"/>
      <c r="D17" s="48"/>
      <c r="E17" s="48"/>
      <c r="F17" s="48"/>
      <c r="G17" s="48"/>
      <c r="H17" s="58"/>
      <c r="I17" s="47">
        <v>415</v>
      </c>
      <c r="J17" s="48"/>
      <c r="K17" s="48"/>
      <c r="L17" s="48"/>
      <c r="M17" s="48"/>
      <c r="N17" s="48"/>
    </row>
    <row r="18" spans="1:21" x14ac:dyDescent="0.2">
      <c r="A18" s="1" t="s">
        <v>20</v>
      </c>
      <c r="B18" s="36"/>
      <c r="C18" s="36">
        <v>1</v>
      </c>
      <c r="D18" s="36"/>
      <c r="E18" s="36"/>
      <c r="F18" s="36"/>
      <c r="G18" s="36"/>
      <c r="H18" s="35"/>
      <c r="I18" s="36"/>
      <c r="J18" s="36">
        <v>1</v>
      </c>
      <c r="K18" s="36"/>
      <c r="L18" s="36"/>
      <c r="M18" s="36"/>
      <c r="N18" s="36"/>
      <c r="O18" s="15"/>
      <c r="P18" s="14"/>
      <c r="R18" s="16"/>
      <c r="S18" s="16"/>
      <c r="U18" s="16"/>
    </row>
    <row r="19" spans="1:21" x14ac:dyDescent="0.2">
      <c r="I19" s="14"/>
      <c r="J19" s="15"/>
      <c r="K19" s="14"/>
      <c r="L19" s="15"/>
      <c r="N19" s="14"/>
      <c r="O19" s="18"/>
      <c r="P19" s="17"/>
      <c r="Q19" s="16"/>
      <c r="R19" s="16"/>
      <c r="T19" s="16"/>
    </row>
    <row r="20" spans="1:21" x14ac:dyDescent="0.2">
      <c r="C20" t="s">
        <v>23</v>
      </c>
      <c r="N20" s="14"/>
      <c r="O20" s="18"/>
      <c r="P20" s="17"/>
      <c r="Q20" s="16"/>
      <c r="S20" s="16"/>
      <c r="U20" s="16"/>
    </row>
    <row r="21" spans="1:21" x14ac:dyDescent="0.2">
      <c r="B21" s="35" t="s">
        <v>59</v>
      </c>
      <c r="C21" s="35"/>
      <c r="N21" s="17"/>
      <c r="O21" s="18"/>
      <c r="P21" s="14"/>
      <c r="Q21" s="16"/>
      <c r="S21" s="16"/>
      <c r="U21" s="16"/>
    </row>
    <row r="22" spans="1:21" x14ac:dyDescent="0.2">
      <c r="B22" s="36" t="s">
        <v>60</v>
      </c>
      <c r="C22" s="36"/>
      <c r="N22" s="14"/>
      <c r="O22" s="18"/>
      <c r="P22" s="17"/>
      <c r="Q22" s="16"/>
      <c r="S22" s="16"/>
      <c r="U22" s="16"/>
    </row>
    <row r="23" spans="1:21" x14ac:dyDescent="0.2">
      <c r="N23" s="17"/>
      <c r="O23" s="18"/>
      <c r="P23" s="14"/>
      <c r="Q23" s="16"/>
      <c r="S23" s="16"/>
      <c r="U23" s="16"/>
    </row>
    <row r="24" spans="1:21" x14ac:dyDescent="0.2">
      <c r="N24" s="17"/>
      <c r="O24" s="18"/>
      <c r="P24" s="14"/>
      <c r="Q24" s="16"/>
      <c r="S24" s="16"/>
      <c r="U24" s="16"/>
    </row>
    <row r="25" spans="1:21" x14ac:dyDescent="0.2">
      <c r="O25" s="18"/>
      <c r="P25" s="16"/>
      <c r="Q25" s="16"/>
      <c r="S25" s="16"/>
      <c r="U25" s="16"/>
    </row>
    <row r="26" spans="1:21" x14ac:dyDescent="0.2">
      <c r="N26" s="14"/>
      <c r="O26" s="18"/>
      <c r="P26" s="14"/>
      <c r="Q26" s="16"/>
      <c r="S26" s="16"/>
      <c r="U26" s="16"/>
    </row>
    <row r="27" spans="1:21" x14ac:dyDescent="0.2">
      <c r="N27" s="14"/>
      <c r="O27" s="18"/>
      <c r="P27" s="14"/>
      <c r="Q27" s="16"/>
      <c r="S27" s="16"/>
      <c r="U27" s="16"/>
    </row>
    <row r="28" spans="1:21" x14ac:dyDescent="0.2">
      <c r="N28" s="14"/>
      <c r="O28" s="18"/>
      <c r="P28" s="17"/>
      <c r="Q28" s="16"/>
      <c r="S28" s="16"/>
      <c r="U28" s="16"/>
    </row>
    <row r="29" spans="1:21" x14ac:dyDescent="0.2">
      <c r="N29" s="14"/>
      <c r="O29" s="18"/>
      <c r="P29" s="17"/>
      <c r="Q29" s="16"/>
      <c r="S29" s="16"/>
      <c r="U29" s="16"/>
    </row>
    <row r="30" spans="1:21" x14ac:dyDescent="0.2">
      <c r="F30" t="s">
        <v>23</v>
      </c>
      <c r="N30" s="14"/>
      <c r="O30" s="18"/>
      <c r="P30" s="14"/>
      <c r="Q30" s="16"/>
      <c r="S30" s="16"/>
      <c r="U30" s="16"/>
    </row>
    <row r="31" spans="1:21" x14ac:dyDescent="0.2">
      <c r="N31" s="14"/>
      <c r="O31" s="18"/>
      <c r="P31" s="14"/>
      <c r="Q31" s="16"/>
      <c r="S31" s="16"/>
    </row>
    <row r="32" spans="1:21" x14ac:dyDescent="0.2">
      <c r="N32" s="14"/>
      <c r="O32" s="18"/>
      <c r="P32" s="14"/>
      <c r="Q32" s="16"/>
      <c r="S32" s="16"/>
    </row>
    <row r="33" spans="14:21" x14ac:dyDescent="0.2">
      <c r="N33" s="14"/>
      <c r="O33" s="18"/>
      <c r="P33" s="14"/>
    </row>
    <row r="36" spans="14:21" x14ac:dyDescent="0.2">
      <c r="O36" s="18"/>
    </row>
    <row r="37" spans="14:21" x14ac:dyDescent="0.2">
      <c r="Q37" s="16"/>
      <c r="S37" s="16"/>
      <c r="U37" s="1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8.83203125" style="1"/>
  </cols>
  <sheetData>
    <row r="1" spans="1:9" s="1" customFormat="1" x14ac:dyDescent="0.2">
      <c r="A1" s="1" t="s">
        <v>22</v>
      </c>
      <c r="B1" s="1" t="s">
        <v>19</v>
      </c>
      <c r="C1" s="1" t="s">
        <v>18</v>
      </c>
      <c r="D1" s="1" t="s">
        <v>17</v>
      </c>
      <c r="E1" s="1" t="s">
        <v>21</v>
      </c>
      <c r="F1" s="1" t="s">
        <v>24</v>
      </c>
      <c r="G1" s="1" t="s">
        <v>57</v>
      </c>
      <c r="H1" s="52" t="s">
        <v>56</v>
      </c>
    </row>
    <row r="2" spans="1:9" x14ac:dyDescent="0.2">
      <c r="A2" s="40">
        <v>2013</v>
      </c>
      <c r="B2" s="35">
        <v>246</v>
      </c>
      <c r="C2" s="35"/>
      <c r="D2" s="35"/>
      <c r="E2" s="51">
        <v>0.75</v>
      </c>
      <c r="F2" s="35"/>
      <c r="G2" s="51">
        <f>H2*E2</f>
        <v>0.53249999999999997</v>
      </c>
      <c r="H2" s="53">
        <v>0.71</v>
      </c>
    </row>
    <row r="3" spans="1:9" x14ac:dyDescent="0.2">
      <c r="A3" s="40">
        <v>2014</v>
      </c>
      <c r="B3" s="35">
        <v>319</v>
      </c>
      <c r="C3" s="35"/>
      <c r="D3" s="35"/>
      <c r="E3" s="51">
        <v>0.77</v>
      </c>
      <c r="F3" s="35"/>
      <c r="G3" s="51">
        <f t="shared" ref="G3:G6" si="0">H3*E3</f>
        <v>0.56979999999999997</v>
      </c>
      <c r="H3" s="53">
        <v>0.74</v>
      </c>
    </row>
    <row r="4" spans="1:9" x14ac:dyDescent="0.2">
      <c r="A4" s="40">
        <v>2015</v>
      </c>
      <c r="B4" s="35">
        <v>251</v>
      </c>
      <c r="C4" s="35"/>
      <c r="D4" s="35"/>
      <c r="E4" s="51">
        <v>0.77</v>
      </c>
      <c r="F4" s="35"/>
      <c r="G4" s="51">
        <f t="shared" si="0"/>
        <v>0.57750000000000001</v>
      </c>
      <c r="H4" s="53">
        <v>0.75</v>
      </c>
    </row>
    <row r="5" spans="1:9" x14ac:dyDescent="0.2">
      <c r="A5" s="40">
        <v>2016</v>
      </c>
      <c r="B5" s="35">
        <v>231</v>
      </c>
      <c r="C5" s="35"/>
      <c r="D5" s="35">
        <v>3918</v>
      </c>
      <c r="E5" s="38">
        <f>E10</f>
        <v>0.73568259729784236</v>
      </c>
      <c r="F5" s="35"/>
      <c r="G5" s="51">
        <f t="shared" si="0"/>
        <v>0.57383242589231709</v>
      </c>
      <c r="H5" s="53">
        <v>0.78</v>
      </c>
    </row>
    <row r="6" spans="1:9" x14ac:dyDescent="0.2">
      <c r="A6" s="40">
        <v>2017</v>
      </c>
      <c r="B6" s="35">
        <v>212</v>
      </c>
      <c r="C6" s="35"/>
      <c r="D6" s="35"/>
      <c r="E6" s="38">
        <f>E11</f>
        <v>0.74231898238747551</v>
      </c>
      <c r="F6" s="35"/>
      <c r="G6" s="51">
        <f t="shared" si="0"/>
        <v>0.61612475538160461</v>
      </c>
      <c r="H6" s="53">
        <v>0.83</v>
      </c>
    </row>
    <row r="7" spans="1:9" x14ac:dyDescent="0.2">
      <c r="A7" s="39">
        <v>2013</v>
      </c>
      <c r="B7" s="36"/>
      <c r="C7" s="36"/>
      <c r="D7" s="36">
        <v>18199</v>
      </c>
      <c r="E7" s="38">
        <f>12536/D7</f>
        <v>0.68882905654156823</v>
      </c>
      <c r="F7" s="38">
        <f>9774/D7</f>
        <v>0.53706247596021761</v>
      </c>
      <c r="G7" s="38">
        <f>8831/D7</f>
        <v>0.48524644211220397</v>
      </c>
      <c r="I7" s="59"/>
    </row>
    <row r="8" spans="1:9" x14ac:dyDescent="0.2">
      <c r="A8" s="39">
        <v>2014</v>
      </c>
      <c r="B8" s="36"/>
      <c r="C8" s="36"/>
      <c r="D8" s="36">
        <v>18533</v>
      </c>
      <c r="E8" s="38">
        <f>13230/D8</f>
        <v>0.71386176010359903</v>
      </c>
      <c r="F8" s="38">
        <f>10320/D8</f>
        <v>0.55684454756380508</v>
      </c>
      <c r="G8" s="38">
        <f>9240/D8</f>
        <v>0.49857011816759295</v>
      </c>
      <c r="I8" s="59"/>
    </row>
    <row r="9" spans="1:9" x14ac:dyDescent="0.2">
      <c r="A9" s="39">
        <v>2015</v>
      </c>
      <c r="B9" s="36"/>
      <c r="C9" s="36"/>
      <c r="D9" s="36">
        <v>19398</v>
      </c>
      <c r="E9" s="38">
        <f>13930/D9</f>
        <v>0.71811526961542427</v>
      </c>
      <c r="F9" s="38">
        <f>10673/D9</f>
        <v>0.55021136199608212</v>
      </c>
      <c r="G9" s="38">
        <f>10973/D9</f>
        <v>0.56567687390452626</v>
      </c>
      <c r="I9" s="59"/>
    </row>
    <row r="10" spans="1:9" x14ac:dyDescent="0.2">
      <c r="A10" s="39">
        <v>2016</v>
      </c>
      <c r="B10" s="36"/>
      <c r="C10" s="36"/>
      <c r="D10" s="36">
        <v>19836</v>
      </c>
      <c r="E10" s="38">
        <f>14593/D10</f>
        <v>0.73568259729784236</v>
      </c>
      <c r="F10" s="38">
        <f>11224/D10</f>
        <v>0.5658398870740069</v>
      </c>
      <c r="G10" s="38">
        <f>11846/D10</f>
        <v>0.59719701552732407</v>
      </c>
    </row>
    <row r="11" spans="1:9" x14ac:dyDescent="0.2">
      <c r="A11" s="39">
        <v>2017</v>
      </c>
      <c r="B11" s="36"/>
      <c r="C11" s="36"/>
      <c r="D11" s="36">
        <v>20440</v>
      </c>
      <c r="E11" s="38">
        <f>15173/D11</f>
        <v>0.74231898238747551</v>
      </c>
      <c r="F11" s="38">
        <f>11856/D11</f>
        <v>0.58003913894324854</v>
      </c>
      <c r="G11" s="38">
        <f>12603/D11</f>
        <v>0.61658512720156555</v>
      </c>
    </row>
    <row r="13" spans="1:9" x14ac:dyDescent="0.2">
      <c r="B13" s="35" t="s">
        <v>59</v>
      </c>
      <c r="C13" s="35"/>
    </row>
    <row r="14" spans="1:9" x14ac:dyDescent="0.2">
      <c r="B14" s="36" t="s">
        <v>58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zoomScale="120" zoomScaleNormal="120" workbookViewId="0"/>
  </sheetViews>
  <sheetFormatPr baseColWidth="10" defaultColWidth="8.83203125" defaultRowHeight="15" x14ac:dyDescent="0.2"/>
  <cols>
    <col min="1" max="1" width="25.33203125" customWidth="1"/>
  </cols>
  <sheetData>
    <row r="1" spans="1:12" x14ac:dyDescent="0.2">
      <c r="A1" t="s">
        <v>43</v>
      </c>
    </row>
    <row r="2" spans="1:12" x14ac:dyDescent="0.2">
      <c r="K2" s="12"/>
      <c r="L2" s="12"/>
    </row>
    <row r="3" spans="1:12" x14ac:dyDescent="0.2">
      <c r="A3" t="s">
        <v>47</v>
      </c>
    </row>
    <row r="4" spans="1:12" x14ac:dyDescent="0.2">
      <c r="A4" s="13"/>
      <c r="B4" s="8"/>
    </row>
    <row r="5" spans="1:12" x14ac:dyDescent="0.2">
      <c r="A5" s="13" t="s">
        <v>44</v>
      </c>
    </row>
    <row r="6" spans="1:12" x14ac:dyDescent="0.2">
      <c r="A6" s="13" t="s">
        <v>48</v>
      </c>
    </row>
    <row r="7" spans="1:12" x14ac:dyDescent="0.2">
      <c r="A7" s="13" t="s">
        <v>49</v>
      </c>
    </row>
    <row r="8" spans="1:12" x14ac:dyDescent="0.2">
      <c r="A8" s="13" t="s">
        <v>50</v>
      </c>
      <c r="B8" s="12"/>
      <c r="C8" s="12"/>
      <c r="D8" s="12"/>
      <c r="E8" s="12"/>
      <c r="F8" s="12"/>
      <c r="G8" s="12"/>
    </row>
    <row r="9" spans="1:12" x14ac:dyDescent="0.2">
      <c r="A9" s="13" t="s">
        <v>51</v>
      </c>
      <c r="B9" s="9"/>
    </row>
    <row r="10" spans="1:12" x14ac:dyDescent="0.2">
      <c r="A10" s="33" t="s">
        <v>52</v>
      </c>
      <c r="B10" s="9"/>
    </row>
    <row r="11" spans="1:12" x14ac:dyDescent="0.2">
      <c r="A11" s="33" t="s">
        <v>53</v>
      </c>
      <c r="B11" s="9"/>
    </row>
    <row r="12" spans="1:12" x14ac:dyDescent="0.2">
      <c r="A12" s="33" t="s">
        <v>54</v>
      </c>
      <c r="B12" s="9"/>
    </row>
    <row r="13" spans="1:12" x14ac:dyDescent="0.2">
      <c r="A13" s="33" t="s">
        <v>55</v>
      </c>
      <c r="B13" t="s">
        <v>23</v>
      </c>
    </row>
    <row r="14" spans="1:12" x14ac:dyDescent="0.2">
      <c r="A14" s="9"/>
    </row>
    <row r="16" spans="1:12" x14ac:dyDescent="0.2">
      <c r="A16" t="s">
        <v>45</v>
      </c>
    </row>
    <row r="17" spans="1:1" x14ac:dyDescent="0.2">
      <c r="A17" s="9" t="s">
        <v>46</v>
      </c>
    </row>
  </sheetData>
  <hyperlinks>
    <hyperlink ref="A17" r:id="rId1" xr:uid="{0BB9EF5B-F050-144E-BDE6-891D4DBA3E6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D82F-C49B-E645-9ED1-742B79A009E4}">
  <dimension ref="A1:C27"/>
  <sheetViews>
    <sheetView workbookViewId="0"/>
  </sheetViews>
  <sheetFormatPr baseColWidth="10" defaultRowHeight="15" x14ac:dyDescent="0.2"/>
  <cols>
    <col min="1" max="1" width="13" bestFit="1" customWidth="1"/>
    <col min="2" max="2" width="52" customWidth="1"/>
    <col min="3" max="3" width="32" customWidth="1"/>
  </cols>
  <sheetData>
    <row r="1" spans="1:3" ht="16" x14ac:dyDescent="0.2">
      <c r="A1" s="22" t="s">
        <v>27</v>
      </c>
      <c r="B1" s="23" t="s">
        <v>28</v>
      </c>
      <c r="C1" s="24" t="s">
        <v>34</v>
      </c>
    </row>
    <row r="2" spans="1:3" ht="16" x14ac:dyDescent="0.2">
      <c r="A2" s="22" t="s">
        <v>30</v>
      </c>
      <c r="B2" s="25" t="s">
        <v>26</v>
      </c>
      <c r="C2" s="26"/>
    </row>
    <row r="3" spans="1:3" ht="48" x14ac:dyDescent="0.2">
      <c r="A3" s="27" t="s">
        <v>29</v>
      </c>
      <c r="B3" s="21" t="s">
        <v>35</v>
      </c>
      <c r="C3" s="28" t="s">
        <v>36</v>
      </c>
    </row>
    <row r="4" spans="1:3" ht="16" x14ac:dyDescent="0.2">
      <c r="A4" s="29" t="s">
        <v>31</v>
      </c>
      <c r="B4" s="25" t="s">
        <v>25</v>
      </c>
      <c r="C4" s="26"/>
    </row>
    <row r="5" spans="1:3" ht="32" x14ac:dyDescent="0.2">
      <c r="A5" s="29" t="s">
        <v>32</v>
      </c>
      <c r="B5" s="20" t="s">
        <v>33</v>
      </c>
      <c r="C5" s="30" t="s">
        <v>37</v>
      </c>
    </row>
    <row r="6" spans="1:3" ht="16" x14ac:dyDescent="0.2">
      <c r="A6" s="29" t="s">
        <v>38</v>
      </c>
      <c r="B6" s="20" t="s">
        <v>39</v>
      </c>
      <c r="C6" s="30" t="s">
        <v>37</v>
      </c>
    </row>
    <row r="7" spans="1:3" ht="16" x14ac:dyDescent="0.2">
      <c r="A7" s="29" t="s">
        <v>40</v>
      </c>
      <c r="B7" s="21" t="s">
        <v>41</v>
      </c>
      <c r="C7" s="31" t="s">
        <v>37</v>
      </c>
    </row>
    <row r="8" spans="1:3" x14ac:dyDescent="0.2">
      <c r="A8" s="32" t="s">
        <v>42</v>
      </c>
    </row>
    <row r="9" spans="1:3" x14ac:dyDescent="0.2">
      <c r="B9" s="19"/>
    </row>
    <row r="10" spans="1:3" x14ac:dyDescent="0.2">
      <c r="A10" s="1" t="s">
        <v>23</v>
      </c>
      <c r="B10" s="19"/>
    </row>
    <row r="11" spans="1:3" x14ac:dyDescent="0.2">
      <c r="B11" s="19"/>
    </row>
    <row r="12" spans="1:3" x14ac:dyDescent="0.2">
      <c r="B12" s="19"/>
    </row>
    <row r="13" spans="1:3" x14ac:dyDescent="0.2">
      <c r="B13" s="19"/>
    </row>
    <row r="14" spans="1:3" x14ac:dyDescent="0.2">
      <c r="B14" s="19"/>
    </row>
    <row r="15" spans="1:3" x14ac:dyDescent="0.2">
      <c r="B15" s="19"/>
    </row>
    <row r="16" spans="1:3" x14ac:dyDescent="0.2">
      <c r="B16" s="19"/>
    </row>
    <row r="17" spans="2:2" x14ac:dyDescent="0.2">
      <c r="B17" s="19"/>
    </row>
    <row r="18" spans="2:2" x14ac:dyDescent="0.2">
      <c r="B18" s="19"/>
    </row>
    <row r="19" spans="2:2" x14ac:dyDescent="0.2">
      <c r="B19" s="19"/>
    </row>
    <row r="20" spans="2:2" x14ac:dyDescent="0.2">
      <c r="B20" s="19"/>
    </row>
    <row r="21" spans="2:2" x14ac:dyDescent="0.2">
      <c r="B21" s="19"/>
    </row>
    <row r="22" spans="2:2" x14ac:dyDescent="0.2">
      <c r="B22" s="19"/>
    </row>
    <row r="23" spans="2:2" x14ac:dyDescent="0.2">
      <c r="B23" s="19"/>
    </row>
    <row r="24" spans="2:2" x14ac:dyDescent="0.2">
      <c r="B24" s="19"/>
    </row>
    <row r="25" spans="2:2" x14ac:dyDescent="0.2">
      <c r="B25" s="19"/>
    </row>
    <row r="26" spans="2:2" x14ac:dyDescent="0.2">
      <c r="B26" s="19"/>
    </row>
    <row r="27" spans="2:2" x14ac:dyDescent="0.2">
      <c r="B2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Stratified_Data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2020-05-23T13:38:33Z</dcterms:created>
  <dcterms:modified xsi:type="dcterms:W3CDTF">2020-07-31T15:43:31Z</dcterms:modified>
</cp:coreProperties>
</file>