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4"/>
  <workbookPr/>
  <mc:AlternateContent xmlns:mc="http://schemas.openxmlformats.org/markup-compatibility/2006">
    <mc:Choice Requires="x15">
      <x15ac:absPath xmlns:x15ac="http://schemas.microsoft.com/office/spreadsheetml/2010/11/ac" url="/Users/melissaschnure/Dropbox/Documents_local/Hopkins/PhD/EHE/Suppression data/32. Sacramento/"/>
    </mc:Choice>
  </mc:AlternateContent>
  <xr:revisionPtr revIDLastSave="0" documentId="13_ncr:1_{6D44D8E8-E7FF-824A-9CAD-82C11A481165}" xr6:coauthVersionLast="45" xr6:coauthVersionMax="45" xr10:uidLastSave="{00000000-0000-0000-0000-000000000000}"/>
  <bookViews>
    <workbookView xWindow="0" yWindow="540" windowWidth="38240" windowHeight="19440" xr2:uid="{00000000-000D-0000-FFFF-FFFF00000000}"/>
  </bookViews>
  <sheets>
    <sheet name="Stratified_Data" sheetId="6" r:id="rId1"/>
    <sheet name="Total_Data" sheetId="4" r:id="rId2"/>
    <sheet name="Comments" sheetId="2" r:id="rId3"/>
    <sheet name="Indicator definitions" sheetId="5" r:id="rId4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3" i="6" l="1"/>
  <c r="I3" i="6"/>
  <c r="D3" i="6"/>
  <c r="C3" i="6"/>
  <c r="G3" i="6"/>
  <c r="F3" i="6"/>
  <c r="L3" i="6"/>
  <c r="P3" i="6"/>
  <c r="O3" i="6"/>
  <c r="N3" i="6"/>
  <c r="K17" i="6"/>
  <c r="K13" i="6"/>
  <c r="K12" i="6"/>
  <c r="K11" i="6"/>
  <c r="K10" i="6"/>
  <c r="M17" i="6"/>
  <c r="M13" i="6"/>
  <c r="M12" i="6"/>
  <c r="M11" i="6"/>
  <c r="M10" i="6"/>
</calcChain>
</file>

<file path=xl/sharedStrings.xml><?xml version="1.0" encoding="utf-8"?>
<sst xmlns="http://schemas.openxmlformats.org/spreadsheetml/2006/main" count="80" uniqueCount="64">
  <si>
    <t>Total</t>
  </si>
  <si>
    <t>Black</t>
  </si>
  <si>
    <t>Hispanic</t>
  </si>
  <si>
    <t>Other</t>
  </si>
  <si>
    <t>Male</t>
  </si>
  <si>
    <t>Female</t>
  </si>
  <si>
    <t>13-24</t>
  </si>
  <si>
    <t>25-34</t>
  </si>
  <si>
    <t>35-44</t>
  </si>
  <si>
    <t>45-54</t>
  </si>
  <si>
    <t>55+</t>
  </si>
  <si>
    <t>MSM</t>
  </si>
  <si>
    <t>IDU</t>
  </si>
  <si>
    <t>MSM+IDU</t>
  </si>
  <si>
    <t>Heterosexual</t>
  </si>
  <si>
    <t>Year</t>
  </si>
  <si>
    <t>suppressed</t>
  </si>
  <si>
    <t>prevalent</t>
  </si>
  <si>
    <t>linked</t>
  </si>
  <si>
    <t>new</t>
  </si>
  <si>
    <t>Months</t>
  </si>
  <si>
    <t>engaged</t>
  </si>
  <si>
    <t>Data_Type</t>
  </si>
  <si>
    <t>aware</t>
  </si>
  <si>
    <t xml:space="preserve"> </t>
  </si>
  <si>
    <t xml:space="preserve">Specific EHE priority counties: </t>
  </si>
  <si>
    <t>retained</t>
  </si>
  <si>
    <t>Individuals living with diagnosed HIV</t>
  </si>
  <si>
    <t>Individuals diagnosed with HIV in that year</t>
  </si>
  <si>
    <t>Indicator</t>
  </si>
  <si>
    <t>Definition</t>
  </si>
  <si>
    <t>Linked (%)</t>
  </si>
  <si>
    <t>New (n)</t>
  </si>
  <si>
    <t>Prevalent (n)</t>
  </si>
  <si>
    <t>Engaged (%)</t>
  </si>
  <si>
    <t>“Receipt of care” (defined as ≥1 test (CD4 or viral load)), or “In care”  (documented care ≥1 time)</t>
  </si>
  <si>
    <t>Denominator</t>
  </si>
  <si>
    <t>Individuals who visited an HIV heath care provider (had ≥1 documented test) within 1 month after receiving a diagnosis of HIV</t>
  </si>
  <si>
    <t>Individuals receiving a diagnosis of HIV in a given year</t>
  </si>
  <si>
    <t>Diagnosed HIV</t>
  </si>
  <si>
    <t xml:space="preserve">Retained (%) </t>
  </si>
  <si>
    <t>Individuals with ≥2 tests (CD4 or VL) ≥3 months apart</t>
  </si>
  <si>
    <t xml:space="preserve">Suppressed (%) </t>
  </si>
  <si>
    <t>Individuals with &lt;200 copies/mL on the most recent VL test</t>
  </si>
  <si>
    <t>*New (n) and linked (%) should come from same level/source (e.g. state vs. county); while prevalent (n) and engaged/retained/suppressed (%) should come from the same source</t>
  </si>
  <si>
    <t>Sacramento County</t>
  </si>
  <si>
    <t>Placer County</t>
  </si>
  <si>
    <t>Yolo County</t>
  </si>
  <si>
    <t>El Dorado County</t>
  </si>
  <si>
    <t xml:space="preserve">Other counties in MSA: </t>
  </si>
  <si>
    <t>https://dhs.saccounty.net/PUB/Pages/Epidemiology/SP-Epidemiology.aspx</t>
  </si>
  <si>
    <t>https://dhs.saccounty.net/PUB/Documents/Epidemiology/RT-HIVFactSheet2017.pdf</t>
  </si>
  <si>
    <t>2017 HIV Fact Sheet</t>
  </si>
  <si>
    <t>https://dhs.saccounty.net/PUB/Documents/Epidemiology/RT-HIVAnnualReport2015.pdf</t>
  </si>
  <si>
    <t>2015 Annual Report</t>
  </si>
  <si>
    <t>Sacramento TGA - Getting to Zero plan</t>
  </si>
  <si>
    <t>All CA reports</t>
  </si>
  <si>
    <t>https://www.cdph.ca.gov/Programs/CID/DOA/Pages/OA_case_surveillance_reports.aspx</t>
  </si>
  <si>
    <t xml:space="preserve">California "Getting to Zero"; has MSA-specific data for 2014: </t>
  </si>
  <si>
    <t>https://www.sccgov.org/sites/phd/collab/hiv-commission/Documents/comp-plan.pdf</t>
  </si>
  <si>
    <t xml:space="preserve">California 2016 needs assessment, has MSA-specific data for 2014: </t>
  </si>
  <si>
    <t>https://www.cdph.ca.gov/Programs/CID/DOA/CDPH%20Document%20Library/California%20Needs%20Assessment%20-%202016%20-%20FINAL%2030Sept.pdf</t>
  </si>
  <si>
    <t>Sacramento - CA surveillance reports</t>
  </si>
  <si>
    <t>Sacramento - CA 2016 needs assessment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</si>
</sst>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71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3" fillId="0" borderId="0" applyFont="0" applyFill="0" applyBorder="0" applyAlignment="0" applyProtection="0"/>
  </cellStyleXfs>
  <cellXfs count="60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1" fillId="0" borderId="2" xfId="0" applyFont="1" applyBorder="1"/>
    <xf numFmtId="0" fontId="0" fillId="0" borderId="2" xfId="0" applyBorder="1"/>
    <xf numFmtId="0" fontId="1" fillId="0" borderId="3" xfId="0" applyFont="1" applyBorder="1"/>
    <xf numFmtId="0" fontId="0" fillId="0" borderId="3" xfId="0" applyBorder="1"/>
    <xf numFmtId="0" fontId="0" fillId="0" borderId="0" xfId="0" quotePrefix="1"/>
    <xf numFmtId="0" fontId="2" fillId="0" borderId="0" xfId="1"/>
    <xf numFmtId="1" fontId="0" fillId="0" borderId="3" xfId="0" applyNumberFormat="1" applyBorder="1"/>
    <xf numFmtId="2" fontId="0" fillId="0" borderId="3" xfId="0" applyNumberFormat="1" applyBorder="1"/>
    <xf numFmtId="0" fontId="0" fillId="0" borderId="0" xfId="0" applyFill="1"/>
    <xf numFmtId="0" fontId="0" fillId="0" borderId="0" xfId="0" applyFont="1" applyFill="1"/>
    <xf numFmtId="0" fontId="3" fillId="0" borderId="0" xfId="1" applyFont="1"/>
    <xf numFmtId="3" fontId="0" fillId="0" borderId="0" xfId="0" applyNumberFormat="1"/>
    <xf numFmtId="9" fontId="0" fillId="0" borderId="0" xfId="0" applyNumberFormat="1"/>
    <xf numFmtId="9" fontId="0" fillId="0" borderId="0" xfId="2" applyFont="1"/>
    <xf numFmtId="0" fontId="0" fillId="0" borderId="0" xfId="2" applyNumberFormat="1" applyFont="1"/>
    <xf numFmtId="3" fontId="0" fillId="0" borderId="0" xfId="2" applyNumberFormat="1" applyFont="1"/>
    <xf numFmtId="164" fontId="0" fillId="0" borderId="0" xfId="2" applyNumberFormat="1" applyFont="1"/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0" fillId="0" borderId="1" xfId="0" applyBorder="1" applyAlignment="1">
      <alignment horizontal="left" wrapText="1"/>
    </xf>
    <xf numFmtId="0" fontId="1" fillId="0" borderId="8" xfId="0" applyFont="1" applyBorder="1" applyAlignment="1">
      <alignment horizontal="left"/>
    </xf>
    <xf numFmtId="0" fontId="1" fillId="0" borderId="2" xfId="0" applyFont="1" applyBorder="1" applyAlignment="1">
      <alignment horizontal="left" wrapText="1"/>
    </xf>
    <xf numFmtId="0" fontId="1" fillId="0" borderId="7" xfId="0" applyFont="1" applyBorder="1" applyAlignment="1">
      <alignment horizontal="left"/>
    </xf>
    <xf numFmtId="0" fontId="0" fillId="0" borderId="3" xfId="0" applyBorder="1" applyAlignment="1">
      <alignment horizontal="left" wrapText="1"/>
    </xf>
    <xf numFmtId="0" fontId="0" fillId="0" borderId="4" xfId="0" applyBorder="1" applyAlignment="1">
      <alignment horizontal="left"/>
    </xf>
    <xf numFmtId="0" fontId="1" fillId="0" borderId="10" xfId="0" applyFont="1" applyBorder="1" applyAlignment="1">
      <alignment horizontal="left"/>
    </xf>
    <xf numFmtId="0" fontId="0" fillId="0" borderId="5" xfId="0" applyBorder="1" applyAlignment="1">
      <alignment horizontal="left" wrapText="1"/>
    </xf>
    <xf numFmtId="0" fontId="1" fillId="0" borderId="9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3" xfId="0" applyBorder="1" applyAlignment="1">
      <alignment horizontal="left"/>
    </xf>
    <xf numFmtId="3" fontId="0" fillId="0" borderId="0" xfId="0" applyNumberFormat="1" applyFill="1"/>
    <xf numFmtId="0" fontId="0" fillId="2" borderId="0" xfId="0" applyFill="1"/>
    <xf numFmtId="0" fontId="0" fillId="2" borderId="2" xfId="0" applyFill="1" applyBorder="1"/>
    <xf numFmtId="0" fontId="0" fillId="3" borderId="2" xfId="0" applyFill="1" applyBorder="1"/>
    <xf numFmtId="1" fontId="0" fillId="3" borderId="3" xfId="0" applyNumberFormat="1" applyFill="1" applyBorder="1"/>
    <xf numFmtId="2" fontId="0" fillId="3" borderId="3" xfId="0" applyNumberFormat="1" applyFill="1" applyBorder="1"/>
    <xf numFmtId="0" fontId="0" fillId="3" borderId="3" xfId="0" applyFill="1" applyBorder="1"/>
    <xf numFmtId="0" fontId="0" fillId="4" borderId="3" xfId="0" applyFill="1" applyBorder="1"/>
    <xf numFmtId="1" fontId="0" fillId="0" borderId="0" xfId="0" applyNumberFormat="1"/>
    <xf numFmtId="2" fontId="0" fillId="0" borderId="0" xfId="0" applyNumberFormat="1"/>
    <xf numFmtId="1" fontId="0" fillId="3" borderId="0" xfId="0" applyNumberFormat="1" applyFill="1"/>
    <xf numFmtId="2" fontId="0" fillId="3" borderId="0" xfId="0" applyNumberFormat="1" applyFill="1"/>
    <xf numFmtId="0" fontId="0" fillId="3" borderId="0" xfId="0" applyFill="1"/>
    <xf numFmtId="1" fontId="0" fillId="0" borderId="1" xfId="0" applyNumberFormat="1" applyBorder="1"/>
    <xf numFmtId="2" fontId="0" fillId="0" borderId="1" xfId="0" applyNumberFormat="1" applyBorder="1"/>
    <xf numFmtId="1" fontId="0" fillId="3" borderId="1" xfId="0" applyNumberFormat="1" applyFill="1" applyBorder="1"/>
    <xf numFmtId="2" fontId="0" fillId="3" borderId="1" xfId="0" applyNumberFormat="1" applyFill="1" applyBorder="1"/>
    <xf numFmtId="0" fontId="0" fillId="3" borderId="1" xfId="0" applyFill="1" applyBorder="1"/>
    <xf numFmtId="2" fontId="0" fillId="4" borderId="3" xfId="0" applyNumberFormat="1" applyFill="1" applyBorder="1"/>
    <xf numFmtId="0" fontId="0" fillId="4" borderId="0" xfId="0" applyFill="1"/>
    <xf numFmtId="0" fontId="0" fillId="4" borderId="1" xfId="0" applyFill="1" applyBorder="1"/>
    <xf numFmtId="171" fontId="0" fillId="3" borderId="2" xfId="0" applyNumberFormat="1" applyFill="1" applyBorder="1"/>
    <xf numFmtId="2" fontId="0" fillId="3" borderId="2" xfId="0" applyNumberFormat="1" applyFill="1" applyBorder="1"/>
    <xf numFmtId="171" fontId="0" fillId="2" borderId="2" xfId="0" applyNumberFormat="1" applyFill="1" applyBorder="1"/>
    <xf numFmtId="171" fontId="0" fillId="2" borderId="0" xfId="0" applyNumberFormat="1" applyFill="1"/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dhs.saccounty.net/PUB/Documents/Epidemiology/RT-HIVAnnualReport2015.pdf" TargetMode="External"/><Relationship Id="rId2" Type="http://schemas.openxmlformats.org/officeDocument/2006/relationships/hyperlink" Target="https://dhs.saccounty.net/PUB/Documents/Epidemiology/RT-HIVFactSheet2017.pdf" TargetMode="External"/><Relationship Id="rId1" Type="http://schemas.openxmlformats.org/officeDocument/2006/relationships/hyperlink" Target="https://dhs.saccounty.net/PUB/Pages/Epidemiology/SP-Epidemiology.aspx" TargetMode="External"/><Relationship Id="rId6" Type="http://schemas.openxmlformats.org/officeDocument/2006/relationships/hyperlink" Target="https://www.cdph.ca.gov/Programs/CID/DOA/CDPH%20Document%20Library/California%20Needs%20Assessment%20-%202016%20-%20FINAL%2030Sept.pdf" TargetMode="External"/><Relationship Id="rId5" Type="http://schemas.openxmlformats.org/officeDocument/2006/relationships/hyperlink" Target="https://www.sccgov.org/sites/phd/collab/hiv-commission/Documents/comp-plan.pdf" TargetMode="External"/><Relationship Id="rId4" Type="http://schemas.openxmlformats.org/officeDocument/2006/relationships/hyperlink" Target="https://www.cdph.ca.gov/Programs/CID/DOA/Pages/OA_case_surveillance_reports.asp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BFD71-4746-F040-BD1D-D227FA5F853C}">
  <dimension ref="A1:AC38"/>
  <sheetViews>
    <sheetView tabSelected="1" zoomScale="120" zoomScaleNormal="12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1" sqref="B21"/>
    </sheetView>
  </sheetViews>
  <sheetFormatPr baseColWidth="10" defaultColWidth="8.83203125" defaultRowHeight="15" x14ac:dyDescent="0.2"/>
  <cols>
    <col min="1" max="1" width="13.33203125" style="1" customWidth="1"/>
  </cols>
  <sheetData>
    <row r="1" spans="1:29" s="1" customFormat="1" x14ac:dyDescent="0.2">
      <c r="A1" s="1" t="s">
        <v>22</v>
      </c>
      <c r="B1" s="1" t="s">
        <v>17</v>
      </c>
      <c r="C1" s="1" t="s">
        <v>21</v>
      </c>
      <c r="D1" s="1" t="s">
        <v>16</v>
      </c>
      <c r="E1" s="1" t="s">
        <v>17</v>
      </c>
      <c r="F1" s="1" t="s">
        <v>21</v>
      </c>
      <c r="G1" s="1" t="s">
        <v>16</v>
      </c>
      <c r="H1" s="1" t="s">
        <v>17</v>
      </c>
      <c r="I1" s="1" t="s">
        <v>21</v>
      </c>
      <c r="J1" s="1" t="s">
        <v>16</v>
      </c>
      <c r="K1" s="1" t="s">
        <v>19</v>
      </c>
      <c r="L1" s="1" t="s">
        <v>18</v>
      </c>
      <c r="M1" s="1" t="s">
        <v>17</v>
      </c>
      <c r="N1" s="1" t="s">
        <v>21</v>
      </c>
      <c r="O1" s="1" t="s">
        <v>26</v>
      </c>
      <c r="P1" s="1" t="s">
        <v>16</v>
      </c>
    </row>
    <row r="2" spans="1:29" s="1" customFormat="1" x14ac:dyDescent="0.2">
      <c r="A2" s="1" t="s">
        <v>15</v>
      </c>
      <c r="B2" s="2">
        <v>2018</v>
      </c>
      <c r="C2" s="2">
        <v>2018</v>
      </c>
      <c r="D2" s="2">
        <v>2018</v>
      </c>
      <c r="E2" s="1">
        <v>2017</v>
      </c>
      <c r="F2" s="1">
        <v>2017</v>
      </c>
      <c r="G2" s="1">
        <v>2017</v>
      </c>
      <c r="H2" s="1">
        <v>2016</v>
      </c>
      <c r="I2" s="1">
        <v>2016</v>
      </c>
      <c r="J2" s="1">
        <v>2016</v>
      </c>
      <c r="K2" s="1">
        <v>2014</v>
      </c>
      <c r="L2" s="1">
        <v>2014</v>
      </c>
      <c r="M2" s="1">
        <v>2014</v>
      </c>
      <c r="N2" s="1">
        <v>2014</v>
      </c>
      <c r="O2" s="1">
        <v>2014</v>
      </c>
      <c r="P2" s="1">
        <v>2014</v>
      </c>
    </row>
    <row r="3" spans="1:29" s="5" customFormat="1" x14ac:dyDescent="0.2">
      <c r="A3" s="4" t="s">
        <v>0</v>
      </c>
      <c r="B3" s="36">
        <v>4451</v>
      </c>
      <c r="C3" s="59">
        <f>3520/B3</f>
        <v>0.79083352055717815</v>
      </c>
      <c r="D3" s="59">
        <f>3111/B3</f>
        <v>0.69894405751516508</v>
      </c>
      <c r="E3" s="37">
        <v>4405</v>
      </c>
      <c r="F3" s="58">
        <f>3488/E3</f>
        <v>0.79182746878547106</v>
      </c>
      <c r="G3" s="58">
        <f>3031/E3</f>
        <v>0.68808172531214529</v>
      </c>
      <c r="H3" s="37">
        <v>4344</v>
      </c>
      <c r="I3" s="58">
        <f>3510/H3</f>
        <v>0.80801104972375692</v>
      </c>
      <c r="J3" s="58">
        <f>2977/H3</f>
        <v>0.68531307550644571</v>
      </c>
      <c r="K3" s="38">
        <v>170</v>
      </c>
      <c r="L3" s="56">
        <f>131/K3</f>
        <v>0.77058823529411768</v>
      </c>
      <c r="M3" s="38">
        <v>4245</v>
      </c>
      <c r="N3" s="56">
        <f>3030/M3</f>
        <v>0.71378091872791516</v>
      </c>
      <c r="O3" s="56">
        <f>2117/M3</f>
        <v>0.49870435806831565</v>
      </c>
      <c r="P3" s="57">
        <f>2272/M3</f>
        <v>0.53521790341578324</v>
      </c>
    </row>
    <row r="4" spans="1:29" s="7" customFormat="1" x14ac:dyDescent="0.2">
      <c r="A4" s="6" t="s">
        <v>1</v>
      </c>
      <c r="D4" s="10"/>
      <c r="F4" s="10"/>
      <c r="G4" s="11"/>
      <c r="J4" s="10"/>
      <c r="K4" s="39">
        <v>42</v>
      </c>
      <c r="L4" s="40">
        <v>0.69</v>
      </c>
      <c r="M4" s="41">
        <v>987</v>
      </c>
      <c r="N4" s="41"/>
      <c r="O4" s="39"/>
      <c r="P4" s="42">
        <v>0.47</v>
      </c>
    </row>
    <row r="5" spans="1:29" x14ac:dyDescent="0.2">
      <c r="A5" s="1" t="s">
        <v>2</v>
      </c>
      <c r="D5" s="43"/>
      <c r="F5" s="43"/>
      <c r="G5" s="44"/>
      <c r="J5" s="43"/>
      <c r="K5" s="45">
        <v>37</v>
      </c>
      <c r="L5" s="46">
        <v>0.78</v>
      </c>
      <c r="M5" s="47">
        <v>697</v>
      </c>
      <c r="N5" s="47"/>
      <c r="O5" s="45"/>
      <c r="P5" s="54">
        <v>0.52</v>
      </c>
    </row>
    <row r="6" spans="1:29" s="3" customFormat="1" x14ac:dyDescent="0.2">
      <c r="A6" s="2" t="s">
        <v>3</v>
      </c>
      <c r="D6" s="48"/>
      <c r="F6" s="48"/>
      <c r="G6" s="49"/>
      <c r="J6" s="48"/>
      <c r="K6" s="50">
        <v>76</v>
      </c>
      <c r="L6" s="51">
        <v>0.82</v>
      </c>
      <c r="M6" s="52">
        <v>2315</v>
      </c>
      <c r="N6" s="52"/>
      <c r="O6" s="50"/>
      <c r="P6" s="52"/>
    </row>
    <row r="7" spans="1:29" s="7" customFormat="1" x14ac:dyDescent="0.2">
      <c r="A7" s="6" t="s">
        <v>4</v>
      </c>
      <c r="D7" s="10"/>
      <c r="F7" s="10"/>
      <c r="G7" s="11"/>
      <c r="J7" s="10"/>
      <c r="K7" s="39">
        <v>134</v>
      </c>
      <c r="L7" s="40">
        <v>0.75</v>
      </c>
      <c r="M7" s="41">
        <v>3531</v>
      </c>
      <c r="N7" s="41"/>
      <c r="O7" s="39"/>
      <c r="P7" s="41"/>
    </row>
    <row r="8" spans="1:29" s="3" customFormat="1" x14ac:dyDescent="0.2">
      <c r="A8" s="2" t="s">
        <v>5</v>
      </c>
      <c r="C8"/>
      <c r="D8" s="48"/>
      <c r="F8" s="48"/>
      <c r="G8" s="49"/>
      <c r="I8"/>
      <c r="J8" s="48"/>
      <c r="K8" s="50">
        <v>35</v>
      </c>
      <c r="L8" s="51">
        <v>0.86</v>
      </c>
      <c r="M8" s="52">
        <v>698</v>
      </c>
      <c r="N8" s="47"/>
      <c r="O8" s="50"/>
      <c r="P8" s="52"/>
      <c r="W8"/>
      <c r="AB8"/>
    </row>
    <row r="9" spans="1:29" s="7" customFormat="1" x14ac:dyDescent="0.2">
      <c r="A9" s="6" t="s">
        <v>6</v>
      </c>
      <c r="B9" s="10"/>
      <c r="C9" s="11"/>
      <c r="D9" s="10"/>
      <c r="E9" s="11"/>
      <c r="F9" s="10"/>
      <c r="G9" s="11"/>
      <c r="H9" s="10"/>
      <c r="I9" s="11"/>
      <c r="J9" s="10"/>
      <c r="K9" s="39">
        <v>30</v>
      </c>
      <c r="L9" s="40">
        <v>0.67</v>
      </c>
      <c r="M9" s="39">
        <v>133</v>
      </c>
      <c r="N9" s="40"/>
      <c r="O9" s="39"/>
      <c r="P9" s="53">
        <v>0.34</v>
      </c>
      <c r="U9" s="11"/>
      <c r="W9" s="11"/>
      <c r="X9" s="10"/>
      <c r="Y9" s="11"/>
      <c r="Z9" s="11"/>
      <c r="AB9" s="11"/>
      <c r="AC9" s="10"/>
    </row>
    <row r="10" spans="1:29" x14ac:dyDescent="0.2">
      <c r="A10" s="1" t="s">
        <v>7</v>
      </c>
      <c r="B10" s="43"/>
      <c r="D10" s="43"/>
      <c r="F10" s="43"/>
      <c r="G10" s="44"/>
      <c r="H10" s="43"/>
      <c r="J10" s="43"/>
      <c r="K10" s="45">
        <f>92/2</f>
        <v>46</v>
      </c>
      <c r="L10" s="46">
        <v>0.76</v>
      </c>
      <c r="M10" s="45">
        <f>1312/2</f>
        <v>656</v>
      </c>
      <c r="N10" s="47"/>
      <c r="O10" s="45"/>
      <c r="P10" s="46"/>
      <c r="Y10" s="44"/>
      <c r="AA10" s="43"/>
    </row>
    <row r="11" spans="1:29" x14ac:dyDescent="0.2">
      <c r="A11" s="1" t="s">
        <v>8</v>
      </c>
      <c r="B11" s="43"/>
      <c r="D11" s="43"/>
      <c r="E11" s="44"/>
      <c r="F11" s="43"/>
      <c r="G11" s="44"/>
      <c r="H11" s="43"/>
      <c r="J11" s="43"/>
      <c r="K11" s="45">
        <f>92/2</f>
        <v>46</v>
      </c>
      <c r="L11" s="46">
        <v>0.76</v>
      </c>
      <c r="M11" s="45">
        <f>1312/2</f>
        <v>656</v>
      </c>
      <c r="N11" s="47"/>
      <c r="O11" s="45"/>
      <c r="P11" s="46"/>
      <c r="U11" s="44"/>
      <c r="Y11" s="44"/>
      <c r="Z11" s="44"/>
      <c r="AA11" s="43"/>
    </row>
    <row r="12" spans="1:29" x14ac:dyDescent="0.2">
      <c r="A12" s="1" t="s">
        <v>9</v>
      </c>
      <c r="B12" s="43"/>
      <c r="D12" s="43"/>
      <c r="F12" s="43"/>
      <c r="G12" s="44"/>
      <c r="H12" s="43"/>
      <c r="J12" s="43"/>
      <c r="K12" s="45">
        <f>46/2</f>
        <v>23</v>
      </c>
      <c r="L12" s="46">
        <v>0.85</v>
      </c>
      <c r="M12" s="45">
        <f>2471/2</f>
        <v>1235.5</v>
      </c>
      <c r="N12" s="47"/>
      <c r="O12" s="45"/>
      <c r="P12" s="47"/>
      <c r="V12" s="43"/>
      <c r="X12" s="43"/>
      <c r="Y12" s="44"/>
      <c r="AA12" s="43"/>
      <c r="AC12" s="43"/>
    </row>
    <row r="13" spans="1:29" s="3" customFormat="1" x14ac:dyDescent="0.2">
      <c r="A13" s="2" t="s">
        <v>10</v>
      </c>
      <c r="B13" s="48"/>
      <c r="D13" s="43"/>
      <c r="E13" s="49"/>
      <c r="F13" s="48"/>
      <c r="G13" s="44"/>
      <c r="H13" s="48"/>
      <c r="J13" s="43"/>
      <c r="K13" s="45">
        <f>46/2</f>
        <v>23</v>
      </c>
      <c r="L13" s="46">
        <v>0.85</v>
      </c>
      <c r="M13" s="45">
        <f>SUM((2471/2),313)</f>
        <v>1548.5</v>
      </c>
      <c r="N13" s="52"/>
      <c r="O13" s="45"/>
      <c r="P13" s="51"/>
      <c r="U13" s="49"/>
      <c r="V13" s="43"/>
      <c r="X13" s="43"/>
      <c r="Y13" s="49"/>
      <c r="Z13" s="49"/>
      <c r="AA13" s="43"/>
    </row>
    <row r="14" spans="1:29" s="7" customFormat="1" x14ac:dyDescent="0.2">
      <c r="A14" s="6" t="s">
        <v>11</v>
      </c>
      <c r="F14" s="10"/>
      <c r="G14" s="11"/>
      <c r="K14" s="39">
        <v>80</v>
      </c>
      <c r="L14" s="40">
        <v>0.79</v>
      </c>
      <c r="M14" s="41">
        <v>2289</v>
      </c>
      <c r="N14" s="41"/>
      <c r="O14" s="41"/>
      <c r="P14" s="41"/>
    </row>
    <row r="15" spans="1:29" x14ac:dyDescent="0.2">
      <c r="A15" s="1" t="s">
        <v>12</v>
      </c>
      <c r="D15" s="43"/>
      <c r="F15" s="43"/>
      <c r="G15" s="44"/>
      <c r="J15" s="43"/>
      <c r="K15" s="45">
        <v>10</v>
      </c>
      <c r="L15" s="46">
        <v>0.9</v>
      </c>
      <c r="M15" s="47">
        <v>427</v>
      </c>
      <c r="N15" s="47"/>
      <c r="O15" s="45"/>
      <c r="P15" s="54">
        <v>0.46</v>
      </c>
    </row>
    <row r="16" spans="1:29" x14ac:dyDescent="0.2">
      <c r="A16" s="1" t="s">
        <v>13</v>
      </c>
      <c r="D16" s="43"/>
      <c r="F16" s="43"/>
      <c r="G16" s="44"/>
      <c r="J16" s="43"/>
      <c r="K16" s="45"/>
      <c r="L16" s="46"/>
      <c r="M16" s="47">
        <v>378</v>
      </c>
      <c r="N16" s="47"/>
      <c r="O16" s="45"/>
      <c r="P16" s="47"/>
    </row>
    <row r="17" spans="1:27" s="3" customFormat="1" x14ac:dyDescent="0.2">
      <c r="A17" s="2" t="s">
        <v>14</v>
      </c>
      <c r="F17" s="48"/>
      <c r="G17" s="49"/>
      <c r="K17" s="50">
        <f>SUM(47,13)</f>
        <v>60</v>
      </c>
      <c r="L17" s="51">
        <v>0.78</v>
      </c>
      <c r="M17" s="52">
        <f>SUM(832,128)</f>
        <v>960</v>
      </c>
      <c r="N17" s="52"/>
      <c r="O17" s="52"/>
      <c r="P17" s="55">
        <v>0.53</v>
      </c>
    </row>
    <row r="18" spans="1:27" x14ac:dyDescent="0.2">
      <c r="A18" s="1" t="s">
        <v>20</v>
      </c>
      <c r="L18" s="43">
        <v>1</v>
      </c>
      <c r="O18" s="15"/>
      <c r="P18" s="17"/>
      <c r="U18" s="16"/>
      <c r="V18" s="15"/>
      <c r="X18" s="18"/>
      <c r="Y18" s="18"/>
      <c r="AA18" s="18"/>
    </row>
    <row r="19" spans="1:27" x14ac:dyDescent="0.2">
      <c r="O19" s="15"/>
      <c r="P19" s="16"/>
      <c r="Q19" s="15"/>
      <c r="R19" s="16"/>
      <c r="T19" s="15"/>
      <c r="U19" s="20"/>
      <c r="V19" s="19"/>
      <c r="W19" s="18"/>
      <c r="X19" s="18"/>
      <c r="Z19" s="18"/>
    </row>
    <row r="20" spans="1:27" x14ac:dyDescent="0.2">
      <c r="B20" s="47" t="s">
        <v>63</v>
      </c>
      <c r="C20" s="47"/>
      <c r="D20" s="47"/>
      <c r="E20" s="47"/>
      <c r="T20" s="15"/>
      <c r="U20" s="20"/>
      <c r="V20" s="19"/>
      <c r="W20" s="18"/>
      <c r="Y20" s="18"/>
      <c r="AA20" s="18"/>
    </row>
    <row r="21" spans="1:27" x14ac:dyDescent="0.2">
      <c r="B21" s="54" t="s">
        <v>55</v>
      </c>
      <c r="C21" s="54"/>
      <c r="D21" s="54"/>
      <c r="E21" s="54"/>
      <c r="T21" s="15"/>
      <c r="U21" s="20"/>
      <c r="V21" s="19"/>
      <c r="W21" s="18"/>
      <c r="Y21" s="18"/>
      <c r="AA21" s="18"/>
    </row>
    <row r="22" spans="1:27" x14ac:dyDescent="0.2">
      <c r="B22" s="36" t="s">
        <v>62</v>
      </c>
      <c r="C22" s="36"/>
      <c r="D22" s="36"/>
      <c r="E22" s="36"/>
      <c r="T22" s="19"/>
      <c r="U22" s="20"/>
      <c r="V22" s="15"/>
      <c r="W22" s="18"/>
      <c r="Y22" s="18"/>
      <c r="AA22" s="18"/>
    </row>
    <row r="23" spans="1:27" x14ac:dyDescent="0.2">
      <c r="T23" s="15"/>
      <c r="U23" s="20"/>
      <c r="V23" s="19"/>
      <c r="W23" s="18"/>
      <c r="Y23" s="18"/>
      <c r="AA23" s="18"/>
    </row>
    <row r="24" spans="1:27" x14ac:dyDescent="0.2">
      <c r="T24" s="19"/>
      <c r="U24" s="20"/>
      <c r="V24" s="15"/>
      <c r="W24" s="18"/>
      <c r="Y24" s="18"/>
      <c r="AA24" s="18"/>
    </row>
    <row r="25" spans="1:27" x14ac:dyDescent="0.2">
      <c r="T25" s="19"/>
      <c r="U25" s="20"/>
      <c r="V25" s="15"/>
      <c r="W25" s="18"/>
      <c r="Y25" s="18"/>
      <c r="AA25" s="18"/>
    </row>
    <row r="26" spans="1:27" x14ac:dyDescent="0.2">
      <c r="U26" s="20"/>
      <c r="V26" s="18"/>
      <c r="W26" s="18"/>
      <c r="Y26" s="18"/>
      <c r="AA26" s="18"/>
    </row>
    <row r="27" spans="1:27" x14ac:dyDescent="0.2">
      <c r="T27" s="15"/>
      <c r="U27" s="20"/>
      <c r="V27" s="15"/>
      <c r="W27" s="18"/>
      <c r="Y27" s="18"/>
      <c r="AA27" s="18"/>
    </row>
    <row r="28" spans="1:27" x14ac:dyDescent="0.2">
      <c r="T28" s="15"/>
      <c r="U28" s="20"/>
      <c r="V28" s="15"/>
      <c r="W28" s="18"/>
      <c r="Y28" s="18"/>
      <c r="AA28" s="18"/>
    </row>
    <row r="29" spans="1:27" x14ac:dyDescent="0.2">
      <c r="T29" s="15"/>
      <c r="U29" s="20"/>
      <c r="V29" s="19"/>
      <c r="W29" s="18"/>
      <c r="Y29" s="18"/>
      <c r="AA29" s="18"/>
    </row>
    <row r="30" spans="1:27" x14ac:dyDescent="0.2">
      <c r="T30" s="15"/>
      <c r="U30" s="20"/>
      <c r="V30" s="19"/>
      <c r="W30" s="18"/>
      <c r="Y30" s="18"/>
      <c r="AA30" s="18"/>
    </row>
    <row r="31" spans="1:27" x14ac:dyDescent="0.2">
      <c r="D31" t="s">
        <v>24</v>
      </c>
      <c r="J31" t="s">
        <v>24</v>
      </c>
      <c r="M31" t="s">
        <v>24</v>
      </c>
      <c r="T31" s="15"/>
      <c r="U31" s="20"/>
      <c r="V31" s="15"/>
      <c r="W31" s="18"/>
      <c r="Y31" s="18"/>
      <c r="AA31" s="18"/>
    </row>
    <row r="32" spans="1:27" x14ac:dyDescent="0.2">
      <c r="T32" s="15"/>
      <c r="U32" s="20"/>
      <c r="V32" s="15"/>
      <c r="W32" s="18"/>
      <c r="Y32" s="18"/>
    </row>
    <row r="33" spans="20:27" x14ac:dyDescent="0.2">
      <c r="T33" s="15"/>
      <c r="U33" s="20"/>
      <c r="V33" s="15"/>
      <c r="W33" s="18"/>
      <c r="Y33" s="18"/>
    </row>
    <row r="34" spans="20:27" x14ac:dyDescent="0.2">
      <c r="T34" s="15"/>
      <c r="U34" s="20"/>
      <c r="V34" s="15"/>
    </row>
    <row r="37" spans="20:27" x14ac:dyDescent="0.2">
      <c r="U37" s="20"/>
    </row>
    <row r="38" spans="20:27" x14ac:dyDescent="0.2">
      <c r="W38" s="18"/>
      <c r="Y38" s="18"/>
      <c r="AA38" s="18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9"/>
  <sheetViews>
    <sheetView zoomScale="120" zoomScaleNormal="12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8.83203125" defaultRowHeight="15" x14ac:dyDescent="0.2"/>
  <cols>
    <col min="1" max="1" width="8.83203125" style="1"/>
  </cols>
  <sheetData>
    <row r="1" spans="1:2" s="1" customFormat="1" x14ac:dyDescent="0.2">
      <c r="A1" s="1" t="s">
        <v>22</v>
      </c>
      <c r="B1" s="1" t="s">
        <v>23</v>
      </c>
    </row>
    <row r="2" spans="1:2" x14ac:dyDescent="0.2">
      <c r="A2" s="1">
        <v>2010</v>
      </c>
    </row>
    <row r="3" spans="1:2" x14ac:dyDescent="0.2">
      <c r="A3" s="1">
        <v>2011</v>
      </c>
    </row>
    <row r="4" spans="1:2" x14ac:dyDescent="0.2">
      <c r="A4" s="1">
        <v>2012</v>
      </c>
    </row>
    <row r="5" spans="1:2" x14ac:dyDescent="0.2">
      <c r="A5" s="1">
        <v>2013</v>
      </c>
    </row>
    <row r="6" spans="1:2" x14ac:dyDescent="0.2">
      <c r="A6" s="1">
        <v>2014</v>
      </c>
    </row>
    <row r="7" spans="1:2" x14ac:dyDescent="0.2">
      <c r="A7" s="1">
        <v>2015</v>
      </c>
    </row>
    <row r="8" spans="1:2" x14ac:dyDescent="0.2">
      <c r="A8" s="1">
        <v>2016</v>
      </c>
    </row>
    <row r="9" spans="1:2" x14ac:dyDescent="0.2">
      <c r="A9" s="1">
        <v>2017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20"/>
  <sheetViews>
    <sheetView zoomScale="120" zoomScaleNormal="120" workbookViewId="0">
      <selection activeCell="B21" sqref="B21"/>
    </sheetView>
  </sheetViews>
  <sheetFormatPr baseColWidth="10" defaultColWidth="8.83203125" defaultRowHeight="15" x14ac:dyDescent="0.2"/>
  <cols>
    <col min="1" max="1" width="25.33203125" customWidth="1"/>
  </cols>
  <sheetData>
    <row r="1" spans="1:12" x14ac:dyDescent="0.2">
      <c r="A1" t="s">
        <v>25</v>
      </c>
    </row>
    <row r="2" spans="1:12" x14ac:dyDescent="0.2">
      <c r="K2" s="12"/>
      <c r="L2" s="12"/>
    </row>
    <row r="3" spans="1:12" x14ac:dyDescent="0.2">
      <c r="A3" t="s">
        <v>45</v>
      </c>
      <c r="B3" s="15">
        <v>1552058</v>
      </c>
    </row>
    <row r="4" spans="1:12" x14ac:dyDescent="0.2">
      <c r="B4" s="8"/>
    </row>
    <row r="5" spans="1:12" x14ac:dyDescent="0.2">
      <c r="A5" s="14"/>
    </row>
    <row r="6" spans="1:12" x14ac:dyDescent="0.2">
      <c r="A6" t="s">
        <v>49</v>
      </c>
    </row>
    <row r="8" spans="1:12" x14ac:dyDescent="0.2">
      <c r="A8" t="s">
        <v>46</v>
      </c>
      <c r="B8" s="15">
        <v>398329</v>
      </c>
      <c r="D8" s="12"/>
      <c r="E8" s="12"/>
      <c r="F8" s="12"/>
      <c r="G8" s="12"/>
    </row>
    <row r="9" spans="1:12" x14ac:dyDescent="0.2">
      <c r="A9" t="s">
        <v>47</v>
      </c>
      <c r="B9" s="35">
        <v>220500</v>
      </c>
    </row>
    <row r="10" spans="1:12" x14ac:dyDescent="0.2">
      <c r="A10" t="s">
        <v>48</v>
      </c>
      <c r="B10" s="35">
        <v>192843</v>
      </c>
    </row>
    <row r="11" spans="1:12" x14ac:dyDescent="0.2">
      <c r="A11" s="13"/>
      <c r="B11" s="9"/>
    </row>
    <row r="12" spans="1:12" x14ac:dyDescent="0.2">
      <c r="A12" s="13"/>
      <c r="B12" s="9"/>
    </row>
    <row r="13" spans="1:12" x14ac:dyDescent="0.2">
      <c r="B13" t="s">
        <v>24</v>
      </c>
    </row>
    <row r="14" spans="1:12" x14ac:dyDescent="0.2">
      <c r="A14" s="9"/>
    </row>
    <row r="15" spans="1:12" x14ac:dyDescent="0.2">
      <c r="B15" s="9" t="s">
        <v>50</v>
      </c>
    </row>
    <row r="16" spans="1:12" x14ac:dyDescent="0.2">
      <c r="A16" t="s">
        <v>52</v>
      </c>
      <c r="B16" s="9" t="s">
        <v>51</v>
      </c>
    </row>
    <row r="17" spans="1:2" x14ac:dyDescent="0.2">
      <c r="A17" t="s">
        <v>54</v>
      </c>
      <c r="B17" s="9" t="s">
        <v>53</v>
      </c>
    </row>
    <row r="18" spans="1:2" x14ac:dyDescent="0.2">
      <c r="A18" t="s">
        <v>58</v>
      </c>
      <c r="B18" s="9" t="s">
        <v>59</v>
      </c>
    </row>
    <row r="19" spans="1:2" x14ac:dyDescent="0.2">
      <c r="A19" t="s">
        <v>60</v>
      </c>
      <c r="B19" s="9" t="s">
        <v>61</v>
      </c>
    </row>
    <row r="20" spans="1:2" x14ac:dyDescent="0.2">
      <c r="A20" t="s">
        <v>56</v>
      </c>
      <c r="B20" s="9" t="s">
        <v>57</v>
      </c>
    </row>
  </sheetData>
  <hyperlinks>
    <hyperlink ref="B15" r:id="rId1" xr:uid="{1F4B0324-72AA-AE4C-825D-9872895BCF73}"/>
    <hyperlink ref="B16" r:id="rId2" xr:uid="{FA6F79C6-35D9-A34A-B9CE-7DBB148A0F3D}"/>
    <hyperlink ref="B17" r:id="rId3" xr:uid="{83D1E932-21C2-704A-A915-0D9EFA31BD1C}"/>
    <hyperlink ref="B20" r:id="rId4" xr:uid="{E868976D-3401-7448-B9F3-E467D2BC9FB2}"/>
    <hyperlink ref="B18" r:id="rId5" xr:uid="{9EAA9934-FE73-BC41-9CFB-21A0101392D6}"/>
    <hyperlink ref="B19" r:id="rId6" xr:uid="{BBF2C190-F6BE-A94A-917A-487C76B0236F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CD82F-C49B-E645-9ED1-742B79A009E4}">
  <dimension ref="A1:C27"/>
  <sheetViews>
    <sheetView workbookViewId="0"/>
  </sheetViews>
  <sheetFormatPr baseColWidth="10" defaultRowHeight="15" x14ac:dyDescent="0.2"/>
  <cols>
    <col min="1" max="1" width="13" bestFit="1" customWidth="1"/>
    <col min="2" max="2" width="52" customWidth="1"/>
    <col min="3" max="3" width="32" customWidth="1"/>
  </cols>
  <sheetData>
    <row r="1" spans="1:3" ht="16" x14ac:dyDescent="0.2">
      <c r="A1" s="24" t="s">
        <v>29</v>
      </c>
      <c r="B1" s="25" t="s">
        <v>30</v>
      </c>
      <c r="C1" s="26" t="s">
        <v>36</v>
      </c>
    </row>
    <row r="2" spans="1:3" ht="16" x14ac:dyDescent="0.2">
      <c r="A2" s="24" t="s">
        <v>32</v>
      </c>
      <c r="B2" s="27" t="s">
        <v>28</v>
      </c>
      <c r="C2" s="28"/>
    </row>
    <row r="3" spans="1:3" ht="48" x14ac:dyDescent="0.2">
      <c r="A3" s="29" t="s">
        <v>31</v>
      </c>
      <c r="B3" s="23" t="s">
        <v>37</v>
      </c>
      <c r="C3" s="30" t="s">
        <v>38</v>
      </c>
    </row>
    <row r="4" spans="1:3" ht="16" x14ac:dyDescent="0.2">
      <c r="A4" s="31" t="s">
        <v>33</v>
      </c>
      <c r="B4" s="27" t="s">
        <v>27</v>
      </c>
      <c r="C4" s="28"/>
    </row>
    <row r="5" spans="1:3" ht="32" x14ac:dyDescent="0.2">
      <c r="A5" s="31" t="s">
        <v>34</v>
      </c>
      <c r="B5" s="22" t="s">
        <v>35</v>
      </c>
      <c r="C5" s="32" t="s">
        <v>39</v>
      </c>
    </row>
    <row r="6" spans="1:3" ht="16" x14ac:dyDescent="0.2">
      <c r="A6" s="31" t="s">
        <v>40</v>
      </c>
      <c r="B6" s="22" t="s">
        <v>41</v>
      </c>
      <c r="C6" s="32" t="s">
        <v>39</v>
      </c>
    </row>
    <row r="7" spans="1:3" ht="16" x14ac:dyDescent="0.2">
      <c r="A7" s="31" t="s">
        <v>42</v>
      </c>
      <c r="B7" s="23" t="s">
        <v>43</v>
      </c>
      <c r="C7" s="33" t="s">
        <v>39</v>
      </c>
    </row>
    <row r="8" spans="1:3" x14ac:dyDescent="0.2">
      <c r="A8" s="34" t="s">
        <v>44</v>
      </c>
    </row>
    <row r="9" spans="1:3" x14ac:dyDescent="0.2">
      <c r="B9" s="21"/>
    </row>
    <row r="10" spans="1:3" x14ac:dyDescent="0.2">
      <c r="A10" s="1" t="s">
        <v>24</v>
      </c>
      <c r="B10" s="21"/>
    </row>
    <row r="11" spans="1:3" x14ac:dyDescent="0.2">
      <c r="B11" s="21"/>
    </row>
    <row r="12" spans="1:3" x14ac:dyDescent="0.2">
      <c r="B12" s="21"/>
    </row>
    <row r="13" spans="1:3" x14ac:dyDescent="0.2">
      <c r="B13" s="21"/>
    </row>
    <row r="14" spans="1:3" x14ac:dyDescent="0.2">
      <c r="B14" s="21"/>
    </row>
    <row r="15" spans="1:3" x14ac:dyDescent="0.2">
      <c r="B15" s="21"/>
    </row>
    <row r="16" spans="1:3" x14ac:dyDescent="0.2">
      <c r="B16" s="21"/>
    </row>
    <row r="17" spans="2:2" x14ac:dyDescent="0.2">
      <c r="B17" s="21"/>
    </row>
    <row r="18" spans="2:2" x14ac:dyDescent="0.2">
      <c r="B18" s="21"/>
    </row>
    <row r="19" spans="2:2" x14ac:dyDescent="0.2">
      <c r="B19" s="21"/>
    </row>
    <row r="20" spans="2:2" x14ac:dyDescent="0.2">
      <c r="B20" s="21"/>
    </row>
    <row r="21" spans="2:2" x14ac:dyDescent="0.2">
      <c r="B21" s="21"/>
    </row>
    <row r="22" spans="2:2" x14ac:dyDescent="0.2">
      <c r="B22" s="21"/>
    </row>
    <row r="23" spans="2:2" x14ac:dyDescent="0.2">
      <c r="B23" s="21"/>
    </row>
    <row r="24" spans="2:2" x14ac:dyDescent="0.2">
      <c r="B24" s="21"/>
    </row>
    <row r="25" spans="2:2" x14ac:dyDescent="0.2">
      <c r="B25" s="21"/>
    </row>
    <row r="26" spans="2:2" x14ac:dyDescent="0.2">
      <c r="B26" s="21"/>
    </row>
    <row r="27" spans="2:2" x14ac:dyDescent="0.2">
      <c r="B27" s="2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Stratified_Data</vt:lpstr>
      <vt:lpstr>Total_Data</vt:lpstr>
      <vt:lpstr>Comments</vt:lpstr>
      <vt:lpstr>Indicator definitions</vt:lpstr>
    </vt:vector>
  </TitlesOfParts>
  <Company>Johns Hopkins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Microsoft Office User</cp:lastModifiedBy>
  <dcterms:created xsi:type="dcterms:W3CDTF">2020-05-23T13:38:33Z</dcterms:created>
  <dcterms:modified xsi:type="dcterms:W3CDTF">2020-08-11T15:26:54Z</dcterms:modified>
</cp:coreProperties>
</file>