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EHE/Suppression data/27. Indianapolis/"/>
    </mc:Choice>
  </mc:AlternateContent>
  <xr:revisionPtr revIDLastSave="0" documentId="13_ncr:1_{93117F60-5218-8649-A018-C28A74A5D064}" xr6:coauthVersionLast="45" xr6:coauthVersionMax="45" xr10:uidLastSave="{00000000-0000-0000-0000-000000000000}"/>
  <bookViews>
    <workbookView xWindow="20" yWindow="460" windowWidth="28780" windowHeight="15940" xr2:uid="{00000000-000D-0000-FFFF-FFFF00000000}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C17" i="1"/>
  <c r="C16" i="1"/>
  <c r="C15" i="1"/>
  <c r="C14" i="1"/>
  <c r="M3" i="1"/>
  <c r="O3" i="1"/>
  <c r="N3" i="1"/>
  <c r="K3" i="1"/>
  <c r="F6" i="1"/>
  <c r="F5" i="1"/>
  <c r="F4" i="1"/>
  <c r="F8" i="1"/>
  <c r="F7" i="1"/>
  <c r="F13" i="1"/>
  <c r="F12" i="1"/>
  <c r="F11" i="1"/>
  <c r="F10" i="1"/>
  <c r="F9" i="1"/>
  <c r="F17" i="1"/>
  <c r="F14" i="1"/>
  <c r="I3" i="1"/>
  <c r="H3" i="1"/>
  <c r="B8" i="1"/>
  <c r="B7" i="1"/>
  <c r="B6" i="1"/>
  <c r="B5" i="1"/>
  <c r="B4" i="1"/>
  <c r="B13" i="1"/>
  <c r="B12" i="1"/>
  <c r="B11" i="1"/>
  <c r="B10" i="1"/>
  <c r="B9" i="1"/>
  <c r="B17" i="1"/>
  <c r="B14" i="1"/>
  <c r="B3" i="1"/>
  <c r="E3" i="1"/>
  <c r="D3" i="1"/>
</calcChain>
</file>

<file path=xl/sharedStrings.xml><?xml version="1.0" encoding="utf-8"?>
<sst xmlns="http://schemas.openxmlformats.org/spreadsheetml/2006/main" count="88" uniqueCount="73">
  <si>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</si>
  <si>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</si>
  <si>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</si>
  <si>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</si>
  <si>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</si>
  <si>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</si>
  <si>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</si>
  <si>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</si>
  <si>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</si>
  <si>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</si>
  <si>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</si>
  <si>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</si>
  <si>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</si>
  <si>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</si>
  <si>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</si>
  <si>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</si>
  <si>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</si>
  <si>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</si>
  <si>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</si>
  <si>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</si>
  <si>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</si>
  <si>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</si>
  <si>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</si>
  <si>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</si>
  <si>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</si>
  <si>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</si>
  <si>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</si>
  <si>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</si>
  <si>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</si>
  <si>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</si>
  <si>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</si>
  <si>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</si>
  <si>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</si>
  <si>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</si>
  <si>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</si>
  <si>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</si>
  <si>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</si>
  <si>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</si>
  <si>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</si>
  <si>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</si>
  <si>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</si>
  <si>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</si>
  <si>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</si>
  <si>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</si>
  <si>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</si>
  <si>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Marion County </t>
  </si>
  <si>
    <t>Hamilton County</t>
  </si>
  <si>
    <t>Hendricks County</t>
  </si>
  <si>
    <t>Johnson County</t>
  </si>
  <si>
    <t>Madison County</t>
  </si>
  <si>
    <t>Hancock County</t>
  </si>
  <si>
    <t>Morgan County</t>
  </si>
  <si>
    <t>Boone County</t>
  </si>
  <si>
    <t>Shelby County</t>
  </si>
  <si>
    <t>Putnam County</t>
  </si>
  <si>
    <t>Brown County</t>
  </si>
  <si>
    <t>Other counties in MSA</t>
  </si>
  <si>
    <t>Marion County is home to 41% of all PLWH in Indiana.</t>
  </si>
  <si>
    <t>The Indianapolis TGA includes Marion and the surrounding counties: Boone, Brown, Hamilton, Hancock, Hendricks, Johnson, Morgan, Putnam, and Shelby</t>
  </si>
  <si>
    <t>The 5,890 PLWH in the TGA in Indiana represent 46% of all PLWH in Indiana.</t>
  </si>
  <si>
    <t>(So Marion and TGA are very similar)</t>
  </si>
  <si>
    <t>https://www.in.gov/isdh/23266.htm</t>
  </si>
  <si>
    <t>in.gov/isdh/files/2019%20Needs%20Assessment%20for%20People%20Living%20with%20HIV%20Final%20Report.pdf</t>
  </si>
  <si>
    <t xml:space="preserve">2019 Needs Assessment </t>
  </si>
  <si>
    <t>https://www.in.gov/isdh/files/Care%20Continum2019.pdf</t>
  </si>
  <si>
    <t xml:space="preserve">2018 Continuum - Indiana </t>
  </si>
  <si>
    <t>Indiana data</t>
  </si>
  <si>
    <t>https://www.in.gov/isdh/files/At%20A%20Glance2019.pdf</t>
  </si>
  <si>
    <t>https://www.in.gov/isdh/files/Continuum%20of%20HIV%20Care.pdf</t>
  </si>
  <si>
    <t>2017 Continuum - Indiana</t>
  </si>
  <si>
    <t>https://www.in.gov/isdh/files/Final%20STATE%20OF%20INDIANA%20INTEGRATED%20PREVENTION%20AND%20CARE%20PLAN%202016(a).pdf</t>
  </si>
  <si>
    <t>2016 Integrated Plan</t>
  </si>
  <si>
    <t>Indianapolis 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</si>
</sst>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0" fontId="0" fillId="0" borderId="0" xfId="0" applyFill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0" xfId="0" applyNumberFormat="1"/>
    <xf numFmtId="3" fontId="0" fillId="0" borderId="0" xfId="0" applyNumberFormat="1" applyFill="1"/>
    <xf numFmtId="10" fontId="0" fillId="0" borderId="0" xfId="0" applyNumberFormat="1" applyFill="1"/>
    <xf numFmtId="0" fontId="1" fillId="2" borderId="0" xfId="0" applyFont="1" applyFill="1"/>
    <xf numFmtId="0" fontId="0" fillId="2" borderId="2" xfId="0" applyFill="1" applyBorder="1"/>
    <xf numFmtId="171" fontId="0" fillId="2" borderId="2" xfId="0" applyNumberFormat="1" applyFill="1" applyBorder="1"/>
    <xf numFmtId="1" fontId="0" fillId="2" borderId="3" xfId="0" applyNumberFormat="1" applyFill="1" applyBorder="1"/>
    <xf numFmtId="0" fontId="0" fillId="2" borderId="3" xfId="0" applyFill="1" applyBorder="1"/>
    <xf numFmtId="1" fontId="0" fillId="2" borderId="0" xfId="0" applyNumberFormat="1" applyFill="1" applyBorder="1"/>
    <xf numFmtId="0" fontId="0" fillId="2" borderId="0" xfId="0" applyFill="1" applyBorder="1"/>
    <xf numFmtId="1" fontId="0" fillId="2" borderId="1" xfId="0" applyNumberFormat="1" applyFill="1" applyBorder="1"/>
    <xf numFmtId="0" fontId="0" fillId="2" borderId="1" xfId="0" applyFill="1" applyBorder="1"/>
    <xf numFmtId="2" fontId="0" fillId="2" borderId="3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2" xfId="0" applyFill="1" applyBorder="1"/>
    <xf numFmtId="171" fontId="0" fillId="3" borderId="2" xfId="0" applyNumberFormat="1" applyFill="1" applyBorder="1"/>
    <xf numFmtId="1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/isdh/files/At%20A%20Glance2019.pdf" TargetMode="External"/><Relationship Id="rId2" Type="http://schemas.openxmlformats.org/officeDocument/2006/relationships/hyperlink" Target="https://www.in.gov/isdh/files/Care%20Continum2019.pdf" TargetMode="External"/><Relationship Id="rId1" Type="http://schemas.openxmlformats.org/officeDocument/2006/relationships/hyperlink" Target="https://www.in.gov/isdh/23266.htm" TargetMode="External"/><Relationship Id="rId5" Type="http://schemas.openxmlformats.org/officeDocument/2006/relationships/hyperlink" Target="https://www.in.gov/isdh/files/Final%20STATE%20OF%20INDIANA%20INTEGRATED%20PREVENTION%20AND%20CARE%20PLAN%202016(a).pdf" TargetMode="External"/><Relationship Id="rId4" Type="http://schemas.openxmlformats.org/officeDocument/2006/relationships/hyperlink" Target="https://www.in.gov/isdh/files/Continuum%20of%20HIV%20Ca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zoomScale="120" zoomScaleNormal="12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baseColWidth="10" defaultColWidth="8.83203125" defaultRowHeight="15" x14ac:dyDescent="0.2"/>
  <cols>
    <col min="1" max="1" width="13.33203125" style="1" customWidth="1"/>
  </cols>
  <sheetData>
    <row r="1" spans="1:19" s="1" customFormat="1" x14ac:dyDescent="0.2">
      <c r="A1" s="1" t="s">
        <v>22</v>
      </c>
      <c r="B1" s="37" t="s">
        <v>19</v>
      </c>
      <c r="C1" s="37" t="s">
        <v>17</v>
      </c>
      <c r="D1" s="37" t="s">
        <v>26</v>
      </c>
      <c r="E1" s="37" t="s">
        <v>16</v>
      </c>
      <c r="F1" s="37" t="s">
        <v>19</v>
      </c>
      <c r="G1" s="37" t="s">
        <v>17</v>
      </c>
      <c r="H1" s="37" t="s">
        <v>26</v>
      </c>
      <c r="I1" s="37" t="s">
        <v>16</v>
      </c>
      <c r="J1" s="52" t="s">
        <v>19</v>
      </c>
      <c r="K1" s="52" t="s">
        <v>18</v>
      </c>
      <c r="L1" s="52" t="s">
        <v>17</v>
      </c>
      <c r="M1" s="52" t="s">
        <v>21</v>
      </c>
      <c r="N1" s="52" t="s">
        <v>26</v>
      </c>
      <c r="O1" s="52" t="s">
        <v>16</v>
      </c>
    </row>
    <row r="2" spans="1:19" s="1" customFormat="1" x14ac:dyDescent="0.2">
      <c r="A2" s="1" t="s">
        <v>15</v>
      </c>
      <c r="B2" s="37">
        <v>2018</v>
      </c>
      <c r="C2" s="37">
        <v>2018</v>
      </c>
      <c r="D2" s="37">
        <v>2018</v>
      </c>
      <c r="E2" s="37">
        <v>2018</v>
      </c>
      <c r="F2" s="37">
        <v>2017</v>
      </c>
      <c r="G2" s="37">
        <v>2017</v>
      </c>
      <c r="H2" s="37">
        <v>2017</v>
      </c>
      <c r="I2" s="37">
        <v>2017</v>
      </c>
      <c r="J2" s="52">
        <v>2015</v>
      </c>
      <c r="K2" s="52">
        <v>2015</v>
      </c>
      <c r="L2" s="52">
        <v>2015</v>
      </c>
      <c r="M2" s="52">
        <v>2015</v>
      </c>
      <c r="N2" s="52">
        <v>2015</v>
      </c>
      <c r="O2" s="52">
        <v>2015</v>
      </c>
    </row>
    <row r="3" spans="1:19" s="5" customFormat="1" x14ac:dyDescent="0.2">
      <c r="A3" s="4" t="s">
        <v>0</v>
      </c>
      <c r="B3" s="38">
        <f>419+103</f>
        <v>522</v>
      </c>
      <c r="C3" s="38">
        <v>12708</v>
      </c>
      <c r="D3" s="39">
        <f>8932/C3</f>
        <v>0.7028643374252439</v>
      </c>
      <c r="E3" s="39">
        <f>7601/C3</f>
        <v>0.59812716399118671</v>
      </c>
      <c r="F3" s="38">
        <v>547</v>
      </c>
      <c r="G3" s="38">
        <v>12635</v>
      </c>
      <c r="H3" s="39">
        <f>8668/G3</f>
        <v>0.6860308666402849</v>
      </c>
      <c r="I3" s="39">
        <f>7385/G3</f>
        <v>0.58448753462603875</v>
      </c>
      <c r="J3" s="53">
        <v>225</v>
      </c>
      <c r="K3" s="53">
        <f>189/J3</f>
        <v>0.84</v>
      </c>
      <c r="L3" s="53">
        <v>5674</v>
      </c>
      <c r="M3" s="54">
        <f>4088/L3</f>
        <v>0.72047937962636588</v>
      </c>
      <c r="N3" s="54">
        <f>2802/L3</f>
        <v>0.49383151216073318</v>
      </c>
      <c r="O3" s="54">
        <f>3378/L3</f>
        <v>0.59534719774409584</v>
      </c>
    </row>
    <row r="4" spans="1:19" s="7" customFormat="1" x14ac:dyDescent="0.2">
      <c r="A4" s="6" t="s">
        <v>1</v>
      </c>
      <c r="B4" s="40">
        <f>SUM(140,53,31,11)</f>
        <v>235</v>
      </c>
      <c r="C4" s="41">
        <v>4881</v>
      </c>
      <c r="D4" s="40"/>
      <c r="E4" s="41"/>
      <c r="F4" s="40">
        <f>SUM(164,49,25,17)</f>
        <v>255</v>
      </c>
      <c r="G4" s="41">
        <v>4795</v>
      </c>
      <c r="H4" s="40"/>
      <c r="I4" s="41"/>
      <c r="J4" s="55"/>
      <c r="K4" s="55"/>
      <c r="L4" s="56"/>
      <c r="M4" s="56"/>
      <c r="N4" s="55"/>
      <c r="O4" s="56"/>
    </row>
    <row r="5" spans="1:19" s="9" customFormat="1" x14ac:dyDescent="0.2">
      <c r="A5" s="8" t="s">
        <v>2</v>
      </c>
      <c r="B5" s="42">
        <f>SUM(38,7,10,2)</f>
        <v>57</v>
      </c>
      <c r="C5" s="43">
        <v>1162</v>
      </c>
      <c r="D5" s="42"/>
      <c r="E5" s="43"/>
      <c r="F5" s="42">
        <f>SUM(36,8,15,2)</f>
        <v>61</v>
      </c>
      <c r="G5" s="43">
        <v>1129</v>
      </c>
      <c r="H5" s="42"/>
      <c r="I5" s="43"/>
      <c r="J5" s="57"/>
      <c r="K5" s="57"/>
      <c r="L5" s="58"/>
      <c r="M5" s="58"/>
      <c r="N5" s="57"/>
      <c r="O5" s="58"/>
      <c r="S5" s="10"/>
    </row>
    <row r="6" spans="1:19" s="3" customFormat="1" x14ac:dyDescent="0.2">
      <c r="A6" s="2" t="s">
        <v>3</v>
      </c>
      <c r="B6" s="44">
        <f>SUM(124,39,38,6)</f>
        <v>207</v>
      </c>
      <c r="C6" s="45">
        <v>6042</v>
      </c>
      <c r="D6" s="44"/>
      <c r="E6" s="45"/>
      <c r="F6" s="44">
        <f>SUM(135,30,31,8)</f>
        <v>204</v>
      </c>
      <c r="G6" s="45">
        <v>6121</v>
      </c>
      <c r="H6" s="44"/>
      <c r="I6" s="45"/>
      <c r="J6" s="59"/>
      <c r="K6" s="59"/>
      <c r="L6" s="60"/>
      <c r="M6" s="60"/>
      <c r="N6" s="59"/>
      <c r="O6" s="60"/>
    </row>
    <row r="7" spans="1:19" s="7" customFormat="1" x14ac:dyDescent="0.2">
      <c r="A7" s="6" t="s">
        <v>4</v>
      </c>
      <c r="B7" s="40">
        <f>SUM(316,84)</f>
        <v>400</v>
      </c>
      <c r="C7" s="41">
        <v>10061</v>
      </c>
      <c r="D7" s="40"/>
      <c r="E7" s="41"/>
      <c r="F7" s="40">
        <f>SUM(355,73)</f>
        <v>428</v>
      </c>
      <c r="G7" s="41">
        <v>10058</v>
      </c>
      <c r="H7" s="40"/>
      <c r="I7" s="41"/>
      <c r="J7" s="55"/>
      <c r="K7" s="61"/>
      <c r="L7" s="56"/>
      <c r="M7" s="56"/>
      <c r="N7" s="55"/>
      <c r="O7" s="56"/>
    </row>
    <row r="8" spans="1:19" s="3" customFormat="1" x14ac:dyDescent="0.2">
      <c r="A8" s="2" t="s">
        <v>5</v>
      </c>
      <c r="B8" s="44">
        <f>SUM(103,19)</f>
        <v>122</v>
      </c>
      <c r="C8" s="45">
        <v>2647</v>
      </c>
      <c r="D8" s="44"/>
      <c r="E8" s="45"/>
      <c r="F8" s="44">
        <f>SUM(89,30)</f>
        <v>119</v>
      </c>
      <c r="G8" s="45">
        <v>2577</v>
      </c>
      <c r="H8" s="44"/>
      <c r="I8" s="45"/>
      <c r="J8" s="59"/>
      <c r="K8" s="63"/>
      <c r="L8" s="60"/>
      <c r="M8" s="60"/>
      <c r="N8" s="59"/>
      <c r="O8" s="60"/>
    </row>
    <row r="9" spans="1:19" s="7" customFormat="1" x14ac:dyDescent="0.2">
      <c r="A9" s="6" t="s">
        <v>6</v>
      </c>
      <c r="B9" s="40">
        <f>SUM(33,((187+23)/2))</f>
        <v>138</v>
      </c>
      <c r="C9" s="46"/>
      <c r="D9" s="40"/>
      <c r="E9" s="46"/>
      <c r="F9" s="40">
        <f>SUM(30,1,((195+18)/2))</f>
        <v>137.5</v>
      </c>
      <c r="G9" s="46"/>
      <c r="H9" s="40"/>
      <c r="I9" s="46"/>
      <c r="J9" s="55"/>
      <c r="K9" s="55"/>
      <c r="L9" s="61"/>
      <c r="M9" s="61"/>
      <c r="N9" s="55"/>
      <c r="O9" s="61"/>
    </row>
    <row r="10" spans="1:19" s="9" customFormat="1" x14ac:dyDescent="0.2">
      <c r="A10" s="8" t="s">
        <v>7</v>
      </c>
      <c r="B10" s="42">
        <f>SUM(((187+23)/2),(110+26)/2)</f>
        <v>173</v>
      </c>
      <c r="C10" s="43"/>
      <c r="D10" s="42"/>
      <c r="E10" s="43"/>
      <c r="F10" s="42">
        <f>SUM(((195+18)/2),((100+28)/2))</f>
        <v>170.5</v>
      </c>
      <c r="G10" s="43"/>
      <c r="H10" s="42"/>
      <c r="I10" s="43"/>
      <c r="J10" s="57"/>
      <c r="K10" s="57"/>
      <c r="L10" s="58"/>
      <c r="M10" s="58"/>
      <c r="N10" s="57"/>
      <c r="O10" s="58"/>
    </row>
    <row r="11" spans="1:19" s="9" customFormat="1" x14ac:dyDescent="0.2">
      <c r="A11" s="8" t="s">
        <v>8</v>
      </c>
      <c r="B11" s="42">
        <f>SUM(((110+26)/2),(47+16)/2)</f>
        <v>99.5</v>
      </c>
      <c r="C11" s="47"/>
      <c r="D11" s="42"/>
      <c r="E11" s="47"/>
      <c r="F11" s="42">
        <f>SUM(((68+23)/2),((100+28)/2))</f>
        <v>109.5</v>
      </c>
      <c r="G11" s="47"/>
      <c r="H11" s="42"/>
      <c r="I11" s="47"/>
      <c r="J11" s="57"/>
      <c r="K11" s="57"/>
      <c r="L11" s="62"/>
      <c r="M11" s="62"/>
      <c r="N11" s="57"/>
      <c r="O11" s="62"/>
    </row>
    <row r="12" spans="1:19" s="9" customFormat="1" x14ac:dyDescent="0.2">
      <c r="A12" s="8" t="s">
        <v>9</v>
      </c>
      <c r="B12" s="42">
        <f>SUM(((47+16)/2),(43+35)/2)</f>
        <v>70.5</v>
      </c>
      <c r="C12" s="43"/>
      <c r="D12" s="42"/>
      <c r="E12" s="43"/>
      <c r="F12" s="42">
        <f>SUM(((68+23)/2),((51+33)/2))</f>
        <v>87.5</v>
      </c>
      <c r="G12" s="43"/>
      <c r="H12" s="42"/>
      <c r="I12" s="43"/>
      <c r="J12" s="57"/>
      <c r="K12" s="57"/>
      <c r="L12" s="58"/>
      <c r="M12" s="58"/>
      <c r="N12" s="57"/>
      <c r="O12" s="58"/>
    </row>
    <row r="13" spans="1:19" s="3" customFormat="1" x14ac:dyDescent="0.2">
      <c r="A13" s="2" t="s">
        <v>10</v>
      </c>
      <c r="B13" s="44">
        <f>(43+35)/2</f>
        <v>39</v>
      </c>
      <c r="C13" s="48"/>
      <c r="D13" s="42"/>
      <c r="E13" s="48"/>
      <c r="F13" s="42">
        <f>(51+33)/2</f>
        <v>42</v>
      </c>
      <c r="G13" s="48"/>
      <c r="H13" s="42"/>
      <c r="I13" s="48"/>
      <c r="J13" s="57"/>
      <c r="K13" s="57"/>
      <c r="L13" s="63"/>
      <c r="M13" s="62"/>
      <c r="N13" s="57"/>
      <c r="O13" s="63"/>
    </row>
    <row r="14" spans="1:19" s="7" customFormat="1" x14ac:dyDescent="0.2">
      <c r="A14" s="6" t="s">
        <v>11</v>
      </c>
      <c r="B14" s="40">
        <f>158+27</f>
        <v>185</v>
      </c>
      <c r="C14" s="41">
        <f>SUM(1746,484,3373,198)</f>
        <v>5801</v>
      </c>
      <c r="D14" s="41"/>
      <c r="E14" s="41"/>
      <c r="F14" s="40">
        <f>SUM(198,21)</f>
        <v>219</v>
      </c>
      <c r="G14" s="41">
        <f>SUM(1754,473,3468,184)</f>
        <v>5879</v>
      </c>
      <c r="H14" s="41"/>
      <c r="I14" s="41"/>
      <c r="J14" s="55"/>
      <c r="K14" s="61"/>
      <c r="L14" s="56"/>
      <c r="M14" s="56"/>
      <c r="N14" s="56"/>
      <c r="O14" s="56"/>
    </row>
    <row r="15" spans="1:19" s="9" customFormat="1" x14ac:dyDescent="0.2">
      <c r="A15" s="8" t="s">
        <v>12</v>
      </c>
      <c r="B15" s="42">
        <v>20</v>
      </c>
      <c r="C15" s="43">
        <f>SUM(130,44,254,18)</f>
        <v>446</v>
      </c>
      <c r="D15" s="42"/>
      <c r="E15" s="43"/>
      <c r="F15" s="42">
        <v>15</v>
      </c>
      <c r="G15" s="43">
        <f>SUM(141,46,250,19)</f>
        <v>456</v>
      </c>
      <c r="H15" s="42"/>
      <c r="I15" s="43"/>
      <c r="J15" s="57"/>
      <c r="K15" s="57"/>
      <c r="L15" s="58"/>
      <c r="M15" s="58"/>
      <c r="N15" s="57"/>
      <c r="O15" s="58"/>
    </row>
    <row r="16" spans="1:19" s="9" customFormat="1" x14ac:dyDescent="0.2">
      <c r="A16" s="8" t="s">
        <v>13</v>
      </c>
      <c r="B16" s="42">
        <v>11</v>
      </c>
      <c r="C16" s="43">
        <f>SUM(115,33,297,19)</f>
        <v>464</v>
      </c>
      <c r="D16" s="42"/>
      <c r="E16" s="43"/>
      <c r="F16" s="42">
        <v>10</v>
      </c>
      <c r="G16" s="43">
        <f>SUM(124,32,309,20)</f>
        <v>485</v>
      </c>
      <c r="H16" s="42"/>
      <c r="I16" s="43"/>
      <c r="J16" s="57"/>
      <c r="K16" s="57"/>
      <c r="L16" s="58"/>
      <c r="M16" s="58"/>
      <c r="N16" s="57"/>
      <c r="O16" s="58"/>
    </row>
    <row r="17" spans="1:24" s="3" customFormat="1" x14ac:dyDescent="0.2">
      <c r="A17" s="2" t="s">
        <v>14</v>
      </c>
      <c r="B17" s="44">
        <f>95+32</f>
        <v>127</v>
      </c>
      <c r="C17" s="45">
        <f>SUM(1363,280,755,189)</f>
        <v>2587</v>
      </c>
      <c r="D17" s="45"/>
      <c r="E17" s="45"/>
      <c r="F17" s="44">
        <f>SUM(93,27)</f>
        <v>120</v>
      </c>
      <c r="G17" s="45">
        <f>SUM(1300,272,747,183)</f>
        <v>2502</v>
      </c>
      <c r="H17" s="45"/>
      <c r="I17" s="45"/>
      <c r="J17" s="59"/>
      <c r="K17" s="59"/>
      <c r="L17" s="60"/>
      <c r="M17" s="60"/>
      <c r="N17" s="60"/>
      <c r="O17" s="60"/>
    </row>
    <row r="18" spans="1:24" x14ac:dyDescent="0.2">
      <c r="A18" s="1" t="s">
        <v>20</v>
      </c>
      <c r="B18" s="13"/>
      <c r="C18" s="13"/>
      <c r="F18" s="13"/>
      <c r="G18" s="13"/>
      <c r="J18" s="13"/>
      <c r="K18" s="13">
        <v>3</v>
      </c>
      <c r="L18" s="13"/>
      <c r="M18" s="13"/>
      <c r="P18" s="18"/>
      <c r="Q18" s="17"/>
      <c r="R18" s="18"/>
      <c r="S18" s="17"/>
      <c r="T18" s="17"/>
      <c r="U18" s="17"/>
    </row>
    <row r="19" spans="1:24" x14ac:dyDescent="0.2">
      <c r="P19" s="17"/>
      <c r="Q19" s="18"/>
      <c r="R19" s="17"/>
      <c r="S19" s="17"/>
      <c r="T19" s="17"/>
      <c r="U19" s="17"/>
    </row>
    <row r="20" spans="1:24" x14ac:dyDescent="0.2">
      <c r="B20" s="49" t="s">
        <v>66</v>
      </c>
      <c r="C20" s="49"/>
      <c r="D20" s="17"/>
      <c r="E20" s="17"/>
      <c r="H20" s="17"/>
      <c r="I20" s="17"/>
      <c r="N20" s="17"/>
      <c r="O20" s="17"/>
      <c r="P20" s="18"/>
      <c r="Q20" s="17"/>
      <c r="R20" s="18"/>
      <c r="S20" s="17"/>
      <c r="T20" s="17"/>
      <c r="U20" s="17"/>
      <c r="V20" s="17"/>
      <c r="W20" s="17"/>
      <c r="X20" s="17"/>
    </row>
    <row r="21" spans="1:24" x14ac:dyDescent="0.2">
      <c r="B21" s="50" t="s">
        <v>72</v>
      </c>
      <c r="C21" s="51"/>
      <c r="D21" s="19"/>
      <c r="E21" s="17"/>
      <c r="F21" s="14"/>
      <c r="H21" s="19"/>
      <c r="I21" s="17"/>
      <c r="J21" s="14"/>
      <c r="K21" s="14"/>
      <c r="N21" s="19"/>
      <c r="O21" s="17"/>
      <c r="P21" s="18"/>
      <c r="Q21" s="17"/>
      <c r="R21" s="18"/>
      <c r="S21" s="17"/>
      <c r="T21" s="17"/>
      <c r="U21" s="17"/>
      <c r="W21" s="17"/>
      <c r="X21" s="17"/>
    </row>
    <row r="22" spans="1:24" x14ac:dyDescent="0.2">
      <c r="B22" s="14"/>
      <c r="D22" s="19"/>
      <c r="E22" s="17"/>
      <c r="F22" s="14"/>
      <c r="H22" s="19"/>
      <c r="I22" s="17"/>
      <c r="J22" s="14"/>
      <c r="K22" s="14"/>
      <c r="N22" s="19"/>
      <c r="O22" s="17"/>
      <c r="P22" s="18"/>
      <c r="Q22" s="17"/>
      <c r="R22" s="18"/>
      <c r="S22" s="17"/>
      <c r="T22" s="17"/>
      <c r="U22" s="17"/>
      <c r="V22" s="17"/>
      <c r="W22" s="17"/>
      <c r="X22" s="17"/>
    </row>
    <row r="23" spans="1:24" x14ac:dyDescent="0.2">
      <c r="D23" s="17"/>
      <c r="E23" s="17"/>
      <c r="H23" s="17"/>
      <c r="I23" s="17"/>
      <c r="N23" s="17"/>
      <c r="O23" s="17"/>
      <c r="P23" s="18"/>
      <c r="Q23" s="17"/>
      <c r="R23" s="18"/>
      <c r="S23" s="17"/>
      <c r="T23" s="17"/>
      <c r="U23" s="17"/>
      <c r="V23" s="17"/>
      <c r="W23" s="17"/>
      <c r="X23" s="17"/>
    </row>
    <row r="24" spans="1:24" x14ac:dyDescent="0.2">
      <c r="D24" s="17"/>
      <c r="E24" s="17"/>
      <c r="H24" s="17"/>
      <c r="I24" s="17"/>
      <c r="N24" s="17"/>
      <c r="O24" s="17"/>
      <c r="P24" s="18"/>
      <c r="Q24" s="17"/>
      <c r="R24" s="18"/>
      <c r="S24" s="17"/>
      <c r="T24" s="17"/>
      <c r="U24" s="17"/>
      <c r="V24" s="17"/>
      <c r="W24" s="17"/>
      <c r="X24" s="17"/>
    </row>
    <row r="25" spans="1:24" x14ac:dyDescent="0.2">
      <c r="D25" s="17"/>
      <c r="E25" s="17"/>
      <c r="H25" s="17"/>
      <c r="I25" s="17"/>
      <c r="N25" s="17"/>
      <c r="O25" s="17"/>
      <c r="P25" s="18"/>
      <c r="Q25" s="17"/>
      <c r="R25" s="18"/>
      <c r="S25" s="17"/>
      <c r="T25" s="17"/>
      <c r="U25" s="17"/>
      <c r="V25" s="17"/>
      <c r="W25" s="17"/>
      <c r="X25" s="17"/>
    </row>
    <row r="26" spans="1:24" x14ac:dyDescent="0.2">
      <c r="D26" s="17"/>
      <c r="E26" s="17"/>
      <c r="H26" s="17"/>
      <c r="I26" s="17"/>
      <c r="N26" s="17"/>
      <c r="O26" s="17"/>
      <c r="P26" s="18"/>
      <c r="Q26" s="17"/>
      <c r="R26" s="18"/>
      <c r="S26" s="17"/>
      <c r="T26" s="17"/>
      <c r="U26" s="17"/>
      <c r="V26" s="17"/>
      <c r="W26" s="17"/>
      <c r="X26" s="17"/>
    </row>
    <row r="27" spans="1:24" x14ac:dyDescent="0.2">
      <c r="D27" s="17"/>
      <c r="E27" s="17"/>
      <c r="H27" s="17"/>
      <c r="I27" s="17"/>
      <c r="N27" s="17"/>
      <c r="O27" s="17"/>
      <c r="P27" s="18"/>
      <c r="Q27" s="17"/>
      <c r="R27" s="18"/>
      <c r="S27" s="17"/>
      <c r="T27" s="17"/>
      <c r="U27" s="17"/>
      <c r="V27" s="17"/>
      <c r="W27" s="17"/>
      <c r="X27" s="17"/>
    </row>
    <row r="28" spans="1:24" x14ac:dyDescent="0.2">
      <c r="D28" s="17"/>
      <c r="E28" s="17"/>
      <c r="H28" s="17"/>
      <c r="I28" s="17"/>
      <c r="N28" s="17"/>
      <c r="O28" s="17"/>
      <c r="P28" s="18"/>
      <c r="Q28" s="17"/>
      <c r="R28" s="18"/>
      <c r="S28" s="17"/>
      <c r="T28" s="17"/>
      <c r="U28" s="17"/>
      <c r="V28" s="17"/>
      <c r="W28" s="17"/>
      <c r="X28" s="17"/>
    </row>
    <row r="29" spans="1:24" x14ac:dyDescent="0.2">
      <c r="D29" s="17"/>
      <c r="E29" s="17"/>
      <c r="H29" s="17"/>
      <c r="I29" s="17"/>
      <c r="N29" s="17"/>
      <c r="O29" s="17"/>
      <c r="P29" s="18"/>
      <c r="Q29" s="17"/>
      <c r="R29" s="18"/>
      <c r="S29" s="17"/>
      <c r="T29" s="17"/>
      <c r="U29" s="17"/>
      <c r="V29" s="17"/>
      <c r="W29" s="17"/>
      <c r="X29" s="17"/>
    </row>
    <row r="30" spans="1:24" x14ac:dyDescent="0.2">
      <c r="D30" s="17" t="s">
        <v>24</v>
      </c>
      <c r="E30" s="17"/>
      <c r="H30" s="17" t="s">
        <v>24</v>
      </c>
      <c r="I30" s="17"/>
      <c r="N30" s="17" t="s">
        <v>24</v>
      </c>
      <c r="O30" s="17"/>
      <c r="P30" s="18"/>
      <c r="Q30" s="17"/>
      <c r="R30" s="18"/>
      <c r="S30" s="17"/>
      <c r="T30" s="17"/>
      <c r="U30" s="17"/>
      <c r="V30" s="17"/>
      <c r="W30" s="17"/>
      <c r="X30" s="17"/>
    </row>
    <row r="31" spans="1:24" x14ac:dyDescent="0.2">
      <c r="D31" s="17"/>
      <c r="E31" s="17"/>
      <c r="H31" s="17"/>
      <c r="I31" s="17"/>
      <c r="N31" s="17"/>
      <c r="O31" s="17"/>
      <c r="P31" s="18"/>
      <c r="Q31" s="17"/>
      <c r="R31" s="17"/>
      <c r="S31" s="17"/>
      <c r="T31" s="17"/>
      <c r="U31" s="17"/>
      <c r="V31" s="17"/>
      <c r="W31" s="17"/>
      <c r="X31" s="17"/>
    </row>
    <row r="32" spans="1:24" x14ac:dyDescent="0.2">
      <c r="D32" s="17"/>
      <c r="E32" s="17"/>
      <c r="H32" s="17"/>
      <c r="I32" s="17"/>
      <c r="N32" s="17"/>
      <c r="O32" s="17"/>
      <c r="P32" s="18"/>
      <c r="Q32" s="17"/>
      <c r="R32" s="17"/>
      <c r="S32" s="17"/>
      <c r="T32" s="17"/>
      <c r="U32" s="17"/>
      <c r="V32" s="17"/>
      <c r="W32" s="17"/>
      <c r="X32" s="17"/>
    </row>
    <row r="33" spans="4:24" x14ac:dyDescent="0.2">
      <c r="D33" s="17"/>
      <c r="E33" s="17"/>
      <c r="H33" s="17"/>
      <c r="I33" s="17"/>
      <c r="N33" s="17"/>
      <c r="O33" s="17"/>
      <c r="P33" s="17"/>
      <c r="Q33" s="17"/>
      <c r="R33" s="17"/>
      <c r="S33" s="17"/>
      <c r="T33" s="17"/>
      <c r="U33" s="17"/>
      <c r="X33" s="17"/>
    </row>
    <row r="34" spans="4:24" x14ac:dyDescent="0.2">
      <c r="D34" s="17"/>
      <c r="E34" s="17"/>
      <c r="H34" s="17"/>
      <c r="I34" s="17"/>
      <c r="N34" s="17"/>
      <c r="O34" s="17"/>
      <c r="V34" s="17"/>
      <c r="W34" s="17"/>
      <c r="X34" s="17"/>
    </row>
    <row r="35" spans="4:24" x14ac:dyDescent="0.2">
      <c r="D35" s="17"/>
      <c r="E35" s="17"/>
      <c r="H35" s="17"/>
      <c r="I35" s="17"/>
      <c r="N35" s="17"/>
      <c r="O35" s="17"/>
      <c r="V35" s="17"/>
      <c r="W35" s="17"/>
      <c r="X35" s="17"/>
    </row>
    <row r="36" spans="4:24" x14ac:dyDescent="0.2">
      <c r="D36" s="17"/>
      <c r="E36" s="17"/>
      <c r="H36" s="17"/>
      <c r="I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4:24" x14ac:dyDescent="0.2">
      <c r="D37" s="17"/>
      <c r="E37" s="17"/>
      <c r="H37" s="17"/>
      <c r="I37" s="17"/>
      <c r="N37" s="17"/>
      <c r="O37" s="17"/>
      <c r="P37" s="18"/>
      <c r="Q37" s="17"/>
      <c r="R37" s="18"/>
      <c r="S37" s="17"/>
      <c r="T37" s="17"/>
      <c r="U37" s="17"/>
      <c r="V37" s="17"/>
      <c r="W37" s="17"/>
      <c r="X37" s="17"/>
    </row>
    <row r="38" spans="4:24" x14ac:dyDescent="0.2">
      <c r="D38" s="17"/>
      <c r="E38" s="17"/>
      <c r="H38" s="17"/>
      <c r="I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4:24" x14ac:dyDescent="0.2">
      <c r="D39" s="17"/>
      <c r="E39" s="17"/>
      <c r="H39" s="17"/>
      <c r="I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4:24" x14ac:dyDescent="0.2">
      <c r="D40" s="17"/>
      <c r="E40" s="17"/>
      <c r="H40" s="17"/>
      <c r="I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4:24" x14ac:dyDescent="0.2">
      <c r="D41" s="17"/>
      <c r="E41" s="17"/>
      <c r="H41" s="17"/>
      <c r="I41" s="17"/>
      <c r="N41" s="17"/>
      <c r="O41" s="17"/>
      <c r="V41" s="17"/>
    </row>
    <row r="42" spans="4:24" x14ac:dyDescent="0.2">
      <c r="D42" s="17"/>
      <c r="E42" s="17"/>
      <c r="H42" s="17"/>
      <c r="I42" s="17"/>
      <c r="N42" s="17"/>
      <c r="O42" s="17"/>
      <c r="P42" s="17"/>
      <c r="Q42" s="17"/>
      <c r="R42" s="17"/>
      <c r="V42" s="17"/>
    </row>
    <row r="43" spans="4:24" x14ac:dyDescent="0.2">
      <c r="D43" s="17"/>
      <c r="E43" s="17"/>
      <c r="H43" s="17"/>
      <c r="I43" s="17"/>
      <c r="N43" s="17"/>
      <c r="O43" s="17"/>
      <c r="V43" s="17"/>
    </row>
    <row r="44" spans="4:24" x14ac:dyDescent="0.2">
      <c r="D44" s="17"/>
      <c r="E44" s="17"/>
      <c r="H44" s="17"/>
      <c r="I44" s="17"/>
      <c r="N44" s="17"/>
      <c r="O44" s="17"/>
      <c r="V44" s="17"/>
    </row>
    <row r="45" spans="4:24" x14ac:dyDescent="0.2">
      <c r="D45" s="17"/>
      <c r="E45" s="17"/>
      <c r="H45" s="17"/>
      <c r="I45" s="17"/>
      <c r="N45" s="17"/>
      <c r="O45" s="17"/>
      <c r="S45" s="17"/>
      <c r="T45" s="17"/>
      <c r="U45" s="17"/>
      <c r="V45" s="17"/>
    </row>
    <row r="46" spans="4:24" x14ac:dyDescent="0.2">
      <c r="D46" s="17"/>
      <c r="E46" s="17"/>
      <c r="H46" s="17"/>
      <c r="I46" s="17"/>
      <c r="N46" s="17"/>
      <c r="O46" s="17"/>
      <c r="S46" s="17"/>
      <c r="T46" s="17"/>
      <c r="U46" s="17"/>
      <c r="V46" s="17"/>
    </row>
    <row r="47" spans="4:24" x14ac:dyDescent="0.2">
      <c r="D47" s="17"/>
      <c r="E47" s="17"/>
      <c r="H47" s="17"/>
      <c r="I47" s="17"/>
      <c r="N47" s="17"/>
      <c r="O47" s="17"/>
      <c r="S47" s="17"/>
      <c r="T47" s="17"/>
      <c r="U47" s="17"/>
      <c r="V47" s="17"/>
    </row>
    <row r="48" spans="4:24" x14ac:dyDescent="0.2">
      <c r="D48" s="17"/>
      <c r="E48" s="17"/>
      <c r="H48" s="17"/>
      <c r="I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4:22" x14ac:dyDescent="0.2">
      <c r="D49" s="17"/>
      <c r="E49" s="17"/>
      <c r="H49" s="17"/>
      <c r="I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4:22" x14ac:dyDescent="0.2">
      <c r="D50" s="17"/>
      <c r="E50" s="17"/>
      <c r="H50" s="17"/>
      <c r="I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4:22" x14ac:dyDescent="0.2">
      <c r="D51" s="17"/>
      <c r="E51" s="17"/>
      <c r="H51" s="17"/>
      <c r="I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4:22" x14ac:dyDescent="0.2">
      <c r="D52" s="17"/>
      <c r="E52" s="17"/>
      <c r="H52" s="17"/>
      <c r="I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4:22" x14ac:dyDescent="0.2">
      <c r="D53" s="17"/>
      <c r="E53" s="17"/>
      <c r="H53" s="17"/>
      <c r="I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4:22" x14ac:dyDescent="0.2">
      <c r="D54" s="17"/>
      <c r="E54" s="17"/>
      <c r="H54" s="17"/>
      <c r="I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4:22" x14ac:dyDescent="0.2">
      <c r="D55" s="17"/>
      <c r="E55" s="17"/>
      <c r="H55" s="17"/>
      <c r="I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4:22" x14ac:dyDescent="0.2">
      <c r="D56" s="17"/>
      <c r="E56" s="17"/>
      <c r="H56" s="17"/>
      <c r="I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4:22" x14ac:dyDescent="0.2">
      <c r="D57" s="17"/>
      <c r="E57" s="17"/>
      <c r="H57" s="17"/>
      <c r="I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4:22" x14ac:dyDescent="0.2">
      <c r="D58" s="17"/>
      <c r="E58" s="17"/>
      <c r="H58" s="17"/>
      <c r="I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4:22" x14ac:dyDescent="0.2">
      <c r="D59" s="17"/>
      <c r="E59" s="17"/>
      <c r="H59" s="17"/>
      <c r="I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4:22" x14ac:dyDescent="0.2">
      <c r="D60" s="17"/>
      <c r="E60" s="17"/>
      <c r="H60" s="17"/>
      <c r="I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4:22" x14ac:dyDescent="0.2">
      <c r="D61" s="17"/>
      <c r="E61" s="17"/>
      <c r="H61" s="17"/>
      <c r="I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4:22" x14ac:dyDescent="0.2">
      <c r="D62" s="17"/>
      <c r="E62" s="17"/>
      <c r="H62" s="17"/>
      <c r="I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4:22" x14ac:dyDescent="0.2">
      <c r="D63" s="17"/>
      <c r="E63" s="17"/>
      <c r="H63" s="17"/>
      <c r="I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4:22" x14ac:dyDescent="0.2">
      <c r="D64" s="17"/>
      <c r="E64" s="17"/>
      <c r="H64" s="17"/>
      <c r="I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4:22" x14ac:dyDescent="0.2">
      <c r="D65" s="17"/>
      <c r="E65" s="17"/>
      <c r="H65" s="17"/>
      <c r="I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4:22" x14ac:dyDescent="0.2">
      <c r="D66" s="17"/>
      <c r="E66" s="17"/>
      <c r="H66" s="17"/>
      <c r="I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4:22" x14ac:dyDescent="0.2">
      <c r="D67" s="17"/>
      <c r="E67" s="17"/>
      <c r="H67" s="17"/>
      <c r="I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4:22" x14ac:dyDescent="0.2">
      <c r="D68" s="17"/>
      <c r="E68" s="17"/>
      <c r="H68" s="17"/>
      <c r="I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4:22" x14ac:dyDescent="0.2">
      <c r="D69" s="17"/>
      <c r="E69" s="17"/>
      <c r="H69" s="17"/>
      <c r="I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4:22" x14ac:dyDescent="0.2">
      <c r="D70" s="17"/>
      <c r="E70" s="17"/>
      <c r="H70" s="17"/>
      <c r="I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4:22" x14ac:dyDescent="0.2">
      <c r="P71" s="17"/>
      <c r="Q71" s="17"/>
      <c r="R71" s="17"/>
      <c r="S71" s="17"/>
      <c r="T71" s="17"/>
      <c r="U71" s="17"/>
    </row>
    <row r="72" spans="4:22" x14ac:dyDescent="0.2">
      <c r="P72" s="17"/>
      <c r="Q72" s="17"/>
      <c r="R72" s="17"/>
    </row>
    <row r="73" spans="4:22" x14ac:dyDescent="0.2">
      <c r="P73" s="17"/>
      <c r="Q73" s="17"/>
      <c r="R73" s="17"/>
    </row>
    <row r="74" spans="4:22" x14ac:dyDescent="0.2">
      <c r="P74" s="17"/>
      <c r="Q74" s="17"/>
      <c r="R74" s="1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topLeftCell="A9" zoomScale="120" zoomScaleNormal="120" workbookViewId="0">
      <selection activeCell="B30" sqref="B30"/>
    </sheetView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25</v>
      </c>
    </row>
    <row r="2" spans="1:12" x14ac:dyDescent="0.2">
      <c r="K2" s="13"/>
      <c r="L2" s="13"/>
    </row>
    <row r="3" spans="1:12" x14ac:dyDescent="0.2">
      <c r="A3" t="s">
        <v>45</v>
      </c>
      <c r="B3" s="16">
        <v>964582</v>
      </c>
    </row>
    <row r="4" spans="1:12" x14ac:dyDescent="0.2">
      <c r="B4" s="11"/>
    </row>
    <row r="5" spans="1:12" x14ac:dyDescent="0.2">
      <c r="A5" s="15" t="s">
        <v>56</v>
      </c>
    </row>
    <row r="6" spans="1:12" x14ac:dyDescent="0.2">
      <c r="A6" t="s">
        <v>46</v>
      </c>
      <c r="B6" s="16">
        <v>338011</v>
      </c>
      <c r="C6" s="16"/>
      <c r="D6" s="34"/>
    </row>
    <row r="7" spans="1:12" x14ac:dyDescent="0.2">
      <c r="A7" t="s">
        <v>47</v>
      </c>
      <c r="B7" s="16">
        <v>170311</v>
      </c>
      <c r="C7" s="16"/>
      <c r="D7" s="34"/>
    </row>
    <row r="8" spans="1:12" x14ac:dyDescent="0.2">
      <c r="A8" t="s">
        <v>48</v>
      </c>
      <c r="B8" s="16">
        <v>158167</v>
      </c>
      <c r="C8" s="35"/>
      <c r="D8" s="36"/>
      <c r="E8" s="13"/>
      <c r="F8" s="13"/>
      <c r="G8" s="13"/>
    </row>
    <row r="9" spans="1:12" x14ac:dyDescent="0.2">
      <c r="A9" t="s">
        <v>49</v>
      </c>
      <c r="B9" s="16">
        <v>129569</v>
      </c>
      <c r="C9" s="16"/>
      <c r="D9" s="34"/>
    </row>
    <row r="10" spans="1:12" x14ac:dyDescent="0.2">
      <c r="A10" t="s">
        <v>50</v>
      </c>
      <c r="B10" s="16">
        <v>78168</v>
      </c>
      <c r="C10" s="16"/>
    </row>
    <row r="11" spans="1:12" x14ac:dyDescent="0.2">
      <c r="A11" t="s">
        <v>51</v>
      </c>
      <c r="B11" s="16">
        <v>70489</v>
      </c>
      <c r="C11" s="16"/>
      <c r="D11" s="34"/>
    </row>
    <row r="12" spans="1:12" x14ac:dyDescent="0.2">
      <c r="A12" t="s">
        <v>52</v>
      </c>
      <c r="B12" s="16">
        <v>67843</v>
      </c>
      <c r="C12" s="16"/>
      <c r="D12" s="34"/>
    </row>
    <row r="13" spans="1:12" x14ac:dyDescent="0.2">
      <c r="A13" t="s">
        <v>53</v>
      </c>
      <c r="B13" s="16">
        <v>44729</v>
      </c>
      <c r="C13" s="16"/>
      <c r="D13" s="34"/>
    </row>
    <row r="14" spans="1:12" x14ac:dyDescent="0.2">
      <c r="A14" t="s">
        <v>54</v>
      </c>
      <c r="B14" s="16">
        <v>37576</v>
      </c>
      <c r="C14" s="16"/>
      <c r="D14" s="34"/>
    </row>
    <row r="15" spans="1:12" x14ac:dyDescent="0.2">
      <c r="A15" t="s">
        <v>55</v>
      </c>
      <c r="B15" s="16">
        <v>15092</v>
      </c>
      <c r="C15" s="16"/>
    </row>
    <row r="16" spans="1:12" x14ac:dyDescent="0.2">
      <c r="A16" t="s">
        <v>0</v>
      </c>
      <c r="B16" s="16">
        <v>2074537</v>
      </c>
      <c r="C16" s="16"/>
    </row>
    <row r="19" spans="1:2" x14ac:dyDescent="0.2">
      <c r="A19" t="s">
        <v>57</v>
      </c>
    </row>
    <row r="20" spans="1:2" x14ac:dyDescent="0.2">
      <c r="A20" t="s">
        <v>58</v>
      </c>
    </row>
    <row r="21" spans="1:2" x14ac:dyDescent="0.2">
      <c r="A21" t="s">
        <v>59</v>
      </c>
    </row>
    <row r="23" spans="1:2" x14ac:dyDescent="0.2">
      <c r="A23" t="s">
        <v>60</v>
      </c>
    </row>
    <row r="26" spans="1:2" x14ac:dyDescent="0.2">
      <c r="B26" s="12" t="s">
        <v>61</v>
      </c>
    </row>
    <row r="27" spans="1:2" x14ac:dyDescent="0.2">
      <c r="A27" t="s">
        <v>63</v>
      </c>
      <c r="B27" t="s">
        <v>62</v>
      </c>
    </row>
    <row r="28" spans="1:2" x14ac:dyDescent="0.2">
      <c r="A28" t="s">
        <v>65</v>
      </c>
      <c r="B28" s="12" t="s">
        <v>64</v>
      </c>
    </row>
    <row r="29" spans="1:2" x14ac:dyDescent="0.2">
      <c r="B29" s="12" t="s">
        <v>67</v>
      </c>
    </row>
    <row r="30" spans="1:2" x14ac:dyDescent="0.2">
      <c r="A30" t="s">
        <v>69</v>
      </c>
      <c r="B30" s="12" t="s">
        <v>68</v>
      </c>
    </row>
    <row r="31" spans="1:2" x14ac:dyDescent="0.2">
      <c r="A31" t="s">
        <v>71</v>
      </c>
      <c r="B31" s="12" t="s">
        <v>70</v>
      </c>
    </row>
  </sheetData>
  <hyperlinks>
    <hyperlink ref="B26" r:id="rId1" xr:uid="{00D94142-D25C-F342-B5B7-3F57EFB2B031}"/>
    <hyperlink ref="B28" r:id="rId2" display="https://www.in.gov/isdh/files/Care Continum2019.pdf" xr:uid="{2196CE24-F555-2542-AE0F-52F7DF8A4226}"/>
    <hyperlink ref="B29" r:id="rId3" display="https://www.in.gov/isdh/files/At A Glance2019.pdf" xr:uid="{98E5AD42-7BBB-8049-8623-15CF2D70A3C1}"/>
    <hyperlink ref="B30" r:id="rId4" display="https://www.in.gov/isdh/files/Continuum of HIV Care.pdf" xr:uid="{6784E216-20B6-814C-9D06-0BA63D2D1854}"/>
    <hyperlink ref="B31" r:id="rId5" display="https://www.in.gov/isdh/files/Final STATE OF INDIANA INTEGRATED PREVENTION AND CARE PLAN 2016(a).pdf" xr:uid="{62290CBE-CAB1-D94E-99AF-103178C8AD9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23" t="s">
        <v>29</v>
      </c>
      <c r="B1" s="24" t="s">
        <v>30</v>
      </c>
      <c r="C1" s="25" t="s">
        <v>36</v>
      </c>
    </row>
    <row r="2" spans="1:3" ht="16" x14ac:dyDescent="0.2">
      <c r="A2" s="23" t="s">
        <v>32</v>
      </c>
      <c r="B2" s="26" t="s">
        <v>28</v>
      </c>
      <c r="C2" s="27"/>
    </row>
    <row r="3" spans="1:3" ht="48" x14ac:dyDescent="0.2">
      <c r="A3" s="28" t="s">
        <v>31</v>
      </c>
      <c r="B3" s="22" t="s">
        <v>37</v>
      </c>
      <c r="C3" s="29" t="s">
        <v>38</v>
      </c>
    </row>
    <row r="4" spans="1:3" ht="16" x14ac:dyDescent="0.2">
      <c r="A4" s="30" t="s">
        <v>33</v>
      </c>
      <c r="B4" s="26" t="s">
        <v>27</v>
      </c>
      <c r="C4" s="27"/>
    </row>
    <row r="5" spans="1:3" ht="32" x14ac:dyDescent="0.2">
      <c r="A5" s="30" t="s">
        <v>34</v>
      </c>
      <c r="B5" s="21" t="s">
        <v>35</v>
      </c>
      <c r="C5" s="31" t="s">
        <v>39</v>
      </c>
    </row>
    <row r="6" spans="1:3" ht="16" x14ac:dyDescent="0.2">
      <c r="A6" s="30" t="s">
        <v>40</v>
      </c>
      <c r="B6" s="21" t="s">
        <v>41</v>
      </c>
      <c r="C6" s="31" t="s">
        <v>39</v>
      </c>
    </row>
    <row r="7" spans="1:3" ht="16" x14ac:dyDescent="0.2">
      <c r="A7" s="30" t="s">
        <v>42</v>
      </c>
      <c r="B7" s="22" t="s">
        <v>43</v>
      </c>
      <c r="C7" s="32" t="s">
        <v>39</v>
      </c>
    </row>
    <row r="8" spans="1:3" x14ac:dyDescent="0.2">
      <c r="A8" s="33" t="s">
        <v>44</v>
      </c>
    </row>
    <row r="9" spans="1:3" x14ac:dyDescent="0.2">
      <c r="B9" s="20"/>
    </row>
    <row r="10" spans="1:3" x14ac:dyDescent="0.2">
      <c r="A10" s="1" t="s">
        <v>24</v>
      </c>
      <c r="B10" s="20"/>
    </row>
    <row r="11" spans="1:3" x14ac:dyDescent="0.2">
      <c r="B11" s="20"/>
    </row>
    <row r="12" spans="1:3" x14ac:dyDescent="0.2">
      <c r="B12" s="20"/>
    </row>
    <row r="13" spans="1:3" x14ac:dyDescent="0.2">
      <c r="B13" s="20"/>
    </row>
    <row r="14" spans="1:3" x14ac:dyDescent="0.2">
      <c r="B14" s="20"/>
    </row>
    <row r="15" spans="1:3" x14ac:dyDescent="0.2">
      <c r="B15" s="20"/>
    </row>
    <row r="16" spans="1:3" x14ac:dyDescent="0.2">
      <c r="B16" s="20"/>
    </row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2020-08-06T19:10:19Z</dcterms:modified>
</cp:coreProperties>
</file>