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15A57EE1-04AB-8E41-9A63-34B9A43F977C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" l="1"/>
  <c r="AA12" i="1"/>
  <c r="AA11" i="1"/>
  <c r="AA10" i="1"/>
  <c r="AA9" i="1"/>
  <c r="AA8" i="1"/>
  <c r="AA7" i="1"/>
  <c r="AA6" i="1"/>
  <c r="AA5" i="1"/>
  <c r="AA4" i="1"/>
  <c r="U13" i="1"/>
  <c r="U12" i="1"/>
  <c r="U11" i="1"/>
  <c r="U10" i="1"/>
  <c r="U9" i="1"/>
  <c r="P13" i="1"/>
  <c r="P12" i="1"/>
  <c r="P11" i="1"/>
  <c r="P10" i="1"/>
  <c r="P9" i="1"/>
  <c r="U6" i="1"/>
  <c r="P6" i="1"/>
  <c r="I13" i="1"/>
  <c r="I12" i="1"/>
  <c r="I11" i="1"/>
  <c r="I10" i="1"/>
  <c r="I9" i="1"/>
  <c r="I6" i="1"/>
  <c r="K13" i="1"/>
  <c r="K12" i="1"/>
  <c r="K11" i="1"/>
  <c r="K10" i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tc={D1899692-0D3D-3342-8606-E467B3368FA2}</author>
    <author>tc={D2F330BE-525F-3946-876B-8B538278DC4B}</author>
    <author>tc={B3D25FBC-95F8-4A47-A179-DFBDFF07799A}</author>
  </authors>
  <commentList>
    <comment ref="C2" authorId="0" shapeId="0" xr:uid="{D1899692-0D3D-3342-8606-E467B3368FA2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“Persons with at least 1 Viral Load test in 12 months”</t>
      </text>
    </comment>
    <comment ref="P2" authorId="1" shapeId="0" xr:uid="{D2F330BE-525F-3946-876B-8B538278DC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</text>
    </comment>
    <comment ref="U2" authorId="2" shapeId="0" xr:uid="{B3D25FBC-95F8-4A47-A179-DFBDFF0779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</text>
    </comment>
  </commentList>
</comments>
</file>

<file path=xl/sharedStrings.xml><?xml version="1.0" encoding="utf-8"?>
<sst xmlns="http://schemas.openxmlformats.org/spreadsheetml/2006/main" count="68" uniqueCount="41">
  <si>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</si>
  <si>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</si>
  <si>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</si>
  <si>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</si>
  <si>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</si>
  <si>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</si>
  <si>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</si>
  <si>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</si>
  <si>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</si>
  <si>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</si>
  <si>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</si>
  <si>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</si>
  <si>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</si>
  <si>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</si>
  <si>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</si>
  <si>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</si>
  <si>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</si>
  <si>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</si>
  <si>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</si>
  <si>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</si>
  <si>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</si>
  <si>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</si>
  <si>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</si>
  <si>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</si>
  <si>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</si>
  <si>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</si>
  <si>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Cook County (5,287,037)</t>
  </si>
  <si>
    <t>http://www.dph.illinois.gov/sites/default/files/publications/GTZ_framework_August2017.pdf</t>
  </si>
  <si>
    <t>https://www.chicago.gov/content/dam/city/depts/cdph/infectious_disease/STI_HIV_AIDS/HIV_STISurveillanceReport2013.pdf</t>
  </si>
  <si>
    <t>https://www.chicago.gov/content/dam/city/depts/cdph/HIV_STI/HIV_STISurveillanceReport2016_12012017.pdf</t>
  </si>
  <si>
    <t>https://www.chicago.gov/content/dam/city/depts/cdph/HIV_STI/HIV_STISurveillanceReport2015_revised.pdf</t>
  </si>
  <si>
    <t>https://www.chicago.gov/content/dam/city/depts/cdph/HIV_STI/2014HIVSTISurveillanceReport.pdf</t>
  </si>
  <si>
    <t>https://gtzillinois.hiv/wp-content/uploads/2018/12/GTZ_Dec_3_WAD.pdf</t>
  </si>
  <si>
    <t>2010 data; stratified</t>
  </si>
  <si>
    <t>https://www.chicago.gov/content/dam/city/depts/cdph/HIV_STI/18061CPDHHIVPlanv3_proof.pdf</t>
  </si>
  <si>
    <t>2017 data (2018 Getting to Zero report)</t>
  </si>
  <si>
    <t>2016 data (2016 HIV STI surveillance report)</t>
  </si>
  <si>
    <t>2015 data (2017 Getting to Zero report)</t>
  </si>
  <si>
    <t>2011 data (2014 HIV STI surveillance report)</t>
  </si>
  <si>
    <t>2012 data (2015 HIV STI surveillance report)</t>
  </si>
  <si>
    <t>2010 data (2013 HIV STI surveillance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</si>
</sst>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1" fontId="0" fillId="0" borderId="1" xfId="0" applyNumberFormat="1" applyBorder="1"/>
    <xf numFmtId="3" fontId="0" fillId="2" borderId="0" xfId="0" applyNumberFormat="1" applyFill="1"/>
    <xf numFmtId="0" fontId="1" fillId="2" borderId="0" xfId="0" applyFont="1" applyFill="1"/>
    <xf numFmtId="0" fontId="0" fillId="2" borderId="2" xfId="0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F45A9E75-ABED-7240-9C6A-7C7F1583835E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8T17:46:27.97" personId="{F45A9E75-ABED-7240-9C6A-7C7F1583835E}" id="{D1899692-0D3D-3342-8606-E467B3368FA2}">
    <text>“Persons with at least 1 Viral Load test in 12 months”</text>
  </threadedComment>
  <threadedComment ref="P2" dT="2020-06-18T18:16:45.42" personId="{F45A9E75-ABED-7240-9C6A-7C7F1583835E}" id="{D2F330BE-525F-3946-876B-8B538278DC4B}">
    <text>From 2016 report</text>
  </threadedComment>
  <threadedComment ref="U2" dT="2020-06-18T18:16:54.09" personId="{F45A9E75-ABED-7240-9C6A-7C7F1583835E}" id="{B3D25FBC-95F8-4A47-A179-DFBDFF07799A}">
    <text>From 2016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cago.gov/content/dam/city/depts/cdph/HIV_STI/HIV_STISurveillanceReport2016_12012017.pdf" TargetMode="External"/><Relationship Id="rId7" Type="http://schemas.openxmlformats.org/officeDocument/2006/relationships/hyperlink" Target="https://www.chicago.gov/content/dam/city/depts/cdph/HIV_STI/18061CPDHHIVPlanv3_proof.pdf" TargetMode="External"/><Relationship Id="rId2" Type="http://schemas.openxmlformats.org/officeDocument/2006/relationships/hyperlink" Target="https://www.chicago.gov/content/dam/city/depts/cdph/infectious_disease/STI_HIV_AIDS/HIV_STISurveillanceReport2013.pdf" TargetMode="External"/><Relationship Id="rId1" Type="http://schemas.openxmlformats.org/officeDocument/2006/relationships/hyperlink" Target="http://www.dph.illinois.gov/sites/default/files/publications/GTZ_framework_August2017.pdf" TargetMode="External"/><Relationship Id="rId6" Type="http://schemas.openxmlformats.org/officeDocument/2006/relationships/hyperlink" Target="https://gtzillinois.hiv/wp-content/uploads/2018/12/GTZ_Dec_3_WAD.pdf" TargetMode="External"/><Relationship Id="rId5" Type="http://schemas.openxmlformats.org/officeDocument/2006/relationships/hyperlink" Target="https://www.chicago.gov/content/dam/city/depts/cdph/HIV_STI/2014HIVSTISurveillanceReport.pdf" TargetMode="External"/><Relationship Id="rId4" Type="http://schemas.openxmlformats.org/officeDocument/2006/relationships/hyperlink" Target="https://www.chicago.gov/content/dam/city/depts/cdph/HIV_STI/HIV_STISurveillanceReport2015_revis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31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21</v>
      </c>
      <c r="X1" s="1" t="s">
        <v>17</v>
      </c>
      <c r="Y1" s="1" t="s">
        <v>18</v>
      </c>
      <c r="Z1" s="1" t="s">
        <v>19</v>
      </c>
      <c r="AA1" s="38" t="s">
        <v>16</v>
      </c>
      <c r="AB1" s="1" t="s">
        <v>21</v>
      </c>
      <c r="AC1" s="1" t="s">
        <v>17</v>
      </c>
      <c r="AD1" s="1" t="s">
        <v>18</v>
      </c>
      <c r="AE1" s="1" t="s">
        <v>19</v>
      </c>
    </row>
    <row r="2" spans="1:31" s="1" customFormat="1" x14ac:dyDescent="0.2">
      <c r="A2" s="1" t="s">
        <v>15</v>
      </c>
      <c r="B2" s="1">
        <v>2017</v>
      </c>
      <c r="C2" s="1">
        <v>2017</v>
      </c>
      <c r="D2" s="1">
        <v>2017</v>
      </c>
      <c r="E2" s="1">
        <v>2017</v>
      </c>
      <c r="F2" s="1">
        <v>2017</v>
      </c>
      <c r="G2" s="1">
        <v>2016</v>
      </c>
      <c r="H2" s="1">
        <v>2016</v>
      </c>
      <c r="I2" s="1">
        <v>2016</v>
      </c>
      <c r="J2" s="1">
        <v>2016</v>
      </c>
      <c r="K2" s="1">
        <v>2016</v>
      </c>
      <c r="L2" s="1">
        <v>2015</v>
      </c>
      <c r="M2" s="1">
        <v>2015</v>
      </c>
      <c r="N2" s="1">
        <v>2015</v>
      </c>
      <c r="O2" s="1">
        <v>2015</v>
      </c>
      <c r="P2" s="1">
        <v>2015</v>
      </c>
      <c r="Q2" s="1">
        <v>2012</v>
      </c>
      <c r="R2" s="1">
        <v>2012</v>
      </c>
      <c r="S2" s="1">
        <v>2012</v>
      </c>
      <c r="T2" s="1">
        <v>2012</v>
      </c>
      <c r="U2" s="1">
        <v>2012</v>
      </c>
      <c r="V2" s="1">
        <v>2011</v>
      </c>
      <c r="W2" s="1">
        <v>2011</v>
      </c>
      <c r="X2" s="1">
        <v>2011</v>
      </c>
      <c r="Y2" s="1">
        <v>2011</v>
      </c>
      <c r="Z2" s="1">
        <v>2011</v>
      </c>
      <c r="AA2" s="38">
        <v>2010</v>
      </c>
      <c r="AB2" s="1">
        <v>2010</v>
      </c>
      <c r="AC2" s="1">
        <v>2010</v>
      </c>
      <c r="AD2" s="1">
        <v>2010</v>
      </c>
      <c r="AE2" s="1">
        <v>2010</v>
      </c>
    </row>
    <row r="3" spans="1:31" s="5" customFormat="1" x14ac:dyDescent="0.2">
      <c r="A3" s="4" t="s">
        <v>0</v>
      </c>
      <c r="B3" s="17">
        <v>0.48</v>
      </c>
      <c r="C3" s="17">
        <v>0.55000000000000004</v>
      </c>
      <c r="D3" s="17"/>
      <c r="E3" s="17">
        <v>0.88</v>
      </c>
      <c r="F3" s="17">
        <v>752</v>
      </c>
      <c r="G3" s="17">
        <v>0.48</v>
      </c>
      <c r="H3" s="17">
        <v>0.56000000000000005</v>
      </c>
      <c r="I3" s="17">
        <v>23824</v>
      </c>
      <c r="J3" s="17">
        <v>0.88</v>
      </c>
      <c r="K3" s="17">
        <v>839</v>
      </c>
      <c r="L3" s="17">
        <v>0.48</v>
      </c>
      <c r="M3" s="17"/>
      <c r="N3" s="17">
        <v>20422</v>
      </c>
      <c r="O3" s="5">
        <v>0.78</v>
      </c>
      <c r="P3" s="5">
        <v>919</v>
      </c>
      <c r="Q3" s="5">
        <v>0.45</v>
      </c>
      <c r="S3" s="5">
        <v>23875</v>
      </c>
      <c r="T3" s="5">
        <v>0.8</v>
      </c>
      <c r="U3" s="5">
        <v>1063</v>
      </c>
      <c r="V3" s="5">
        <v>0.4</v>
      </c>
      <c r="X3" s="5">
        <v>23334</v>
      </c>
      <c r="Y3" s="5">
        <v>0.8</v>
      </c>
      <c r="Z3" s="5">
        <v>991</v>
      </c>
      <c r="AA3" s="39">
        <v>0.45</v>
      </c>
      <c r="AC3" s="5">
        <v>23085</v>
      </c>
      <c r="AD3" s="5">
        <v>0.78</v>
      </c>
      <c r="AE3" s="5">
        <v>1022</v>
      </c>
    </row>
    <row r="4" spans="1:31" s="7" customFormat="1" x14ac:dyDescent="0.2">
      <c r="A4" s="6" t="s">
        <v>1</v>
      </c>
      <c r="B4" s="18"/>
      <c r="C4" s="19"/>
      <c r="D4" s="20"/>
      <c r="E4" s="18"/>
      <c r="F4" s="20"/>
      <c r="G4" s="18"/>
      <c r="H4" s="18"/>
      <c r="I4" s="18">
        <v>11971</v>
      </c>
      <c r="J4" s="18"/>
      <c r="K4" s="18">
        <v>491</v>
      </c>
      <c r="L4" s="18"/>
      <c r="M4" s="18"/>
      <c r="N4" s="18"/>
      <c r="P4" s="7">
        <v>486</v>
      </c>
      <c r="U4" s="7">
        <v>552</v>
      </c>
      <c r="AA4" s="40">
        <f>0.84*0.64*0.81</f>
        <v>0.43545600000000001</v>
      </c>
    </row>
    <row r="5" spans="1:31" s="9" customFormat="1" x14ac:dyDescent="0.2">
      <c r="A5" s="8" t="s">
        <v>2</v>
      </c>
      <c r="B5" s="10"/>
      <c r="C5" s="21"/>
      <c r="D5" s="22"/>
      <c r="E5" s="10"/>
      <c r="F5" s="22"/>
      <c r="G5" s="10"/>
      <c r="H5" s="10"/>
      <c r="I5" s="10">
        <v>4609</v>
      </c>
      <c r="J5" s="10"/>
      <c r="K5" s="10">
        <v>181</v>
      </c>
      <c r="L5" s="10"/>
      <c r="M5" s="10"/>
      <c r="N5" s="10"/>
      <c r="P5" s="10">
        <v>202</v>
      </c>
      <c r="U5" s="10">
        <v>227</v>
      </c>
      <c r="Z5" s="10"/>
      <c r="AA5" s="41">
        <f>0.84*0.51*0.98</f>
        <v>0.41983199999999998</v>
      </c>
      <c r="AE5" s="10"/>
    </row>
    <row r="6" spans="1:31" s="3" customFormat="1" x14ac:dyDescent="0.2">
      <c r="A6" s="2" t="s">
        <v>3</v>
      </c>
      <c r="B6" s="23"/>
      <c r="C6" s="24"/>
      <c r="D6" s="25"/>
      <c r="E6" s="23"/>
      <c r="F6" s="25"/>
      <c r="G6" s="23"/>
      <c r="H6" s="23"/>
      <c r="I6" s="23">
        <f>5784+261+1175</f>
        <v>7220</v>
      </c>
      <c r="J6" s="23"/>
      <c r="K6" s="23">
        <f>124+24+16</f>
        <v>164</v>
      </c>
      <c r="L6" s="23"/>
      <c r="M6" s="23"/>
      <c r="N6" s="23"/>
      <c r="P6" s="3">
        <f>175+23+31</f>
        <v>229</v>
      </c>
      <c r="U6" s="3">
        <f>218+10+55</f>
        <v>283</v>
      </c>
      <c r="AA6" s="42">
        <f>0.84*0.68*0.94</f>
        <v>0.53692799999999996</v>
      </c>
    </row>
    <row r="7" spans="1:31" s="7" customFormat="1" x14ac:dyDescent="0.2">
      <c r="A7" s="6" t="s">
        <v>4</v>
      </c>
      <c r="B7" s="18"/>
      <c r="C7" s="19"/>
      <c r="D7" s="20"/>
      <c r="E7" s="18"/>
      <c r="F7" s="20"/>
      <c r="G7" s="18"/>
      <c r="H7" s="18"/>
      <c r="I7" s="18">
        <v>18994</v>
      </c>
      <c r="J7" s="18"/>
      <c r="K7" s="18">
        <v>683</v>
      </c>
      <c r="L7" s="18"/>
      <c r="M7" s="18"/>
      <c r="N7" s="20"/>
      <c r="P7" s="7">
        <v>764</v>
      </c>
      <c r="U7" s="7">
        <v>858</v>
      </c>
      <c r="AA7" s="40">
        <f>0.84*0.62*0.88</f>
        <v>0.45830399999999993</v>
      </c>
    </row>
    <row r="8" spans="1:31" s="3" customFormat="1" x14ac:dyDescent="0.2">
      <c r="A8" s="2" t="s">
        <v>5</v>
      </c>
      <c r="B8" s="23"/>
      <c r="C8" s="24"/>
      <c r="D8" s="25"/>
      <c r="E8" s="10"/>
      <c r="F8" s="25"/>
      <c r="G8" s="23"/>
      <c r="H8" s="23"/>
      <c r="I8" s="23">
        <v>4592</v>
      </c>
      <c r="J8" s="10"/>
      <c r="K8" s="23">
        <v>141</v>
      </c>
      <c r="L8" s="23"/>
      <c r="M8" s="23"/>
      <c r="N8" s="25"/>
      <c r="O8" s="9"/>
      <c r="P8" s="3">
        <v>129</v>
      </c>
      <c r="U8" s="3">
        <v>178</v>
      </c>
      <c r="AA8" s="42">
        <f>0.84*0.57*0.84</f>
        <v>0.40219199999999994</v>
      </c>
    </row>
    <row r="9" spans="1:31" s="7" customFormat="1" x14ac:dyDescent="0.2">
      <c r="A9" s="6" t="s">
        <v>6</v>
      </c>
      <c r="B9" s="19"/>
      <c r="C9" s="19"/>
      <c r="D9" s="20"/>
      <c r="E9" s="19"/>
      <c r="F9" s="20"/>
      <c r="G9" s="19"/>
      <c r="H9" s="19"/>
      <c r="I9" s="18">
        <f>184+993</f>
        <v>1177</v>
      </c>
      <c r="J9" s="19"/>
      <c r="K9" s="20">
        <f>64+140</f>
        <v>204</v>
      </c>
      <c r="L9" s="19"/>
      <c r="M9" s="19"/>
      <c r="N9" s="18"/>
      <c r="O9" s="15"/>
      <c r="P9" s="13">
        <f>58+203</f>
        <v>261</v>
      </c>
      <c r="U9" s="7">
        <f>75+170</f>
        <v>245</v>
      </c>
      <c r="AA9" s="40">
        <f>0.84*0.44*0.7</f>
        <v>0.25871999999999995</v>
      </c>
    </row>
    <row r="10" spans="1:31" s="9" customFormat="1" x14ac:dyDescent="0.2">
      <c r="A10" s="8" t="s">
        <v>7</v>
      </c>
      <c r="B10" s="10"/>
      <c r="C10" s="21"/>
      <c r="D10" s="22"/>
      <c r="E10" s="10"/>
      <c r="F10" s="22"/>
      <c r="G10" s="10"/>
      <c r="H10" s="10"/>
      <c r="I10" s="10">
        <f>1836+(4174/2)</f>
        <v>3923</v>
      </c>
      <c r="J10" s="10"/>
      <c r="K10" s="22">
        <f>198+(201/2)</f>
        <v>298.5</v>
      </c>
      <c r="L10" s="21"/>
      <c r="M10" s="10"/>
      <c r="N10" s="22"/>
      <c r="O10" s="10"/>
      <c r="P10" s="9">
        <f>192+(218/2)</f>
        <v>301</v>
      </c>
      <c r="U10" s="9">
        <f>185+(274/2)</f>
        <v>322</v>
      </c>
      <c r="AA10" s="41">
        <f>0.84*(AVERAGE(0.44,0.61))*(AVERAGE(0.7,0.87))</f>
        <v>0.34618499999999996</v>
      </c>
    </row>
    <row r="11" spans="1:31" s="9" customFormat="1" x14ac:dyDescent="0.2">
      <c r="A11" s="8" t="s">
        <v>8</v>
      </c>
      <c r="B11" s="21"/>
      <c r="C11" s="21"/>
      <c r="D11" s="22"/>
      <c r="E11" s="10"/>
      <c r="F11" s="22"/>
      <c r="G11" s="21"/>
      <c r="H11" s="21"/>
      <c r="I11" s="10">
        <f>(4174/2)+(6210/2)</f>
        <v>5192</v>
      </c>
      <c r="J11" s="10"/>
      <c r="K11" s="10">
        <f>(201/2)+(113/2)</f>
        <v>157</v>
      </c>
      <c r="L11" s="21"/>
      <c r="M11" s="21"/>
      <c r="N11" s="22"/>
      <c r="P11" s="14">
        <f>(218/2)+(119/2)</f>
        <v>168.5</v>
      </c>
      <c r="U11" s="14">
        <f>(274/2)+(183/2)</f>
        <v>228.5</v>
      </c>
      <c r="AA11" s="41">
        <f>0.84*0.61*0.87</f>
        <v>0.44578799999999996</v>
      </c>
    </row>
    <row r="12" spans="1:31" s="9" customFormat="1" x14ac:dyDescent="0.2">
      <c r="A12" s="8" t="s">
        <v>9</v>
      </c>
      <c r="B12" s="10"/>
      <c r="C12" s="21"/>
      <c r="D12" s="22"/>
      <c r="E12" s="10"/>
      <c r="F12" s="22"/>
      <c r="G12" s="10"/>
      <c r="H12" s="10"/>
      <c r="I12" s="22">
        <f>(6210/2)+(6949/2)</f>
        <v>6579.5</v>
      </c>
      <c r="J12" s="10"/>
      <c r="K12" s="22">
        <f>(113/2)+(86/2)</f>
        <v>99.5</v>
      </c>
      <c r="L12" s="21"/>
      <c r="M12" s="10"/>
      <c r="N12" s="22"/>
      <c r="P12" s="14">
        <f>(119/2)+(126/3)</f>
        <v>101.5</v>
      </c>
      <c r="U12" s="14">
        <f>(183/2)+(166/3)</f>
        <v>146.83333333333334</v>
      </c>
      <c r="AA12" s="41">
        <f>0.84*(AVERAGE(0.61,0.68))*(AVERAGE(0.87,0.91))</f>
        <v>0.48220199999999996</v>
      </c>
    </row>
    <row r="13" spans="1:31" s="3" customFormat="1" x14ac:dyDescent="0.2">
      <c r="A13" s="2" t="s">
        <v>10</v>
      </c>
      <c r="B13" s="24"/>
      <c r="C13" s="24"/>
      <c r="D13" s="22"/>
      <c r="E13" s="23"/>
      <c r="F13" s="22"/>
      <c r="G13" s="24"/>
      <c r="H13" s="24"/>
      <c r="I13" s="22">
        <f>(6949/2)+3409</f>
        <v>6883.5</v>
      </c>
      <c r="J13" s="23"/>
      <c r="K13" s="22">
        <f>(86/2)+32</f>
        <v>75</v>
      </c>
      <c r="L13" s="24"/>
      <c r="M13" s="24"/>
      <c r="N13" s="22"/>
      <c r="P13" s="3">
        <f>2*(126/3)</f>
        <v>84</v>
      </c>
      <c r="U13" s="36">
        <f>2*(166/3)</f>
        <v>110.66666666666667</v>
      </c>
      <c r="AA13" s="42">
        <f>0.84*0.68*0.91</f>
        <v>0.51979200000000003</v>
      </c>
    </row>
    <row r="14" spans="1:31" s="7" customFormat="1" x14ac:dyDescent="0.2">
      <c r="A14" s="6" t="s">
        <v>11</v>
      </c>
      <c r="B14" s="18"/>
      <c r="C14" s="19"/>
      <c r="D14" s="18"/>
      <c r="E14" s="18"/>
      <c r="F14" s="18"/>
      <c r="G14" s="18"/>
      <c r="H14" s="18"/>
      <c r="I14" s="18">
        <v>14863</v>
      </c>
      <c r="J14" s="18"/>
      <c r="K14" s="18">
        <v>602</v>
      </c>
      <c r="L14" s="18"/>
      <c r="M14" s="18"/>
      <c r="N14" s="18"/>
      <c r="AA14" s="43"/>
    </row>
    <row r="15" spans="1:31" s="9" customFormat="1" x14ac:dyDescent="0.2">
      <c r="A15" s="8" t="s">
        <v>12</v>
      </c>
      <c r="B15" s="10"/>
      <c r="C15" s="21"/>
      <c r="D15" s="22"/>
      <c r="E15" s="10"/>
      <c r="F15" s="22"/>
      <c r="G15" s="10"/>
      <c r="H15" s="10"/>
      <c r="I15" s="10">
        <v>3043</v>
      </c>
      <c r="J15" s="10"/>
      <c r="K15" s="10">
        <v>44</v>
      </c>
      <c r="L15" s="10"/>
      <c r="M15" s="10"/>
      <c r="N15" s="10"/>
      <c r="P15" s="10"/>
      <c r="AA15" s="44"/>
    </row>
    <row r="16" spans="1:31" s="9" customFormat="1" x14ac:dyDescent="0.2">
      <c r="A16" s="8" t="s">
        <v>13</v>
      </c>
      <c r="B16" s="10"/>
      <c r="C16" s="21"/>
      <c r="D16" s="22"/>
      <c r="E16" s="10"/>
      <c r="F16" s="22"/>
      <c r="G16" s="10"/>
      <c r="H16" s="10"/>
      <c r="I16" s="10">
        <v>1278</v>
      </c>
      <c r="J16" s="10"/>
      <c r="K16" s="10">
        <v>23</v>
      </c>
      <c r="L16" s="10"/>
      <c r="M16" s="10"/>
      <c r="N16" s="10"/>
      <c r="P16" s="10"/>
      <c r="AA16" s="44"/>
    </row>
    <row r="17" spans="1:31" s="3" customFormat="1" x14ac:dyDescent="0.2">
      <c r="A17" s="2" t="s">
        <v>14</v>
      </c>
      <c r="B17" s="23"/>
      <c r="C17" s="24"/>
      <c r="D17" s="23"/>
      <c r="E17" s="23"/>
      <c r="F17" s="23"/>
      <c r="G17" s="23"/>
      <c r="H17" s="23"/>
      <c r="I17" s="23">
        <v>4247</v>
      </c>
      <c r="J17" s="23"/>
      <c r="K17" s="23">
        <v>164</v>
      </c>
      <c r="L17" s="23"/>
      <c r="M17" s="23"/>
      <c r="N17" s="23"/>
      <c r="AA17" s="45"/>
    </row>
    <row r="18" spans="1:31" x14ac:dyDescent="0.2">
      <c r="A18" s="1" t="s">
        <v>20</v>
      </c>
      <c r="B18" s="16"/>
      <c r="C18" s="16"/>
      <c r="D18" s="16"/>
      <c r="E18" s="16">
        <v>3</v>
      </c>
      <c r="J18">
        <v>3</v>
      </c>
      <c r="L18" s="28"/>
      <c r="M18" s="30"/>
      <c r="N18" s="29"/>
      <c r="O18" s="37">
        <v>1</v>
      </c>
      <c r="Q18" s="32"/>
      <c r="R18" s="32"/>
      <c r="S18" s="31"/>
      <c r="T18" s="32">
        <v>3</v>
      </c>
      <c r="U18" s="31"/>
      <c r="V18" s="32"/>
      <c r="W18" s="32"/>
      <c r="X18" s="31"/>
      <c r="Y18" s="32">
        <v>3</v>
      </c>
      <c r="Z18" s="31"/>
      <c r="AA18" s="32"/>
      <c r="AB18" s="32"/>
      <c r="AC18" s="31"/>
      <c r="AD18" s="32">
        <v>3</v>
      </c>
      <c r="AE18" s="31"/>
    </row>
    <row r="19" spans="1:31" x14ac:dyDescent="0.2">
      <c r="H19" s="28"/>
      <c r="I19" s="29"/>
      <c r="J19" s="28"/>
      <c r="K19" s="29"/>
      <c r="L19" s="31"/>
      <c r="M19" s="28"/>
      <c r="N19" s="35"/>
      <c r="O19" s="34"/>
      <c r="P19" s="32"/>
      <c r="Q19" s="32"/>
      <c r="R19" s="31"/>
      <c r="S19" s="32"/>
      <c r="T19" s="31"/>
      <c r="U19" s="31"/>
      <c r="V19" s="32"/>
      <c r="W19" s="31"/>
      <c r="X19" s="32"/>
      <c r="Y19" s="31"/>
      <c r="Z19" s="31"/>
      <c r="AA19" s="32"/>
      <c r="AB19" s="31"/>
      <c r="AC19" s="32"/>
      <c r="AD19" s="31"/>
      <c r="AE19" s="31"/>
    </row>
    <row r="20" spans="1:31" x14ac:dyDescent="0.2">
      <c r="D20" t="s">
        <v>24</v>
      </c>
      <c r="F20" s="31"/>
      <c r="G20" s="31"/>
      <c r="H20" s="31"/>
      <c r="I20" s="31"/>
      <c r="J20" s="31"/>
      <c r="K20" s="31"/>
      <c r="L20" s="31"/>
      <c r="M20" s="28"/>
      <c r="N20" s="35"/>
      <c r="O20" s="34"/>
      <c r="P20" s="32"/>
      <c r="Q20" s="31"/>
      <c r="R20" s="32"/>
      <c r="S20" s="31"/>
      <c r="T20" s="32"/>
      <c r="U20" s="31"/>
      <c r="V20" s="31"/>
      <c r="W20" s="32"/>
      <c r="X20" s="31"/>
      <c r="Y20" s="32"/>
      <c r="Z20" s="31"/>
      <c r="AA20" s="31"/>
      <c r="AB20" s="32"/>
      <c r="AC20" s="31"/>
      <c r="AD20" s="32"/>
      <c r="AE20" s="31"/>
    </row>
    <row r="21" spans="1:31" x14ac:dyDescent="0.2">
      <c r="C21" s="26"/>
      <c r="D21" s="26"/>
      <c r="E21" s="26"/>
      <c r="F21" s="33"/>
      <c r="G21" s="31"/>
      <c r="H21" s="31"/>
      <c r="I21" s="31"/>
      <c r="J21" s="31"/>
      <c r="K21" s="31"/>
      <c r="L21" s="31"/>
      <c r="M21" s="34"/>
      <c r="N21" s="35"/>
      <c r="O21" s="28"/>
      <c r="P21" s="32"/>
      <c r="Q21" s="31"/>
      <c r="R21" s="32"/>
      <c r="S21" s="31"/>
      <c r="T21" s="32"/>
      <c r="U21" s="31"/>
      <c r="V21" s="31"/>
      <c r="W21" s="32"/>
      <c r="X21" s="31"/>
      <c r="Y21" s="32"/>
      <c r="Z21" s="31"/>
      <c r="AA21" s="31"/>
      <c r="AB21" s="32"/>
      <c r="AC21" s="31"/>
      <c r="AD21" s="32"/>
      <c r="AE21" s="31"/>
    </row>
    <row r="22" spans="1:31" x14ac:dyDescent="0.2">
      <c r="C22" s="26"/>
      <c r="D22" s="26"/>
      <c r="E22" s="26"/>
      <c r="F22" s="33"/>
      <c r="G22" s="31"/>
      <c r="H22" s="31"/>
      <c r="I22" s="31"/>
      <c r="J22" s="31"/>
      <c r="K22" s="31"/>
      <c r="L22" s="31"/>
      <c r="M22" s="28"/>
      <c r="N22" s="35"/>
      <c r="O22" s="34"/>
      <c r="P22" s="32"/>
      <c r="Q22" s="31"/>
      <c r="R22" s="32"/>
      <c r="S22" s="31"/>
      <c r="T22" s="32"/>
      <c r="U22" s="31"/>
      <c r="V22" s="31"/>
      <c r="W22" s="32"/>
      <c r="X22" s="31"/>
      <c r="Y22" s="32"/>
      <c r="Z22" s="31"/>
      <c r="AA22" s="31"/>
      <c r="AB22" s="32"/>
      <c r="AC22" s="31"/>
      <c r="AD22" s="32"/>
      <c r="AE22" s="31"/>
    </row>
    <row r="23" spans="1:31" x14ac:dyDescent="0.2">
      <c r="F23" s="31"/>
      <c r="G23" s="31"/>
      <c r="H23" s="31"/>
      <c r="I23" s="31"/>
      <c r="J23" s="31"/>
      <c r="K23" s="31"/>
      <c r="L23" s="31"/>
      <c r="M23" s="34"/>
      <c r="N23" s="35"/>
      <c r="O23" s="28"/>
      <c r="P23" s="32"/>
      <c r="Q23" s="31"/>
      <c r="R23" s="32"/>
      <c r="S23" s="31"/>
      <c r="T23" s="32"/>
      <c r="U23" s="31"/>
      <c r="V23" s="31"/>
      <c r="W23" s="32"/>
      <c r="X23" s="31"/>
      <c r="Y23" s="32"/>
      <c r="Z23" s="31"/>
      <c r="AA23" s="31"/>
      <c r="AB23" s="32"/>
      <c r="AC23" s="31"/>
      <c r="AD23" s="32"/>
      <c r="AE23" s="31"/>
    </row>
    <row r="24" spans="1:31" x14ac:dyDescent="0.2">
      <c r="F24" s="31"/>
      <c r="G24" s="31"/>
      <c r="H24" s="31"/>
      <c r="I24" s="31"/>
      <c r="J24" s="31"/>
      <c r="K24" s="31"/>
      <c r="L24" s="31"/>
      <c r="M24" s="34"/>
      <c r="N24" s="35"/>
      <c r="O24" s="28"/>
      <c r="P24" s="32"/>
      <c r="Q24" s="31"/>
      <c r="R24" s="32"/>
      <c r="S24" s="31"/>
      <c r="T24" s="32"/>
      <c r="U24" s="31"/>
      <c r="V24" s="31"/>
      <c r="W24" s="32"/>
      <c r="X24" s="31"/>
      <c r="Y24" s="32"/>
      <c r="Z24" s="31"/>
      <c r="AA24" s="31"/>
      <c r="AB24" s="32"/>
      <c r="AC24" s="31"/>
      <c r="AD24" s="32"/>
      <c r="AE24" s="31"/>
    </row>
    <row r="25" spans="1:31" x14ac:dyDescent="0.2">
      <c r="F25" s="31"/>
      <c r="G25" s="31"/>
      <c r="H25" s="31"/>
      <c r="I25" s="31"/>
      <c r="J25" s="31"/>
      <c r="K25" s="31"/>
      <c r="L25" s="31"/>
      <c r="M25" s="31"/>
      <c r="N25" s="35"/>
      <c r="O25" s="32"/>
      <c r="P25" s="32"/>
      <c r="Q25" s="31"/>
      <c r="R25" s="32"/>
      <c r="S25" s="31"/>
      <c r="T25" s="32"/>
      <c r="U25" s="31"/>
      <c r="V25" s="31"/>
      <c r="W25" s="32"/>
      <c r="X25" s="31"/>
      <c r="Y25" s="32"/>
      <c r="Z25" s="31"/>
      <c r="AA25" s="31"/>
      <c r="AB25" s="32"/>
      <c r="AC25" s="31"/>
      <c r="AD25" s="32"/>
      <c r="AE25" s="31"/>
    </row>
    <row r="26" spans="1:31" x14ac:dyDescent="0.2">
      <c r="F26" s="31"/>
      <c r="G26" s="31"/>
      <c r="H26" s="31"/>
      <c r="I26" s="31"/>
      <c r="J26" s="31"/>
      <c r="K26" s="31"/>
      <c r="L26" s="31"/>
      <c r="M26" s="28"/>
      <c r="N26" s="35"/>
      <c r="O26" s="28"/>
      <c r="P26" s="32"/>
      <c r="Q26" s="31"/>
      <c r="R26" s="32"/>
      <c r="S26" s="31"/>
      <c r="T26" s="32"/>
      <c r="U26" s="31"/>
      <c r="V26" s="31"/>
      <c r="W26" s="32"/>
      <c r="X26" s="31"/>
      <c r="Y26" s="32"/>
      <c r="Z26" s="31"/>
      <c r="AA26" s="31"/>
      <c r="AB26" s="32"/>
      <c r="AC26" s="31"/>
      <c r="AD26" s="32"/>
      <c r="AE26" s="31"/>
    </row>
    <row r="27" spans="1:31" x14ac:dyDescent="0.2">
      <c r="F27" s="31"/>
      <c r="G27" s="31"/>
      <c r="H27" s="31"/>
      <c r="I27" s="31"/>
      <c r="J27" s="31"/>
      <c r="K27" s="31"/>
      <c r="L27" s="31"/>
      <c r="M27" s="28"/>
      <c r="N27" s="35"/>
      <c r="O27" s="28"/>
      <c r="P27" s="32"/>
      <c r="Q27" s="31"/>
      <c r="R27" s="32"/>
      <c r="S27" s="31"/>
      <c r="T27" s="32"/>
      <c r="U27" s="31"/>
      <c r="V27" s="31"/>
      <c r="W27" s="32"/>
      <c r="X27" s="31"/>
      <c r="Y27" s="32"/>
      <c r="Z27" s="31"/>
      <c r="AA27" s="31"/>
      <c r="AB27" s="32"/>
      <c r="AC27" s="31"/>
      <c r="AD27" s="32"/>
      <c r="AE27" s="31"/>
    </row>
    <row r="28" spans="1:31" x14ac:dyDescent="0.2">
      <c r="F28" s="31"/>
      <c r="G28" s="31"/>
      <c r="H28" s="31"/>
      <c r="I28" s="31"/>
      <c r="J28" s="31"/>
      <c r="K28" s="31"/>
      <c r="L28" s="31"/>
      <c r="M28" s="28"/>
      <c r="N28" s="35"/>
      <c r="O28" s="34"/>
      <c r="P28" s="32"/>
      <c r="Q28" s="31"/>
      <c r="R28" s="32"/>
      <c r="S28" s="31"/>
      <c r="T28" s="32"/>
      <c r="U28" s="31"/>
      <c r="V28" s="31"/>
      <c r="W28" s="32"/>
      <c r="X28" s="31"/>
      <c r="Y28" s="32"/>
      <c r="Z28" s="31"/>
      <c r="AA28" s="31"/>
      <c r="AB28" s="32"/>
      <c r="AC28" s="31"/>
      <c r="AD28" s="32"/>
      <c r="AE28" s="31"/>
    </row>
    <row r="29" spans="1:31" x14ac:dyDescent="0.2">
      <c r="F29" s="31"/>
      <c r="G29" s="31"/>
      <c r="H29" s="31"/>
      <c r="I29" s="31"/>
      <c r="J29" s="31"/>
      <c r="K29" s="31"/>
      <c r="L29" s="31"/>
      <c r="M29" s="28"/>
      <c r="N29" s="35"/>
      <c r="O29" s="34"/>
      <c r="P29" s="32"/>
      <c r="Q29" s="31"/>
      <c r="R29" s="32"/>
      <c r="S29" s="31"/>
      <c r="T29" s="32"/>
      <c r="U29" s="31"/>
      <c r="V29" s="31"/>
      <c r="W29" s="32"/>
      <c r="X29" s="31"/>
      <c r="Y29" s="32"/>
      <c r="Z29" s="31"/>
      <c r="AA29" s="31"/>
      <c r="AB29" s="32"/>
      <c r="AC29" s="31"/>
      <c r="AD29" s="32"/>
      <c r="AE29" s="31"/>
    </row>
    <row r="30" spans="1:31" x14ac:dyDescent="0.2">
      <c r="F30" s="31" t="s">
        <v>24</v>
      </c>
      <c r="G30" s="31"/>
      <c r="H30" s="31"/>
      <c r="I30" s="31"/>
      <c r="J30" s="31"/>
      <c r="K30" s="31"/>
      <c r="L30" s="31"/>
      <c r="M30" s="28"/>
      <c r="N30" s="35"/>
      <c r="O30" s="28"/>
      <c r="P30" s="32"/>
      <c r="Q30" s="31"/>
      <c r="R30" s="32"/>
      <c r="S30" s="31"/>
      <c r="T30" s="32"/>
      <c r="U30" s="31"/>
      <c r="V30" s="31"/>
      <c r="W30" s="32"/>
      <c r="X30" s="31"/>
      <c r="Y30" s="32"/>
      <c r="Z30" s="31"/>
      <c r="AA30" s="31"/>
      <c r="AB30" s="32"/>
      <c r="AC30" s="31"/>
      <c r="AD30" s="32"/>
      <c r="AE30" s="31"/>
    </row>
    <row r="31" spans="1:31" x14ac:dyDescent="0.2">
      <c r="F31" s="31"/>
      <c r="G31" s="31"/>
      <c r="H31" s="31"/>
      <c r="I31" s="31"/>
      <c r="J31" s="31"/>
      <c r="K31" s="31"/>
      <c r="L31" s="31"/>
      <c r="M31" s="28"/>
      <c r="N31" s="35"/>
      <c r="O31" s="28"/>
      <c r="P31" s="32"/>
      <c r="Q31" s="31"/>
      <c r="R31" s="32"/>
      <c r="S31" s="31"/>
      <c r="T31" s="31"/>
      <c r="U31" s="31"/>
      <c r="V31" s="31"/>
      <c r="W31" s="32"/>
      <c r="X31" s="31"/>
      <c r="Y31" s="31"/>
      <c r="Z31" s="31"/>
      <c r="AA31" s="31"/>
      <c r="AB31" s="32"/>
      <c r="AC31" s="31"/>
      <c r="AD31" s="31"/>
      <c r="AE31" s="31"/>
    </row>
    <row r="32" spans="1:31" x14ac:dyDescent="0.2">
      <c r="F32" s="31"/>
      <c r="G32" s="31"/>
      <c r="H32" s="31"/>
      <c r="I32" s="31"/>
      <c r="J32" s="31"/>
      <c r="K32" s="31"/>
      <c r="L32" s="31"/>
      <c r="M32" s="28"/>
      <c r="N32" s="35"/>
      <c r="O32" s="28"/>
      <c r="P32" s="32"/>
      <c r="Q32" s="31"/>
      <c r="R32" s="32"/>
      <c r="S32" s="31"/>
      <c r="T32" s="31"/>
      <c r="U32" s="31"/>
      <c r="V32" s="31"/>
      <c r="W32" s="32"/>
      <c r="X32" s="31"/>
      <c r="Y32" s="31"/>
      <c r="Z32" s="31"/>
      <c r="AA32" s="31"/>
      <c r="AB32" s="32"/>
      <c r="AC32" s="31"/>
      <c r="AD32" s="31"/>
      <c r="AE32" s="31"/>
    </row>
    <row r="33" spans="6:31" x14ac:dyDescent="0.2">
      <c r="F33" s="31"/>
      <c r="G33" s="31"/>
      <c r="H33" s="31"/>
      <c r="I33" s="31"/>
      <c r="J33" s="31"/>
      <c r="K33" s="31"/>
      <c r="L33" s="31"/>
      <c r="M33" s="28"/>
      <c r="N33" s="35"/>
      <c r="O33" s="28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6:31" x14ac:dyDescent="0.2">
      <c r="F34" s="31"/>
      <c r="G34" s="31"/>
      <c r="H34" s="31"/>
      <c r="I34" s="31"/>
      <c r="J34" s="31"/>
      <c r="K34" s="31"/>
    </row>
    <row r="35" spans="6:31" x14ac:dyDescent="0.2">
      <c r="F35" s="31"/>
      <c r="G35" s="31"/>
      <c r="H35" s="31"/>
      <c r="I35" s="31"/>
      <c r="J35" s="31"/>
      <c r="K35" s="31"/>
    </row>
    <row r="36" spans="6:31" x14ac:dyDescent="0.2">
      <c r="F36" s="31"/>
      <c r="G36" s="31"/>
      <c r="H36" s="31"/>
      <c r="I36" s="31"/>
      <c r="J36" s="31"/>
      <c r="K36" s="31"/>
      <c r="L36" s="31"/>
      <c r="M36" s="31"/>
      <c r="N36" s="35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6:31" x14ac:dyDescent="0.2">
      <c r="F37" s="31"/>
      <c r="G37" s="31"/>
      <c r="H37" s="31"/>
      <c r="I37" s="31"/>
      <c r="J37" s="31"/>
      <c r="K37" s="31"/>
      <c r="P37" s="32"/>
      <c r="Q37" s="31"/>
      <c r="R37" s="32"/>
      <c r="S37" s="31"/>
      <c r="T37" s="32"/>
      <c r="U37" s="31"/>
      <c r="V37" s="31"/>
      <c r="W37" s="32"/>
      <c r="X37" s="31"/>
      <c r="Y37" s="32"/>
      <c r="Z37" s="31"/>
      <c r="AA37" s="31"/>
      <c r="AB37" s="32"/>
      <c r="AC37" s="31"/>
      <c r="AD37" s="32"/>
      <c r="AE37" s="31"/>
    </row>
    <row r="38" spans="6:31" x14ac:dyDescent="0.2">
      <c r="F38" s="31"/>
      <c r="G38" s="31"/>
      <c r="H38" s="31"/>
      <c r="I38" s="31"/>
      <c r="J38" s="31"/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6:31" x14ac:dyDescent="0.2">
      <c r="F39" s="31"/>
      <c r="G39" s="31"/>
      <c r="H39" s="31"/>
      <c r="I39" s="31"/>
      <c r="J39" s="31"/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6:31" x14ac:dyDescent="0.2">
      <c r="F40" s="31"/>
      <c r="G40" s="31"/>
      <c r="H40" s="31"/>
      <c r="I40" s="31"/>
      <c r="J40" s="31"/>
      <c r="K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6:31" x14ac:dyDescent="0.2"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6:31" x14ac:dyDescent="0.2">
      <c r="F42" s="31"/>
      <c r="G42" s="31"/>
      <c r="H42" s="31"/>
      <c r="I42" s="31"/>
      <c r="J42" s="31"/>
      <c r="K42" s="31"/>
      <c r="P42" s="31"/>
      <c r="Q42" s="31"/>
      <c r="R42" s="31"/>
      <c r="S42" s="31"/>
      <c r="T42" s="31"/>
      <c r="V42" s="31"/>
      <c r="W42" s="31"/>
      <c r="X42" s="31"/>
      <c r="Y42" s="31"/>
      <c r="AA42" s="31"/>
      <c r="AB42" s="31"/>
      <c r="AC42" s="31"/>
      <c r="AD42" s="31"/>
    </row>
    <row r="43" spans="6:31" x14ac:dyDescent="0.2">
      <c r="F43" s="31"/>
      <c r="G43" s="31"/>
      <c r="H43" s="31"/>
      <c r="I43" s="31"/>
      <c r="J43" s="31"/>
      <c r="K43" s="31"/>
    </row>
    <row r="44" spans="6:31" x14ac:dyDescent="0.2">
      <c r="F44" s="31"/>
      <c r="G44" s="31"/>
      <c r="H44" s="31"/>
      <c r="I44" s="31"/>
      <c r="J44" s="31"/>
      <c r="K44" s="31"/>
    </row>
    <row r="45" spans="6:31" x14ac:dyDescent="0.2">
      <c r="F45" s="31"/>
      <c r="G45" s="31"/>
      <c r="H45" s="31"/>
      <c r="I45" s="31"/>
      <c r="J45" s="31"/>
      <c r="K45" s="31"/>
      <c r="U45" s="31"/>
      <c r="Z45" s="31"/>
      <c r="AE45" s="31"/>
    </row>
    <row r="46" spans="6:31" x14ac:dyDescent="0.2">
      <c r="F46" s="31"/>
      <c r="G46" s="31"/>
      <c r="H46" s="31"/>
      <c r="I46" s="31"/>
      <c r="J46" s="31"/>
      <c r="K46" s="31"/>
      <c r="U46" s="31"/>
      <c r="Z46" s="31"/>
      <c r="AE46" s="31"/>
    </row>
    <row r="47" spans="6:31" x14ac:dyDescent="0.2">
      <c r="F47" s="31"/>
      <c r="G47" s="31"/>
      <c r="H47" s="31"/>
      <c r="I47" s="31"/>
      <c r="J47" s="31"/>
      <c r="K47" s="31"/>
      <c r="L47" s="31"/>
      <c r="M47" s="31"/>
      <c r="N47" s="31"/>
      <c r="O47" s="31"/>
      <c r="U47" s="31"/>
      <c r="Z47" s="31"/>
      <c r="AE47" s="31"/>
    </row>
    <row r="48" spans="6:31" x14ac:dyDescent="0.2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6:31" x14ac:dyDescent="0.2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6:31" x14ac:dyDescent="0.2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6:31" x14ac:dyDescent="0.2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6:31" x14ac:dyDescent="0.2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6:31" x14ac:dyDescent="0.2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6:31" x14ac:dyDescent="0.2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6:31" x14ac:dyDescent="0.2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6:31" x14ac:dyDescent="0.2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6:31" x14ac:dyDescent="0.2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6:31" x14ac:dyDescent="0.2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6:31" x14ac:dyDescent="0.2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6:31" x14ac:dyDescent="0.2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6:31" x14ac:dyDescent="0.2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6:31" x14ac:dyDescent="0.2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6:31" x14ac:dyDescent="0.2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6:31" x14ac:dyDescent="0.2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6:31" x14ac:dyDescent="0.2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6:31" x14ac:dyDescent="0.2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6:31" x14ac:dyDescent="0.2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6:31" x14ac:dyDescent="0.2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6:31" x14ac:dyDescent="0.2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6:31" x14ac:dyDescent="0.2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6:31" x14ac:dyDescent="0.2"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6:31" x14ac:dyDescent="0.2">
      <c r="L72" s="31"/>
      <c r="M72" s="31"/>
      <c r="N72" s="31"/>
      <c r="O72" s="31"/>
      <c r="P72" s="31"/>
      <c r="Q72" s="31"/>
      <c r="R72" s="31"/>
      <c r="S72" s="31"/>
      <c r="T72" s="31"/>
      <c r="V72" s="31"/>
      <c r="W72" s="31"/>
      <c r="X72" s="31"/>
      <c r="Y72" s="31"/>
      <c r="AA72" s="31"/>
      <c r="AB72" s="31"/>
      <c r="AC72" s="31"/>
      <c r="AD72" s="31"/>
    </row>
    <row r="73" spans="6:31" x14ac:dyDescent="0.2">
      <c r="L73" s="31"/>
      <c r="M73" s="31"/>
      <c r="N73" s="31"/>
      <c r="O73" s="31"/>
      <c r="P73" s="31"/>
      <c r="Q73" s="31"/>
      <c r="R73" s="31"/>
      <c r="S73" s="31"/>
      <c r="T73" s="31"/>
      <c r="V73" s="31"/>
      <c r="W73" s="31"/>
      <c r="X73" s="31"/>
      <c r="Y73" s="31"/>
      <c r="AA73" s="31"/>
      <c r="AB73" s="31"/>
      <c r="AC73" s="31"/>
      <c r="AD73" s="31"/>
    </row>
    <row r="74" spans="6:31" x14ac:dyDescent="0.2">
      <c r="P74" s="31"/>
      <c r="Q74" s="31"/>
      <c r="R74" s="31"/>
      <c r="S74" s="31"/>
      <c r="T74" s="31"/>
      <c r="V74" s="31"/>
      <c r="W74" s="31"/>
      <c r="X74" s="31"/>
      <c r="Y74" s="31"/>
      <c r="AA74" s="31"/>
      <c r="AB74" s="31"/>
      <c r="AC74" s="31"/>
      <c r="AD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20" zoomScaleNormal="120" workbookViewId="0"/>
  </sheetViews>
  <sheetFormatPr baseColWidth="10" defaultColWidth="8.83203125" defaultRowHeight="15" x14ac:dyDescent="0.2"/>
  <cols>
    <col min="1" max="1" width="34.83203125" bestFit="1" customWidth="1"/>
  </cols>
  <sheetData>
    <row r="1" spans="1:12" x14ac:dyDescent="0.2">
      <c r="A1" t="s">
        <v>25</v>
      </c>
      <c r="H1" s="1"/>
    </row>
    <row r="2" spans="1:12" x14ac:dyDescent="0.2">
      <c r="A2" t="s">
        <v>26</v>
      </c>
      <c r="H2" s="16"/>
      <c r="I2" s="16"/>
      <c r="J2" s="16"/>
      <c r="K2" s="16"/>
      <c r="L2" s="16"/>
    </row>
    <row r="4" spans="1:12" x14ac:dyDescent="0.2">
      <c r="B4" s="11"/>
    </row>
    <row r="5" spans="1:12" x14ac:dyDescent="0.2">
      <c r="A5" s="27"/>
    </row>
    <row r="6" spans="1:12" x14ac:dyDescent="0.2">
      <c r="A6" s="27"/>
    </row>
    <row r="8" spans="1:12" x14ac:dyDescent="0.2">
      <c r="A8" s="26" t="s">
        <v>35</v>
      </c>
      <c r="B8" s="12" t="s">
        <v>32</v>
      </c>
    </row>
    <row r="9" spans="1:12" x14ac:dyDescent="0.2">
      <c r="A9" t="s">
        <v>36</v>
      </c>
      <c r="B9" s="12" t="s">
        <v>29</v>
      </c>
    </row>
    <row r="10" spans="1:12" x14ac:dyDescent="0.2">
      <c r="A10" t="s">
        <v>37</v>
      </c>
      <c r="B10" s="12" t="s">
        <v>27</v>
      </c>
    </row>
    <row r="11" spans="1:12" x14ac:dyDescent="0.2">
      <c r="A11" t="s">
        <v>39</v>
      </c>
      <c r="B11" s="12" t="s">
        <v>30</v>
      </c>
    </row>
    <row r="12" spans="1:12" x14ac:dyDescent="0.2">
      <c r="A12" t="s">
        <v>38</v>
      </c>
      <c r="B12" s="12" t="s">
        <v>31</v>
      </c>
    </row>
    <row r="13" spans="1:12" x14ac:dyDescent="0.2">
      <c r="A13" t="s">
        <v>40</v>
      </c>
      <c r="B13" s="12" t="s">
        <v>28</v>
      </c>
    </row>
    <row r="14" spans="1:12" x14ac:dyDescent="0.2">
      <c r="A14" s="26" t="s">
        <v>33</v>
      </c>
      <c r="B14" s="12" t="s">
        <v>34</v>
      </c>
    </row>
    <row r="15" spans="1:12" x14ac:dyDescent="0.2">
      <c r="A15" s="12"/>
    </row>
  </sheetData>
  <hyperlinks>
    <hyperlink ref="B10" r:id="rId1" xr:uid="{0AADE4E2-24E1-A148-96BB-CCA51EF9B133}"/>
    <hyperlink ref="B13" r:id="rId2" xr:uid="{F398B724-B7A4-9340-9712-1F9246625583}"/>
    <hyperlink ref="B9" r:id="rId3" xr:uid="{CDB55E90-3D61-984F-8BC7-6DE74F844F6E}"/>
    <hyperlink ref="B11" r:id="rId4" xr:uid="{E40DE080-DF6F-FC41-AB5B-A6894E8F4BF1}"/>
    <hyperlink ref="B12" r:id="rId5" xr:uid="{0D4A9DD6-9830-9A41-B32C-B885AD1AC3D0}"/>
    <hyperlink ref="B8" r:id="rId6" xr:uid="{C074A82E-C2D8-DA44-8E1C-D05DD4A64BC3}"/>
    <hyperlink ref="B14" r:id="rId7" xr:uid="{C2F1D5D6-BE33-9C4E-A256-823448C692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2020-06-18T18:51:13Z</dcterms:modified>
</cp:coreProperties>
</file>