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updateLinks="always" codeName="ThisWorkbook" defaultThemeVersion="166925"/>
  <mc:AlternateContent xmlns:mc="http://schemas.openxmlformats.org/markup-compatibility/2006">
    <mc:Choice Requires="x15">
      <x15ac:absPath xmlns:x15ac="http://schemas.microsoft.com/office/spreadsheetml/2010/11/ac" url="https://produce365-my.sharepoint.com/personal/dechdi_temp50_produce_gob_pe/Documents/Josue/PLANTILLA_RD_IL/"/>
    </mc:Choice>
  </mc:AlternateContent>
  <xr:revisionPtr revIDLastSave="4" documentId="8_{E5F98ACC-40FA-41DA-9AE2-4C1FF85393BF}" xr6:coauthVersionLast="47" xr6:coauthVersionMax="47" xr10:uidLastSave="{815527BD-9F01-427F-8A17-B479FAE1D173}"/>
  <bookViews>
    <workbookView xWindow="-120" yWindow="-120" windowWidth="20730" windowHeight="11160" firstSheet="1" activeTab="1" xr2:uid="{00000000-000D-0000-FFFF-FFFF00000000}"/>
  </bookViews>
  <sheets>
    <sheet name="RD_IL_PERMISOS" sheetId="1" r:id="rId1"/>
    <sheet name="RD_IL_RENOVACIONES" sheetId="8" r:id="rId2"/>
    <sheet name="DATA_AUX" sheetId="6" r:id="rId3"/>
    <sheet name="BD_CIAT" sheetId="5" r:id="rId4"/>
  </sheets>
  <externalReferences>
    <externalReference r:id="rId5"/>
  </externalReferences>
  <definedNames>
    <definedName name="_xlnm._FilterDatabase" localSheetId="3" hidden="1">BD_CIAT!$A$1:$AL$273</definedName>
    <definedName name="_xlnm._FilterDatabase" localSheetId="2" hidden="1">DATA_AUX!#REF!</definedName>
    <definedName name="_xlnm._FilterDatabase" localSheetId="0" hidden="1">RD_IL_PERMISOS!$A$1:$CR$100</definedName>
    <definedName name="_xlnm._FilterDatabase" localSheetId="1" hidden="1">RD_IL_RENOVACIONES!$A$1:$BI$100</definedName>
    <definedName name="_xlnm.Print_Area" localSheetId="3">BD_CIAT!$A$1:$V$259</definedName>
    <definedName name="AUTOR_IL_DECHDI" localSheetId="1">Tabla1[AUTOR_IL_DECHDI]</definedName>
    <definedName name="AUTOR_IL_DECHDI">Tabla1[AUTOR_IL_DECHDI]</definedName>
    <definedName name="BANCO">DATA_AUX!$C$2:$C$4</definedName>
    <definedName name="CLASE">DATA_AUX!$M$2:$M$3</definedName>
    <definedName name="DERECHOS_MODO">DATA_AUX!$J$2:$J$4</definedName>
    <definedName name="FECHA">DATA_AUX!$F$2:$F$4</definedName>
    <definedName name="Literal_G">DATA_AUX!$N$2:$N$3</definedName>
    <definedName name="PERIODO_VEDA">DATA_AUX!$E$2:$E$4</definedName>
    <definedName name="Representantes_">DATA_AUX!$H$2:$H$12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00" i="8" l="1"/>
  <c r="BI99" i="8"/>
  <c r="BI98" i="8"/>
  <c r="BI97" i="8"/>
  <c r="BI96" i="8"/>
  <c r="BI95" i="8"/>
  <c r="BI94" i="8"/>
  <c r="BI93" i="8"/>
  <c r="BI92" i="8"/>
  <c r="BI91" i="8"/>
  <c r="BI90" i="8"/>
  <c r="BI89" i="8"/>
  <c r="BI88" i="8"/>
  <c r="BI87" i="8"/>
  <c r="BI86" i="8"/>
  <c r="BI85" i="8"/>
  <c r="BI84" i="8"/>
  <c r="BI83" i="8"/>
  <c r="BI82" i="8"/>
  <c r="BI81" i="8"/>
  <c r="BI80" i="8"/>
  <c r="BI79" i="8"/>
  <c r="BI78" i="8"/>
  <c r="BI77" i="8"/>
  <c r="BI76" i="8"/>
  <c r="BI75" i="8"/>
  <c r="BI74" i="8"/>
  <c r="BI73" i="8"/>
  <c r="BI72" i="8"/>
  <c r="BI71" i="8"/>
  <c r="BI70" i="8"/>
  <c r="BI69" i="8"/>
  <c r="BI68" i="8"/>
  <c r="BI67" i="8"/>
  <c r="BI66" i="8"/>
  <c r="BI65" i="8"/>
  <c r="BI64" i="8"/>
  <c r="BI63" i="8"/>
  <c r="BI62" i="8"/>
  <c r="BI61" i="8"/>
  <c r="BI60" i="8"/>
  <c r="BI59" i="8"/>
  <c r="BI58" i="8"/>
  <c r="BI57" i="8"/>
  <c r="BI56" i="8"/>
  <c r="BI55" i="8"/>
  <c r="BI54" i="8"/>
  <c r="BI53" i="8"/>
  <c r="BI52" i="8"/>
  <c r="BI51" i="8"/>
  <c r="BI50" i="8"/>
  <c r="BI49" i="8"/>
  <c r="BI48" i="8"/>
  <c r="BI47" i="8"/>
  <c r="BI46" i="8"/>
  <c r="BI45" i="8"/>
  <c r="BI44" i="8"/>
  <c r="BI43" i="8"/>
  <c r="BI42" i="8"/>
  <c r="BI41" i="8"/>
  <c r="BI40" i="8"/>
  <c r="BI39" i="8"/>
  <c r="BI38" i="8"/>
  <c r="BI37" i="8"/>
  <c r="BI36" i="8"/>
  <c r="BI35" i="8"/>
  <c r="BI34" i="8"/>
  <c r="BI33" i="8"/>
  <c r="BI32" i="8"/>
  <c r="BI31" i="8"/>
  <c r="BI30" i="8"/>
  <c r="BI29" i="8"/>
  <c r="BI28" i="8"/>
  <c r="BI27" i="8"/>
  <c r="BI26" i="8"/>
  <c r="BI25" i="8"/>
  <c r="BI24" i="8"/>
  <c r="BI23" i="8"/>
  <c r="BI22" i="8"/>
  <c r="BI21" i="8"/>
  <c r="BI20" i="8"/>
  <c r="BI19" i="8"/>
  <c r="BI18" i="8"/>
  <c r="BI17" i="8"/>
  <c r="BI16" i="8"/>
  <c r="BI15" i="8"/>
  <c r="BI14" i="8"/>
  <c r="BI13" i="8"/>
  <c r="BI12" i="8"/>
  <c r="BI11" i="8"/>
  <c r="BI10" i="8"/>
  <c r="BI9" i="8"/>
  <c r="BI8" i="8"/>
  <c r="BI7" i="8"/>
  <c r="BI6" i="8"/>
  <c r="CN100" i="1"/>
  <c r="CN99" i="1"/>
  <c r="CN98" i="1"/>
  <c r="CN97" i="1"/>
  <c r="CN96" i="1"/>
  <c r="CN95" i="1"/>
  <c r="CN94" i="1"/>
  <c r="CN93" i="1"/>
  <c r="CN92" i="1"/>
  <c r="CN91" i="1"/>
  <c r="CN90" i="1"/>
  <c r="CN89" i="1"/>
  <c r="CN88" i="1"/>
  <c r="CN87" i="1"/>
  <c r="CN86" i="1"/>
  <c r="CN85" i="1"/>
  <c r="CN84" i="1"/>
  <c r="CN83" i="1"/>
  <c r="CN82" i="1"/>
  <c r="CN81" i="1"/>
  <c r="CN80" i="1"/>
  <c r="CN79" i="1"/>
  <c r="CN78" i="1"/>
  <c r="CN77" i="1"/>
  <c r="CN76" i="1"/>
  <c r="CN75" i="1"/>
  <c r="CN74" i="1"/>
  <c r="CN73" i="1"/>
  <c r="CN72" i="1"/>
  <c r="CN71" i="1"/>
  <c r="CN70" i="1"/>
  <c r="CN69" i="1"/>
  <c r="CN68" i="1"/>
  <c r="CN67" i="1"/>
  <c r="CN66" i="1"/>
  <c r="CN65" i="1"/>
  <c r="CN64" i="1"/>
  <c r="CN63" i="1"/>
  <c r="CN62" i="1"/>
  <c r="CN61" i="1"/>
  <c r="CN60" i="1"/>
  <c r="CN59" i="1"/>
  <c r="CN58" i="1"/>
  <c r="CN57" i="1"/>
  <c r="CN56" i="1"/>
  <c r="CN55" i="1"/>
  <c r="CN54" i="1"/>
  <c r="CN53" i="1"/>
  <c r="CN52" i="1"/>
  <c r="CN51" i="1"/>
  <c r="CN50" i="1"/>
  <c r="CN49" i="1"/>
  <c r="CN48" i="1"/>
  <c r="CN47" i="1"/>
  <c r="CN46" i="1"/>
  <c r="CN45" i="1"/>
  <c r="CN44" i="1"/>
  <c r="CN43" i="1"/>
  <c r="CN42" i="1"/>
  <c r="CN41" i="1"/>
  <c r="CN40" i="1"/>
  <c r="CN39" i="1"/>
  <c r="CN38" i="1"/>
  <c r="CN37" i="1"/>
  <c r="CN36" i="1"/>
  <c r="CN35" i="1"/>
  <c r="CN34" i="1"/>
  <c r="CN33" i="1"/>
  <c r="CN32" i="1"/>
  <c r="CN31" i="1"/>
  <c r="CN30" i="1"/>
  <c r="CN29" i="1"/>
  <c r="CN28" i="1"/>
  <c r="CN27" i="1"/>
  <c r="CN26" i="1"/>
  <c r="CN25" i="1"/>
  <c r="CN24" i="1"/>
  <c r="CN23" i="1"/>
  <c r="CN22" i="1"/>
  <c r="CN21" i="1"/>
  <c r="CN20" i="1"/>
  <c r="CN19" i="1"/>
  <c r="CN18" i="1"/>
  <c r="CN17" i="1"/>
  <c r="CN16" i="1"/>
  <c r="CN15" i="1"/>
  <c r="CN14" i="1"/>
  <c r="CN13" i="1"/>
  <c r="CN12" i="1"/>
  <c r="CN11" i="1"/>
  <c r="CN10" i="1"/>
  <c r="CN9" i="1"/>
  <c r="CN8" i="1"/>
  <c r="CN7" i="1"/>
  <c r="CN6" i="1"/>
  <c r="CN5" i="1"/>
  <c r="CN4" i="1"/>
  <c r="BJ100" i="1"/>
  <c r="BJ99" i="1"/>
  <c r="BJ98" i="1"/>
  <c r="BJ97" i="1"/>
  <c r="BJ96" i="1"/>
  <c r="BJ95" i="1"/>
  <c r="BJ94" i="1"/>
  <c r="BJ93" i="1"/>
  <c r="BJ92" i="1"/>
  <c r="BJ91" i="1"/>
  <c r="BJ90" i="1"/>
  <c r="BJ89" i="1"/>
  <c r="BJ88" i="1"/>
  <c r="BJ87" i="1"/>
  <c r="BJ86" i="1"/>
  <c r="BJ85" i="1"/>
  <c r="BJ84" i="1"/>
  <c r="BJ83" i="1"/>
  <c r="BJ82" i="1"/>
  <c r="BJ81" i="1"/>
  <c r="BJ80" i="1"/>
  <c r="BJ79" i="1"/>
  <c r="BJ78" i="1"/>
  <c r="BJ77" i="1"/>
  <c r="BJ76" i="1"/>
  <c r="BJ75" i="1"/>
  <c r="BJ74" i="1"/>
  <c r="BJ73" i="1"/>
  <c r="BJ72" i="1"/>
  <c r="BJ71" i="1"/>
  <c r="BJ70" i="1"/>
  <c r="BJ69" i="1"/>
  <c r="BJ68" i="1"/>
  <c r="BJ67" i="1"/>
  <c r="BJ66" i="1"/>
  <c r="BJ65" i="1"/>
  <c r="BJ64" i="1"/>
  <c r="BJ63" i="1"/>
  <c r="BJ62" i="1"/>
  <c r="BJ61" i="1"/>
  <c r="BJ60" i="1"/>
  <c r="BJ59" i="1"/>
  <c r="BJ58" i="1"/>
  <c r="BJ57" i="1"/>
  <c r="BJ56" i="1"/>
  <c r="BJ55" i="1"/>
  <c r="BJ54" i="1"/>
  <c r="BJ53" i="1"/>
  <c r="BJ52" i="1"/>
  <c r="BJ51" i="1"/>
  <c r="BJ50" i="1"/>
  <c r="BJ49" i="1"/>
  <c r="BJ48" i="1"/>
  <c r="BJ47" i="1"/>
  <c r="BJ46" i="1"/>
  <c r="BJ45" i="1"/>
  <c r="BJ44" i="1"/>
  <c r="BJ43" i="1"/>
  <c r="BJ42" i="1"/>
  <c r="BJ41" i="1"/>
  <c r="BJ40" i="1"/>
  <c r="BJ39" i="1"/>
  <c r="BJ38" i="1"/>
  <c r="BJ37" i="1"/>
  <c r="BJ36" i="1"/>
  <c r="BJ35" i="1"/>
  <c r="BJ34" i="1"/>
  <c r="BJ33" i="1"/>
  <c r="BJ32"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BH100" i="8"/>
  <c r="BH99" i="8"/>
  <c r="BH98" i="8"/>
  <c r="BH97" i="8"/>
  <c r="BH96" i="8"/>
  <c r="BH95" i="8"/>
  <c r="BH94" i="8"/>
  <c r="BH93" i="8"/>
  <c r="BH92" i="8"/>
  <c r="BH91" i="8"/>
  <c r="BH90" i="8"/>
  <c r="BH89" i="8"/>
  <c r="BH88" i="8"/>
  <c r="BH87" i="8"/>
  <c r="BH86" i="8"/>
  <c r="BH85" i="8"/>
  <c r="BH84" i="8"/>
  <c r="BH83" i="8"/>
  <c r="BH82" i="8"/>
  <c r="BH81" i="8"/>
  <c r="BH80" i="8"/>
  <c r="BH79" i="8"/>
  <c r="BH78" i="8"/>
  <c r="BH77" i="8"/>
  <c r="BH76" i="8"/>
  <c r="BH75" i="8"/>
  <c r="BH74" i="8"/>
  <c r="BH73" i="8"/>
  <c r="BH72" i="8"/>
  <c r="BH71" i="8"/>
  <c r="BH70" i="8"/>
  <c r="BH69" i="8"/>
  <c r="BH68" i="8"/>
  <c r="BH67" i="8"/>
  <c r="BH66" i="8"/>
  <c r="BH65" i="8"/>
  <c r="BH64" i="8"/>
  <c r="BH63" i="8"/>
  <c r="BH62" i="8"/>
  <c r="BH61" i="8"/>
  <c r="BH60" i="8"/>
  <c r="BH59" i="8"/>
  <c r="BH58" i="8"/>
  <c r="BH57" i="8"/>
  <c r="BH56" i="8"/>
  <c r="BH55" i="8"/>
  <c r="BH54" i="8"/>
  <c r="BH53" i="8"/>
  <c r="BH52" i="8"/>
  <c r="BH51" i="8"/>
  <c r="BH50" i="8"/>
  <c r="BH49" i="8"/>
  <c r="BH48" i="8"/>
  <c r="BH47" i="8"/>
  <c r="BH46" i="8"/>
  <c r="BH45" i="8"/>
  <c r="BH44" i="8"/>
  <c r="BH43" i="8"/>
  <c r="BH42" i="8"/>
  <c r="BH41" i="8"/>
  <c r="BH40" i="8"/>
  <c r="BH39" i="8"/>
  <c r="BH38" i="8"/>
  <c r="BH37" i="8"/>
  <c r="BH36" i="8"/>
  <c r="BH35" i="8"/>
  <c r="BH34" i="8"/>
  <c r="BH33" i="8"/>
  <c r="BH32" i="8"/>
  <c r="BH31" i="8"/>
  <c r="BH30" i="8"/>
  <c r="BH29" i="8"/>
  <c r="BH28" i="8"/>
  <c r="BH27" i="8"/>
  <c r="BH26" i="8"/>
  <c r="BH25" i="8"/>
  <c r="BH24" i="8"/>
  <c r="BH23" i="8"/>
  <c r="BH22" i="8"/>
  <c r="BH21" i="8"/>
  <c r="BH20" i="8"/>
  <c r="BH19" i="8"/>
  <c r="BH18" i="8"/>
  <c r="BH17" i="8"/>
  <c r="BH16" i="8"/>
  <c r="BH15" i="8"/>
  <c r="BH14" i="8"/>
  <c r="BH13" i="8"/>
  <c r="BH12" i="8"/>
  <c r="BH11" i="8"/>
  <c r="BH10" i="8"/>
  <c r="BH9" i="8"/>
  <c r="BH8" i="8"/>
  <c r="BH7" i="8"/>
  <c r="BH6"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AP100" i="8"/>
  <c r="AP99" i="8"/>
  <c r="AP98" i="8"/>
  <c r="AP97" i="8"/>
  <c r="AP96" i="8"/>
  <c r="AP95" i="8"/>
  <c r="AP94" i="8"/>
  <c r="AP93" i="8"/>
  <c r="AP92" i="8"/>
  <c r="AP91" i="8"/>
  <c r="AP90" i="8"/>
  <c r="AP89" i="8"/>
  <c r="AP88" i="8"/>
  <c r="AP87" i="8"/>
  <c r="AP86" i="8"/>
  <c r="AP85" i="8"/>
  <c r="AP84" i="8"/>
  <c r="AP83" i="8"/>
  <c r="AP82" i="8"/>
  <c r="AP81" i="8"/>
  <c r="AP80" i="8"/>
  <c r="AP79" i="8"/>
  <c r="AP78" i="8"/>
  <c r="AP77" i="8"/>
  <c r="AP76" i="8"/>
  <c r="AP75" i="8"/>
  <c r="AP74" i="8"/>
  <c r="AP73" i="8"/>
  <c r="AP72" i="8"/>
  <c r="AP71" i="8"/>
  <c r="AP70" i="8"/>
  <c r="AP69" i="8"/>
  <c r="AP68" i="8"/>
  <c r="AP67" i="8"/>
  <c r="AP66" i="8"/>
  <c r="AP65" i="8"/>
  <c r="AP64" i="8"/>
  <c r="AP63" i="8"/>
  <c r="AP62" i="8"/>
  <c r="AP61" i="8"/>
  <c r="AP60" i="8"/>
  <c r="AP59" i="8"/>
  <c r="AP58" i="8"/>
  <c r="AP57" i="8"/>
  <c r="AP56" i="8"/>
  <c r="AP55" i="8"/>
  <c r="AP54" i="8"/>
  <c r="AP53" i="8"/>
  <c r="AP52" i="8"/>
  <c r="AP51" i="8"/>
  <c r="AP50" i="8"/>
  <c r="AP49" i="8"/>
  <c r="AP48" i="8"/>
  <c r="AP47" i="8"/>
  <c r="AP46" i="8"/>
  <c r="AP45" i="8"/>
  <c r="AP44" i="8"/>
  <c r="AP43" i="8"/>
  <c r="AP42" i="8"/>
  <c r="AP41" i="8"/>
  <c r="AP40" i="8"/>
  <c r="AP39" i="8"/>
  <c r="AP38" i="8"/>
  <c r="AP37" i="8"/>
  <c r="AP36" i="8"/>
  <c r="AP35" i="8"/>
  <c r="AP34" i="8"/>
  <c r="AP33" i="8"/>
  <c r="AP32" i="8"/>
  <c r="AP31" i="8"/>
  <c r="AP30" i="8"/>
  <c r="AP29" i="8"/>
  <c r="AP28" i="8"/>
  <c r="AP27" i="8"/>
  <c r="AP26" i="8"/>
  <c r="AP25" i="8"/>
  <c r="AP24" i="8"/>
  <c r="AP23" i="8"/>
  <c r="AP22" i="8"/>
  <c r="AP21" i="8"/>
  <c r="AP20" i="8"/>
  <c r="AP19" i="8"/>
  <c r="AP18" i="8"/>
  <c r="AP17" i="8"/>
  <c r="AP16" i="8"/>
  <c r="AP15" i="8"/>
  <c r="AP14" i="8"/>
  <c r="AP13" i="8"/>
  <c r="AP12" i="8"/>
  <c r="AP11" i="8"/>
  <c r="AP10" i="8"/>
  <c r="AP9" i="8"/>
  <c r="AP8" i="8"/>
  <c r="AP7" i="8"/>
  <c r="AP6" i="8"/>
  <c r="W100" i="8"/>
  <c r="W99" i="8"/>
  <c r="W98" i="8"/>
  <c r="W97"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6" i="8"/>
  <c r="W15" i="8"/>
  <c r="W14" i="8"/>
  <c r="W13" i="8"/>
  <c r="W12" i="8"/>
  <c r="W11" i="8"/>
  <c r="W10" i="8"/>
  <c r="W9" i="8"/>
  <c r="W8" i="8"/>
  <c r="W7" i="8"/>
  <c r="W6" i="8"/>
  <c r="V2" i="1"/>
  <c r="V3" i="1"/>
  <c r="BJ3" i="1"/>
  <c r="BJ2" i="1"/>
  <c r="O4" i="8"/>
  <c r="O3" i="8"/>
  <c r="O5" i="8"/>
  <c r="O2" i="8"/>
  <c r="W2" i="8"/>
  <c r="AP4" i="8"/>
  <c r="AP3" i="8"/>
  <c r="W5" i="8"/>
  <c r="AP5" i="8"/>
  <c r="W4" i="8"/>
  <c r="W3" i="8"/>
  <c r="AP2" i="8"/>
  <c r="CQ4" i="1" l="1"/>
  <c r="J4" i="1"/>
  <c r="BG99" i="8"/>
  <c r="BG98" i="8"/>
  <c r="BG97" i="8"/>
  <c r="BG96" i="8"/>
  <c r="BG95" i="8"/>
  <c r="BG94" i="8"/>
  <c r="BG93" i="8"/>
  <c r="BG92" i="8"/>
  <c r="BG91" i="8"/>
  <c r="BG90" i="8"/>
  <c r="BG89" i="8"/>
  <c r="BG88" i="8"/>
  <c r="BG87" i="8"/>
  <c r="BG86" i="8"/>
  <c r="BG85" i="8"/>
  <c r="BG84" i="8"/>
  <c r="BG83" i="8"/>
  <c r="BG82" i="8"/>
  <c r="BG81" i="8"/>
  <c r="BG80" i="8"/>
  <c r="BG79" i="8"/>
  <c r="BG78" i="8"/>
  <c r="BG77" i="8"/>
  <c r="BG76" i="8"/>
  <c r="BG75" i="8"/>
  <c r="BG74" i="8"/>
  <c r="BG73" i="8"/>
  <c r="BG72" i="8"/>
  <c r="BG71" i="8"/>
  <c r="BG70" i="8"/>
  <c r="BG69" i="8"/>
  <c r="BG68" i="8"/>
  <c r="BG67" i="8"/>
  <c r="BG66" i="8"/>
  <c r="BG65" i="8"/>
  <c r="BG64" i="8"/>
  <c r="BG63" i="8"/>
  <c r="BG62" i="8"/>
  <c r="BG61" i="8"/>
  <c r="BG60" i="8"/>
  <c r="BG59" i="8"/>
  <c r="BG58" i="8"/>
  <c r="BG57" i="8"/>
  <c r="BG56" i="8"/>
  <c r="BG55" i="8"/>
  <c r="BG54" i="8"/>
  <c r="BG53" i="8"/>
  <c r="BG52" i="8"/>
  <c r="BG51" i="8"/>
  <c r="BG50" i="8"/>
  <c r="BG49" i="8"/>
  <c r="BG48" i="8"/>
  <c r="BG47" i="8"/>
  <c r="BG46" i="8"/>
  <c r="BG45" i="8"/>
  <c r="BG44" i="8"/>
  <c r="BG43" i="8"/>
  <c r="BG42" i="8"/>
  <c r="BG41" i="8"/>
  <c r="BG40" i="8"/>
  <c r="BG39" i="8"/>
  <c r="BG38" i="8"/>
  <c r="BG37" i="8"/>
  <c r="BG36" i="8"/>
  <c r="BG35" i="8"/>
  <c r="BG34" i="8"/>
  <c r="BG33" i="8"/>
  <c r="BG32" i="8"/>
  <c r="BG31" i="8"/>
  <c r="BG30" i="8"/>
  <c r="BG29" i="8"/>
  <c r="BG28" i="8"/>
  <c r="BG27" i="8"/>
  <c r="BG26" i="8"/>
  <c r="BG25" i="8"/>
  <c r="BG24" i="8"/>
  <c r="BG23" i="8"/>
  <c r="BG22" i="8"/>
  <c r="BG21" i="8"/>
  <c r="BG20" i="8"/>
  <c r="BG19" i="8"/>
  <c r="BG18" i="8"/>
  <c r="BG17" i="8"/>
  <c r="BG16" i="8"/>
  <c r="BG15" i="8"/>
  <c r="BG14" i="8"/>
  <c r="BG13" i="8"/>
  <c r="BG12" i="8"/>
  <c r="BG11" i="8"/>
  <c r="BG10" i="8"/>
  <c r="BG9" i="8"/>
  <c r="BG8" i="8"/>
  <c r="BG7" i="8"/>
  <c r="BG6" i="8"/>
  <c r="BC100" i="8" l="1"/>
  <c r="BD100" i="8" s="1"/>
  <c r="BC99" i="8"/>
  <c r="BD99" i="8" s="1"/>
  <c r="BC98" i="8"/>
  <c r="BD98" i="8" s="1"/>
  <c r="BC97" i="8"/>
  <c r="BD97" i="8" s="1"/>
  <c r="BE97" i="8" s="1"/>
  <c r="BF97" i="8" s="1"/>
  <c r="BC96" i="8"/>
  <c r="BD96" i="8" s="1"/>
  <c r="BC95" i="8"/>
  <c r="BD95" i="8" s="1"/>
  <c r="BE95" i="8" s="1"/>
  <c r="BF95" i="8" s="1"/>
  <c r="BC94" i="8"/>
  <c r="BD94" i="8" s="1"/>
  <c r="BC93" i="8"/>
  <c r="BD93" i="8" s="1"/>
  <c r="BC92" i="8"/>
  <c r="BD92" i="8" s="1"/>
  <c r="BC91" i="8"/>
  <c r="BD91" i="8" s="1"/>
  <c r="BC90" i="8"/>
  <c r="BD90" i="8" s="1"/>
  <c r="BC89" i="8"/>
  <c r="BD89" i="8" s="1"/>
  <c r="BE89" i="8" s="1"/>
  <c r="BF89" i="8" s="1"/>
  <c r="BC88" i="8"/>
  <c r="BD88" i="8" s="1"/>
  <c r="BC87" i="8"/>
  <c r="BD87" i="8" s="1"/>
  <c r="BE87" i="8" s="1"/>
  <c r="BF87" i="8" s="1"/>
  <c r="BC86" i="8"/>
  <c r="BD86" i="8" s="1"/>
  <c r="BC85" i="8"/>
  <c r="BD85" i="8" s="1"/>
  <c r="BC84" i="8"/>
  <c r="BD84" i="8" s="1"/>
  <c r="BC83" i="8"/>
  <c r="BD83" i="8" s="1"/>
  <c r="BC82" i="8"/>
  <c r="BD82" i="8" s="1"/>
  <c r="BC81" i="8"/>
  <c r="BD81" i="8" s="1"/>
  <c r="BC80" i="8"/>
  <c r="BD80" i="8" s="1"/>
  <c r="BC79" i="8"/>
  <c r="BD79" i="8" s="1"/>
  <c r="BE79" i="8" s="1"/>
  <c r="BF79" i="8" s="1"/>
  <c r="BC78" i="8"/>
  <c r="BD78" i="8" s="1"/>
  <c r="BC77" i="8"/>
  <c r="BD77" i="8" s="1"/>
  <c r="BC76" i="8"/>
  <c r="BD76" i="8" s="1"/>
  <c r="BC75" i="8"/>
  <c r="BD75" i="8" s="1"/>
  <c r="BC74" i="8"/>
  <c r="BD74" i="8" s="1"/>
  <c r="BC73" i="8"/>
  <c r="BD73" i="8" s="1"/>
  <c r="BE73" i="8" s="1"/>
  <c r="BF73" i="8" s="1"/>
  <c r="BC72" i="8"/>
  <c r="BD72" i="8" s="1"/>
  <c r="BC71" i="8"/>
  <c r="BD71" i="8" s="1"/>
  <c r="BE71" i="8" s="1"/>
  <c r="BF71" i="8" s="1"/>
  <c r="BC70" i="8"/>
  <c r="BD70" i="8" s="1"/>
  <c r="BC69" i="8"/>
  <c r="BD69" i="8" s="1"/>
  <c r="BC68" i="8"/>
  <c r="BD68" i="8" s="1"/>
  <c r="BC67" i="8"/>
  <c r="BD67" i="8" s="1"/>
  <c r="BC66" i="8"/>
  <c r="BD66" i="8" s="1"/>
  <c r="BC65" i="8"/>
  <c r="BD65" i="8" s="1"/>
  <c r="BE65" i="8" s="1"/>
  <c r="BF65" i="8" s="1"/>
  <c r="BC64" i="8"/>
  <c r="BD64" i="8" s="1"/>
  <c r="BC63" i="8"/>
  <c r="BD63" i="8" s="1"/>
  <c r="BE63" i="8" s="1"/>
  <c r="BF63" i="8" s="1"/>
  <c r="BC62" i="8"/>
  <c r="BD62" i="8" s="1"/>
  <c r="BC61" i="8"/>
  <c r="BD61" i="8" s="1"/>
  <c r="BC60" i="8"/>
  <c r="BD60" i="8" s="1"/>
  <c r="BC59" i="8"/>
  <c r="BD59" i="8" s="1"/>
  <c r="BC58" i="8"/>
  <c r="BD58" i="8" s="1"/>
  <c r="BC57" i="8"/>
  <c r="BD57" i="8" s="1"/>
  <c r="BE57" i="8" s="1"/>
  <c r="BF57" i="8" s="1"/>
  <c r="BC56" i="8"/>
  <c r="BD56" i="8" s="1"/>
  <c r="BC55" i="8"/>
  <c r="BD55" i="8" s="1"/>
  <c r="BC54" i="8"/>
  <c r="BD54" i="8" s="1"/>
  <c r="BC53" i="8"/>
  <c r="BD53" i="8" s="1"/>
  <c r="BC52" i="8"/>
  <c r="BD52" i="8" s="1"/>
  <c r="BC51" i="8"/>
  <c r="BD51" i="8" s="1"/>
  <c r="BC50" i="8"/>
  <c r="BD50" i="8" s="1"/>
  <c r="BC49" i="8"/>
  <c r="BD49" i="8" s="1"/>
  <c r="BE49" i="8" s="1"/>
  <c r="BF49" i="8" s="1"/>
  <c r="BC48" i="8"/>
  <c r="BD48" i="8" s="1"/>
  <c r="BC47" i="8"/>
  <c r="BD47" i="8" s="1"/>
  <c r="BC46" i="8"/>
  <c r="BD46" i="8" s="1"/>
  <c r="BC45" i="8"/>
  <c r="BD45" i="8" s="1"/>
  <c r="BC44" i="8"/>
  <c r="BD44" i="8" s="1"/>
  <c r="BC43" i="8"/>
  <c r="BD43" i="8" s="1"/>
  <c r="BC42" i="8"/>
  <c r="BD42" i="8" s="1"/>
  <c r="BC41" i="8"/>
  <c r="BD41" i="8" s="1"/>
  <c r="BE41" i="8" s="1"/>
  <c r="BF41" i="8" s="1"/>
  <c r="BC40" i="8"/>
  <c r="BD40" i="8" s="1"/>
  <c r="BC39" i="8"/>
  <c r="BD39" i="8" s="1"/>
  <c r="BC38" i="8"/>
  <c r="BD38" i="8" s="1"/>
  <c r="BC37" i="8"/>
  <c r="BD37" i="8" s="1"/>
  <c r="BC36" i="8"/>
  <c r="BD36" i="8" s="1"/>
  <c r="BC35" i="8"/>
  <c r="BD35" i="8" s="1"/>
  <c r="BC34" i="8"/>
  <c r="BD34" i="8" s="1"/>
  <c r="BC33" i="8"/>
  <c r="BD33" i="8" s="1"/>
  <c r="BE33" i="8" s="1"/>
  <c r="BF33" i="8" s="1"/>
  <c r="BC32" i="8"/>
  <c r="BD32" i="8" s="1"/>
  <c r="BC31" i="8"/>
  <c r="BD31" i="8" s="1"/>
  <c r="BC30" i="8"/>
  <c r="BD30" i="8" s="1"/>
  <c r="BC29" i="8"/>
  <c r="BD29" i="8" s="1"/>
  <c r="BC28" i="8"/>
  <c r="BD28" i="8" s="1"/>
  <c r="BC27" i="8"/>
  <c r="BD27" i="8" s="1"/>
  <c r="BC26" i="8"/>
  <c r="BD26" i="8" s="1"/>
  <c r="BC25" i="8"/>
  <c r="BD25" i="8" s="1"/>
  <c r="BC24" i="8"/>
  <c r="BD24" i="8" s="1"/>
  <c r="BC23" i="8"/>
  <c r="BD23" i="8" s="1"/>
  <c r="BC22" i="8"/>
  <c r="BD22" i="8" s="1"/>
  <c r="BC21" i="8"/>
  <c r="BD21" i="8" s="1"/>
  <c r="BC20" i="8"/>
  <c r="BD20" i="8" s="1"/>
  <c r="BC19" i="8"/>
  <c r="BD19" i="8" s="1"/>
  <c r="BC18" i="8"/>
  <c r="BD18" i="8" s="1"/>
  <c r="BC17" i="8"/>
  <c r="BD17" i="8" s="1"/>
  <c r="BE17" i="8" s="1"/>
  <c r="BF17" i="8" s="1"/>
  <c r="BC16" i="8"/>
  <c r="BD16" i="8" s="1"/>
  <c r="BC15" i="8"/>
  <c r="BD15" i="8" s="1"/>
  <c r="BC14" i="8"/>
  <c r="BD14" i="8" s="1"/>
  <c r="BC13" i="8"/>
  <c r="BD13" i="8" s="1"/>
  <c r="BC12" i="8"/>
  <c r="BD12" i="8" s="1"/>
  <c r="BC11" i="8"/>
  <c r="BD11" i="8" s="1"/>
  <c r="BC10" i="8"/>
  <c r="BD10" i="8" s="1"/>
  <c r="BC9" i="8"/>
  <c r="BD9" i="8" s="1"/>
  <c r="BE9" i="8" s="1"/>
  <c r="BF9" i="8" s="1"/>
  <c r="BC8" i="8"/>
  <c r="BD8" i="8" s="1"/>
  <c r="BC7" i="8"/>
  <c r="BD7" i="8" s="1"/>
  <c r="BC6" i="8"/>
  <c r="BD6" i="8" s="1"/>
  <c r="BC5" i="8"/>
  <c r="BD5" i="8" s="1"/>
  <c r="BC4" i="8"/>
  <c r="BD4" i="8" s="1"/>
  <c r="BC3" i="8"/>
  <c r="BD3" i="8" s="1"/>
  <c r="BB100" i="8"/>
  <c r="BB99" i="8"/>
  <c r="BB98" i="8"/>
  <c r="BB97" i="8"/>
  <c r="BB96" i="8"/>
  <c r="BB95" i="8"/>
  <c r="BB94" i="8"/>
  <c r="BB93" i="8"/>
  <c r="BB92" i="8"/>
  <c r="BB91" i="8"/>
  <c r="BB90" i="8"/>
  <c r="BB89" i="8"/>
  <c r="BB88" i="8"/>
  <c r="BB87" i="8"/>
  <c r="BB86" i="8"/>
  <c r="BB85" i="8"/>
  <c r="BB84" i="8"/>
  <c r="BB83" i="8"/>
  <c r="BB82" i="8"/>
  <c r="BB81" i="8"/>
  <c r="BB80" i="8"/>
  <c r="BB79" i="8"/>
  <c r="BB78" i="8"/>
  <c r="BB77" i="8"/>
  <c r="BB76" i="8"/>
  <c r="BB75" i="8"/>
  <c r="BB74" i="8"/>
  <c r="BB73" i="8"/>
  <c r="BB72" i="8"/>
  <c r="BB71" i="8"/>
  <c r="BB70" i="8"/>
  <c r="BB69" i="8"/>
  <c r="BB68" i="8"/>
  <c r="BB67" i="8"/>
  <c r="BB66" i="8"/>
  <c r="BB65" i="8"/>
  <c r="BB64" i="8"/>
  <c r="BB63" i="8"/>
  <c r="BB62" i="8"/>
  <c r="BB61" i="8"/>
  <c r="BB60" i="8"/>
  <c r="BB59" i="8"/>
  <c r="BB58" i="8"/>
  <c r="BB57" i="8"/>
  <c r="BB56" i="8"/>
  <c r="BB55" i="8"/>
  <c r="BB54" i="8"/>
  <c r="BB53" i="8"/>
  <c r="BB52" i="8"/>
  <c r="BB51" i="8"/>
  <c r="BB50" i="8"/>
  <c r="BB49" i="8"/>
  <c r="BB48" i="8"/>
  <c r="BB47" i="8"/>
  <c r="BB46" i="8"/>
  <c r="BB45" i="8"/>
  <c r="BB44" i="8"/>
  <c r="BB43" i="8"/>
  <c r="BB42" i="8"/>
  <c r="BB41" i="8"/>
  <c r="BB40" i="8"/>
  <c r="BB39" i="8"/>
  <c r="BB38" i="8"/>
  <c r="BB37" i="8"/>
  <c r="BB36" i="8"/>
  <c r="BB35" i="8"/>
  <c r="BB34" i="8"/>
  <c r="BB33" i="8"/>
  <c r="BB32" i="8"/>
  <c r="BB31" i="8"/>
  <c r="BB30" i="8"/>
  <c r="BB29" i="8"/>
  <c r="BB28" i="8"/>
  <c r="BB27" i="8"/>
  <c r="BB26" i="8"/>
  <c r="BB25" i="8"/>
  <c r="BB24" i="8"/>
  <c r="BB23" i="8"/>
  <c r="BB22" i="8"/>
  <c r="BB21" i="8"/>
  <c r="BB20" i="8"/>
  <c r="BB19" i="8"/>
  <c r="BB18" i="8"/>
  <c r="BB17" i="8"/>
  <c r="BB16" i="8"/>
  <c r="BB15" i="8"/>
  <c r="BB14" i="8"/>
  <c r="BB13" i="8"/>
  <c r="BB12" i="8"/>
  <c r="BB11" i="8"/>
  <c r="BB10" i="8"/>
  <c r="BB9" i="8"/>
  <c r="BB8" i="8"/>
  <c r="BB7" i="8"/>
  <c r="BB6" i="8"/>
  <c r="BB5" i="8"/>
  <c r="BH5" i="8" s="1"/>
  <c r="BB4" i="8"/>
  <c r="BH4" i="8" s="1"/>
  <c r="BB3" i="8"/>
  <c r="BH3" i="8" s="1"/>
  <c r="BA100" i="8"/>
  <c r="BA99" i="8"/>
  <c r="BA98" i="8"/>
  <c r="BA97" i="8"/>
  <c r="BA96" i="8"/>
  <c r="BA95" i="8"/>
  <c r="BA94" i="8"/>
  <c r="BA93" i="8"/>
  <c r="BA92" i="8"/>
  <c r="BA91" i="8"/>
  <c r="BA90" i="8"/>
  <c r="BA89" i="8"/>
  <c r="BA88" i="8"/>
  <c r="BA87" i="8"/>
  <c r="BA86" i="8"/>
  <c r="BA85" i="8"/>
  <c r="BA84" i="8"/>
  <c r="BA83" i="8"/>
  <c r="BA82" i="8"/>
  <c r="BA81" i="8"/>
  <c r="BA80" i="8"/>
  <c r="BA79" i="8"/>
  <c r="BA78" i="8"/>
  <c r="BA77" i="8"/>
  <c r="BA76" i="8"/>
  <c r="BA75" i="8"/>
  <c r="BA74" i="8"/>
  <c r="BA73" i="8"/>
  <c r="BA72" i="8"/>
  <c r="BA71" i="8"/>
  <c r="BA70" i="8"/>
  <c r="BA69" i="8"/>
  <c r="BA68" i="8"/>
  <c r="BA67" i="8"/>
  <c r="BA66" i="8"/>
  <c r="BA65" i="8"/>
  <c r="BA64" i="8"/>
  <c r="BA63" i="8"/>
  <c r="BA62" i="8"/>
  <c r="BA61" i="8"/>
  <c r="BA60" i="8"/>
  <c r="BA59" i="8"/>
  <c r="BA58" i="8"/>
  <c r="BA57" i="8"/>
  <c r="BA56" i="8"/>
  <c r="BA55" i="8"/>
  <c r="BA54" i="8"/>
  <c r="BA53" i="8"/>
  <c r="BA52" i="8"/>
  <c r="BA51" i="8"/>
  <c r="BA50" i="8"/>
  <c r="BA49" i="8"/>
  <c r="BA48" i="8"/>
  <c r="BA47" i="8"/>
  <c r="BA46" i="8"/>
  <c r="BA45" i="8"/>
  <c r="BA44" i="8"/>
  <c r="BA43" i="8"/>
  <c r="BA42" i="8"/>
  <c r="BA41" i="8"/>
  <c r="BA40" i="8"/>
  <c r="BA39" i="8"/>
  <c r="BA38" i="8"/>
  <c r="BA37" i="8"/>
  <c r="BA36" i="8"/>
  <c r="BA35" i="8"/>
  <c r="BA34" i="8"/>
  <c r="BA33" i="8"/>
  <c r="BA32" i="8"/>
  <c r="BA31" i="8"/>
  <c r="BA30" i="8"/>
  <c r="BA29" i="8"/>
  <c r="BA28" i="8"/>
  <c r="BA27" i="8"/>
  <c r="BA26" i="8"/>
  <c r="BA25" i="8"/>
  <c r="BA24" i="8"/>
  <c r="BA23" i="8"/>
  <c r="BA22" i="8"/>
  <c r="BA21" i="8"/>
  <c r="BA20" i="8"/>
  <c r="BA19" i="8"/>
  <c r="BA18" i="8"/>
  <c r="BA17" i="8"/>
  <c r="BA16" i="8"/>
  <c r="BA15" i="8"/>
  <c r="BA14" i="8"/>
  <c r="BA13" i="8"/>
  <c r="BA12" i="8"/>
  <c r="BA11" i="8"/>
  <c r="BA10" i="8"/>
  <c r="BA9" i="8"/>
  <c r="BA8" i="8"/>
  <c r="BA7" i="8"/>
  <c r="BA6" i="8"/>
  <c r="BA5" i="8"/>
  <c r="BA4" i="8"/>
  <c r="BA3" i="8"/>
  <c r="AX100" i="8"/>
  <c r="AW100" i="8"/>
  <c r="AX99" i="8"/>
  <c r="AW99" i="8"/>
  <c r="AX98" i="8"/>
  <c r="AW98" i="8"/>
  <c r="AX97" i="8"/>
  <c r="AW97" i="8"/>
  <c r="AX96" i="8"/>
  <c r="AW96" i="8"/>
  <c r="AX95" i="8"/>
  <c r="AW95" i="8"/>
  <c r="AX94" i="8"/>
  <c r="AW94" i="8"/>
  <c r="AX93" i="8"/>
  <c r="AW93" i="8"/>
  <c r="AX92" i="8"/>
  <c r="AW92" i="8"/>
  <c r="AX91" i="8"/>
  <c r="AW91" i="8"/>
  <c r="AX90" i="8"/>
  <c r="AW90" i="8"/>
  <c r="AX89" i="8"/>
  <c r="AW89" i="8"/>
  <c r="AX88" i="8"/>
  <c r="AW88" i="8"/>
  <c r="AX87" i="8"/>
  <c r="AW87" i="8"/>
  <c r="AX86" i="8"/>
  <c r="AW86" i="8"/>
  <c r="AX85" i="8"/>
  <c r="AW85" i="8"/>
  <c r="AX84" i="8"/>
  <c r="AW84" i="8"/>
  <c r="AX83" i="8"/>
  <c r="AW83" i="8"/>
  <c r="AX82" i="8"/>
  <c r="AW82" i="8"/>
  <c r="AX81" i="8"/>
  <c r="AW81" i="8"/>
  <c r="AX80" i="8"/>
  <c r="AW80" i="8"/>
  <c r="AX79" i="8"/>
  <c r="AW79" i="8"/>
  <c r="AX78" i="8"/>
  <c r="AW78" i="8"/>
  <c r="AX77" i="8"/>
  <c r="AW77" i="8"/>
  <c r="AX76" i="8"/>
  <c r="AW76" i="8"/>
  <c r="AX75" i="8"/>
  <c r="AW75" i="8"/>
  <c r="AX74" i="8"/>
  <c r="AW74" i="8"/>
  <c r="AX73" i="8"/>
  <c r="AW73" i="8"/>
  <c r="AX72" i="8"/>
  <c r="AW72" i="8"/>
  <c r="AX71" i="8"/>
  <c r="AW71" i="8"/>
  <c r="AX70" i="8"/>
  <c r="AW70" i="8"/>
  <c r="AX69" i="8"/>
  <c r="AW69" i="8"/>
  <c r="AX68" i="8"/>
  <c r="AW68" i="8"/>
  <c r="AX67" i="8"/>
  <c r="AW67" i="8"/>
  <c r="AX66" i="8"/>
  <c r="AW66" i="8"/>
  <c r="AX65" i="8"/>
  <c r="AW65" i="8"/>
  <c r="AX64" i="8"/>
  <c r="AW64" i="8"/>
  <c r="AX63" i="8"/>
  <c r="AW63" i="8"/>
  <c r="AX62" i="8"/>
  <c r="AW62" i="8"/>
  <c r="AX61" i="8"/>
  <c r="AW61" i="8"/>
  <c r="AX60" i="8"/>
  <c r="AW60" i="8"/>
  <c r="AX59" i="8"/>
  <c r="AW59" i="8"/>
  <c r="AX58" i="8"/>
  <c r="AW58" i="8"/>
  <c r="AX57" i="8"/>
  <c r="AW57" i="8"/>
  <c r="AX56" i="8"/>
  <c r="AW56" i="8"/>
  <c r="AX55" i="8"/>
  <c r="AW55" i="8"/>
  <c r="AX54" i="8"/>
  <c r="AW54" i="8"/>
  <c r="AX53" i="8"/>
  <c r="AW53" i="8"/>
  <c r="AX52" i="8"/>
  <c r="AW52" i="8"/>
  <c r="AX51" i="8"/>
  <c r="AW51" i="8"/>
  <c r="AX50" i="8"/>
  <c r="AW50" i="8"/>
  <c r="AX49" i="8"/>
  <c r="AW49" i="8"/>
  <c r="AX48" i="8"/>
  <c r="AW48" i="8"/>
  <c r="AX47" i="8"/>
  <c r="AW47" i="8"/>
  <c r="AX46" i="8"/>
  <c r="AW46" i="8"/>
  <c r="AX45" i="8"/>
  <c r="AW45" i="8"/>
  <c r="AX44" i="8"/>
  <c r="AW44" i="8"/>
  <c r="AX43" i="8"/>
  <c r="AW43" i="8"/>
  <c r="AX42" i="8"/>
  <c r="AW42" i="8"/>
  <c r="AX41" i="8"/>
  <c r="AW41" i="8"/>
  <c r="AX40" i="8"/>
  <c r="AW40" i="8"/>
  <c r="AX39" i="8"/>
  <c r="AW39" i="8"/>
  <c r="AX38" i="8"/>
  <c r="AW38" i="8"/>
  <c r="AX37" i="8"/>
  <c r="AW37" i="8"/>
  <c r="AX36" i="8"/>
  <c r="AW36" i="8"/>
  <c r="AX35" i="8"/>
  <c r="AW35" i="8"/>
  <c r="AX34" i="8"/>
  <c r="AW34" i="8"/>
  <c r="AX33" i="8"/>
  <c r="AW33" i="8"/>
  <c r="AX32" i="8"/>
  <c r="AW32" i="8"/>
  <c r="AX31" i="8"/>
  <c r="AW31" i="8"/>
  <c r="AX30" i="8"/>
  <c r="AW30" i="8"/>
  <c r="AX29" i="8"/>
  <c r="AW29" i="8"/>
  <c r="AX28" i="8"/>
  <c r="AW28" i="8"/>
  <c r="AX27" i="8"/>
  <c r="AW27" i="8"/>
  <c r="AX26" i="8"/>
  <c r="AW26" i="8"/>
  <c r="AX25" i="8"/>
  <c r="AW25" i="8"/>
  <c r="AX24" i="8"/>
  <c r="AW24" i="8"/>
  <c r="AX23" i="8"/>
  <c r="AW23" i="8"/>
  <c r="AX22" i="8"/>
  <c r="AW22" i="8"/>
  <c r="AX21" i="8"/>
  <c r="AW21" i="8"/>
  <c r="AX20" i="8"/>
  <c r="AW20" i="8"/>
  <c r="AX19" i="8"/>
  <c r="AW19" i="8"/>
  <c r="AX18" i="8"/>
  <c r="AW18" i="8"/>
  <c r="AX17" i="8"/>
  <c r="AW17" i="8"/>
  <c r="AX16" i="8"/>
  <c r="AW16" i="8"/>
  <c r="AX15" i="8"/>
  <c r="AW15" i="8"/>
  <c r="AX14" i="8"/>
  <c r="AW14" i="8"/>
  <c r="AX13" i="8"/>
  <c r="AW13" i="8"/>
  <c r="AX12" i="8"/>
  <c r="AW12" i="8"/>
  <c r="AX11" i="8"/>
  <c r="AW11" i="8"/>
  <c r="AX10" i="8"/>
  <c r="AW10" i="8"/>
  <c r="AX9" i="8"/>
  <c r="AW9" i="8"/>
  <c r="AX8" i="8"/>
  <c r="AW8" i="8"/>
  <c r="AX7" i="8"/>
  <c r="AW7" i="8"/>
  <c r="AX6" i="8"/>
  <c r="AW6" i="8"/>
  <c r="AX5" i="8"/>
  <c r="AW5" i="8"/>
  <c r="AX4" i="8"/>
  <c r="AW4" i="8"/>
  <c r="AX3" i="8"/>
  <c r="AW3" i="8"/>
  <c r="AL273" i="5"/>
  <c r="AL272" i="5"/>
  <c r="AL271" i="5"/>
  <c r="AL270" i="5"/>
  <c r="AL269" i="5"/>
  <c r="AL268" i="5"/>
  <c r="AL267" i="5"/>
  <c r="AL266" i="5"/>
  <c r="AL265" i="5"/>
  <c r="AL264" i="5"/>
  <c r="AL263" i="5"/>
  <c r="AL262" i="5"/>
  <c r="AL261" i="5"/>
  <c r="AL260" i="5"/>
  <c r="AL259" i="5"/>
  <c r="AL258" i="5"/>
  <c r="AL257" i="5"/>
  <c r="AL256" i="5"/>
  <c r="AL255" i="5"/>
  <c r="AL254" i="5"/>
  <c r="AL253" i="5"/>
  <c r="AL252" i="5"/>
  <c r="AL251" i="5"/>
  <c r="AL250" i="5"/>
  <c r="AL249" i="5"/>
  <c r="AL248" i="5"/>
  <c r="AL247" i="5"/>
  <c r="AL246" i="5"/>
  <c r="AL245" i="5"/>
  <c r="AL244" i="5"/>
  <c r="AL243" i="5"/>
  <c r="AL242" i="5"/>
  <c r="AL241" i="5"/>
  <c r="AL240" i="5"/>
  <c r="AL239" i="5"/>
  <c r="AL238" i="5"/>
  <c r="AL237" i="5"/>
  <c r="AL236" i="5"/>
  <c r="AL235" i="5"/>
  <c r="AL234" i="5"/>
  <c r="AL233" i="5"/>
  <c r="AL232" i="5"/>
  <c r="AL231" i="5"/>
  <c r="AL230" i="5"/>
  <c r="AL229" i="5"/>
  <c r="AL228" i="5"/>
  <c r="AL227" i="5"/>
  <c r="AL226" i="5"/>
  <c r="AL225" i="5"/>
  <c r="AL224" i="5"/>
  <c r="AL223" i="5"/>
  <c r="AL222" i="5"/>
  <c r="AL221" i="5"/>
  <c r="AL220" i="5"/>
  <c r="AL219" i="5"/>
  <c r="AL218" i="5"/>
  <c r="AL217" i="5"/>
  <c r="AL216" i="5"/>
  <c r="AL215" i="5"/>
  <c r="AL214" i="5"/>
  <c r="AL213" i="5"/>
  <c r="AL212" i="5"/>
  <c r="AL211" i="5"/>
  <c r="AL210" i="5"/>
  <c r="AL209" i="5"/>
  <c r="AL208" i="5"/>
  <c r="AL207" i="5"/>
  <c r="AL206" i="5"/>
  <c r="AL205" i="5"/>
  <c r="AL204" i="5"/>
  <c r="AL203" i="5"/>
  <c r="AL202" i="5"/>
  <c r="AL201" i="5"/>
  <c r="AL200" i="5"/>
  <c r="AL199" i="5"/>
  <c r="AL198" i="5"/>
  <c r="AL197" i="5"/>
  <c r="AL196" i="5"/>
  <c r="AL195" i="5"/>
  <c r="AL194" i="5"/>
  <c r="AL193" i="5"/>
  <c r="AL192" i="5"/>
  <c r="AL191" i="5"/>
  <c r="AL190" i="5"/>
  <c r="AL189" i="5"/>
  <c r="AL188" i="5"/>
  <c r="AL186" i="5"/>
  <c r="AL185" i="5"/>
  <c r="AL184" i="5"/>
  <c r="AL183" i="5"/>
  <c r="AL182" i="5"/>
  <c r="AL181" i="5"/>
  <c r="AL180" i="5"/>
  <c r="AL179" i="5"/>
  <c r="AL178" i="5"/>
  <c r="AL177" i="5"/>
  <c r="AL176" i="5"/>
  <c r="AL175" i="5"/>
  <c r="AL174" i="5"/>
  <c r="AL173" i="5"/>
  <c r="AL172" i="5"/>
  <c r="AL171" i="5"/>
  <c r="AL170" i="5"/>
  <c r="AL169" i="5"/>
  <c r="AL168" i="5"/>
  <c r="AL167" i="5"/>
  <c r="AL166" i="5"/>
  <c r="AL165" i="5"/>
  <c r="AL164" i="5"/>
  <c r="AL163" i="5"/>
  <c r="AL162" i="5"/>
  <c r="AL161" i="5"/>
  <c r="AL160" i="5"/>
  <c r="AL159" i="5"/>
  <c r="AL158" i="5"/>
  <c r="AL157" i="5"/>
  <c r="AL156" i="5"/>
  <c r="AL155" i="5"/>
  <c r="AL154" i="5"/>
  <c r="AL153" i="5"/>
  <c r="AL152" i="5"/>
  <c r="AL151" i="5"/>
  <c r="AL150" i="5"/>
  <c r="AL149" i="5"/>
  <c r="AL148" i="5"/>
  <c r="AL147" i="5"/>
  <c r="AL146" i="5"/>
  <c r="AL145" i="5"/>
  <c r="AL144" i="5"/>
  <c r="AL143" i="5"/>
  <c r="AL142" i="5"/>
  <c r="AL141" i="5"/>
  <c r="AL140" i="5"/>
  <c r="AL139" i="5"/>
  <c r="AL138" i="5"/>
  <c r="AL137" i="5"/>
  <c r="AL136" i="5"/>
  <c r="AL135" i="5"/>
  <c r="AL134" i="5"/>
  <c r="AL133" i="5"/>
  <c r="AL132" i="5"/>
  <c r="AL131" i="5"/>
  <c r="AL130" i="5"/>
  <c r="AL129" i="5"/>
  <c r="AL128" i="5"/>
  <c r="AL127" i="5"/>
  <c r="AL126" i="5"/>
  <c r="AL125" i="5"/>
  <c r="AL124" i="5"/>
  <c r="AL123" i="5"/>
  <c r="AL122" i="5"/>
  <c r="AL121" i="5"/>
  <c r="AL120" i="5"/>
  <c r="AL119" i="5"/>
  <c r="AL118" i="5"/>
  <c r="AL117" i="5"/>
  <c r="AL116" i="5"/>
  <c r="AL115" i="5"/>
  <c r="AL114" i="5"/>
  <c r="AL113" i="5"/>
  <c r="AL112" i="5"/>
  <c r="AL111" i="5"/>
  <c r="AL110" i="5"/>
  <c r="AL109" i="5"/>
  <c r="AL108" i="5"/>
  <c r="AL107" i="5"/>
  <c r="AL106" i="5"/>
  <c r="AL105" i="5"/>
  <c r="AL104" i="5"/>
  <c r="AL103" i="5"/>
  <c r="AL102" i="5"/>
  <c r="AL101" i="5"/>
  <c r="AL99" i="5"/>
  <c r="AL98" i="5"/>
  <c r="AL97" i="5"/>
  <c r="AL96" i="5"/>
  <c r="AL95" i="5"/>
  <c r="AL94" i="5"/>
  <c r="AL93" i="5"/>
  <c r="AL92" i="5"/>
  <c r="AL91" i="5"/>
  <c r="AL90" i="5"/>
  <c r="AL89" i="5"/>
  <c r="AL88" i="5"/>
  <c r="AL87" i="5"/>
  <c r="AL86" i="5"/>
  <c r="AL85" i="5"/>
  <c r="AL84" i="5"/>
  <c r="AL83" i="5"/>
  <c r="AL82" i="5"/>
  <c r="AL81" i="5"/>
  <c r="AL80" i="5"/>
  <c r="AL79" i="5"/>
  <c r="AL78" i="5"/>
  <c r="AL77" i="5"/>
  <c r="AL76" i="5"/>
  <c r="AL75" i="5"/>
  <c r="AL74" i="5"/>
  <c r="AL73" i="5"/>
  <c r="AL72" i="5"/>
  <c r="AL71" i="5"/>
  <c r="AL70" i="5"/>
  <c r="AL69" i="5"/>
  <c r="AL68" i="5"/>
  <c r="AL67" i="5"/>
  <c r="AL66" i="5"/>
  <c r="AL65" i="5"/>
  <c r="AL64" i="5"/>
  <c r="AL63" i="5"/>
  <c r="AL62" i="5"/>
  <c r="AL61" i="5"/>
  <c r="AL60" i="5"/>
  <c r="AL59" i="5"/>
  <c r="AL58" i="5"/>
  <c r="AL57" i="5"/>
  <c r="AL56" i="5"/>
  <c r="AL55" i="5"/>
  <c r="AL54" i="5"/>
  <c r="AL53" i="5"/>
  <c r="AL52" i="5"/>
  <c r="AL51" i="5"/>
  <c r="AL50" i="5"/>
  <c r="AL49" i="5"/>
  <c r="AL48" i="5"/>
  <c r="AL47" i="5"/>
  <c r="AL46" i="5"/>
  <c r="AL45" i="5"/>
  <c r="AL44" i="5"/>
  <c r="AL43" i="5"/>
  <c r="AL42" i="5"/>
  <c r="AL41" i="5"/>
  <c r="AL40" i="5"/>
  <c r="AL39" i="5"/>
  <c r="AL38" i="5"/>
  <c r="AL37" i="5"/>
  <c r="AL36" i="5"/>
  <c r="AL35" i="5"/>
  <c r="AL34" i="5"/>
  <c r="AL33" i="5"/>
  <c r="AL32" i="5"/>
  <c r="AL31" i="5"/>
  <c r="AL30" i="5"/>
  <c r="AL29" i="5"/>
  <c r="AL28" i="5"/>
  <c r="AL27" i="5"/>
  <c r="AL26" i="5"/>
  <c r="AL25" i="5"/>
  <c r="AL24" i="5"/>
  <c r="AL23" i="5"/>
  <c r="AL22" i="5"/>
  <c r="AL21" i="5"/>
  <c r="AL20" i="5"/>
  <c r="AL19" i="5"/>
  <c r="AL18" i="5"/>
  <c r="AL17" i="5"/>
  <c r="AL16" i="5"/>
  <c r="AL15" i="5"/>
  <c r="AL14" i="5"/>
  <c r="AL13" i="5"/>
  <c r="AL12" i="5"/>
  <c r="AL11" i="5"/>
  <c r="AL10" i="5"/>
  <c r="AL9" i="5"/>
  <c r="AL8" i="5"/>
  <c r="AL7" i="5"/>
  <c r="AL6" i="5"/>
  <c r="AL5" i="5"/>
  <c r="AL4" i="5"/>
  <c r="AL3" i="5"/>
  <c r="AL2" i="5"/>
  <c r="AX2" i="8"/>
  <c r="AW2" i="8"/>
  <c r="AT100" i="8"/>
  <c r="AT99" i="8"/>
  <c r="AT98" i="8"/>
  <c r="AT97" i="8"/>
  <c r="AT96" i="8"/>
  <c r="AT95" i="8"/>
  <c r="AT94" i="8"/>
  <c r="AT93" i="8"/>
  <c r="AT92" i="8"/>
  <c r="AT91" i="8"/>
  <c r="AT90" i="8"/>
  <c r="AT89" i="8"/>
  <c r="AT88" i="8"/>
  <c r="AT87" i="8"/>
  <c r="AT86" i="8"/>
  <c r="AT85" i="8"/>
  <c r="AT84" i="8"/>
  <c r="AT83" i="8"/>
  <c r="AT82" i="8"/>
  <c r="AT81" i="8"/>
  <c r="AT80" i="8"/>
  <c r="AT79" i="8"/>
  <c r="AT78" i="8"/>
  <c r="AT77" i="8"/>
  <c r="AT76" i="8"/>
  <c r="AT75" i="8"/>
  <c r="AT74" i="8"/>
  <c r="AT73" i="8"/>
  <c r="AT72" i="8"/>
  <c r="AT71" i="8"/>
  <c r="AT70" i="8"/>
  <c r="AT69" i="8"/>
  <c r="AT68" i="8"/>
  <c r="AT67" i="8"/>
  <c r="AT66" i="8"/>
  <c r="AT65" i="8"/>
  <c r="AT64" i="8"/>
  <c r="AT63" i="8"/>
  <c r="AT62" i="8"/>
  <c r="AT61" i="8"/>
  <c r="AT60" i="8"/>
  <c r="AT59" i="8"/>
  <c r="AT58" i="8"/>
  <c r="AT57" i="8"/>
  <c r="AT56" i="8"/>
  <c r="AT55" i="8"/>
  <c r="AT54" i="8"/>
  <c r="AT53" i="8"/>
  <c r="AT52" i="8"/>
  <c r="AT51" i="8"/>
  <c r="AT50" i="8"/>
  <c r="AT49" i="8"/>
  <c r="AT48" i="8"/>
  <c r="AT47" i="8"/>
  <c r="AT46" i="8"/>
  <c r="AT45" i="8"/>
  <c r="AT44" i="8"/>
  <c r="AT43" i="8"/>
  <c r="AT42" i="8"/>
  <c r="AT41" i="8"/>
  <c r="AT40" i="8"/>
  <c r="AT39" i="8"/>
  <c r="AT38" i="8"/>
  <c r="AT37" i="8"/>
  <c r="AT36" i="8"/>
  <c r="AT35" i="8"/>
  <c r="AT34" i="8"/>
  <c r="AT33" i="8"/>
  <c r="AT32" i="8"/>
  <c r="AT31" i="8"/>
  <c r="AT30" i="8"/>
  <c r="AT29" i="8"/>
  <c r="AT28" i="8"/>
  <c r="AT27" i="8"/>
  <c r="AT26" i="8"/>
  <c r="AT25" i="8"/>
  <c r="AT24" i="8"/>
  <c r="AT23" i="8"/>
  <c r="AT22" i="8"/>
  <c r="AT21" i="8"/>
  <c r="AT20" i="8"/>
  <c r="AT19" i="8"/>
  <c r="AT18" i="8"/>
  <c r="AT17" i="8"/>
  <c r="AT16" i="8"/>
  <c r="AT15" i="8"/>
  <c r="AT14" i="8"/>
  <c r="AT13" i="8"/>
  <c r="AT12" i="8"/>
  <c r="AT11" i="8"/>
  <c r="AT10" i="8"/>
  <c r="AT9" i="8"/>
  <c r="AT8" i="8"/>
  <c r="AT7" i="8"/>
  <c r="AT6" i="8"/>
  <c r="AT5" i="8"/>
  <c r="AT4" i="8"/>
  <c r="AT3" i="8"/>
  <c r="AQ99" i="8"/>
  <c r="AQ98" i="8"/>
  <c r="AQ97" i="8"/>
  <c r="AQ96" i="8"/>
  <c r="AQ95" i="8"/>
  <c r="AQ94" i="8"/>
  <c r="AQ93" i="8"/>
  <c r="AQ92" i="8"/>
  <c r="AQ91" i="8"/>
  <c r="AQ90" i="8"/>
  <c r="AQ89" i="8"/>
  <c r="AQ88" i="8"/>
  <c r="AQ87" i="8"/>
  <c r="AQ86" i="8"/>
  <c r="AQ85" i="8"/>
  <c r="AQ84" i="8"/>
  <c r="AQ83" i="8"/>
  <c r="AQ82" i="8"/>
  <c r="AQ81" i="8"/>
  <c r="AQ80" i="8"/>
  <c r="AQ79" i="8"/>
  <c r="AQ78" i="8"/>
  <c r="AQ77" i="8"/>
  <c r="AQ76" i="8"/>
  <c r="AQ75" i="8"/>
  <c r="AQ74" i="8"/>
  <c r="AQ73" i="8"/>
  <c r="AQ72" i="8"/>
  <c r="AQ71" i="8"/>
  <c r="AQ70" i="8"/>
  <c r="AQ69" i="8"/>
  <c r="AQ68" i="8"/>
  <c r="AQ67" i="8"/>
  <c r="AQ66" i="8"/>
  <c r="AQ65" i="8"/>
  <c r="AQ64" i="8"/>
  <c r="AQ63" i="8"/>
  <c r="AQ62" i="8"/>
  <c r="AQ61" i="8"/>
  <c r="AQ60" i="8"/>
  <c r="AQ59" i="8"/>
  <c r="AQ58" i="8"/>
  <c r="AQ57" i="8"/>
  <c r="AQ56" i="8"/>
  <c r="AQ55" i="8"/>
  <c r="AQ54" i="8"/>
  <c r="AQ53" i="8"/>
  <c r="AQ52" i="8"/>
  <c r="AQ51" i="8"/>
  <c r="AQ50" i="8"/>
  <c r="AQ49" i="8"/>
  <c r="AQ48" i="8"/>
  <c r="AQ47" i="8"/>
  <c r="AQ46" i="8"/>
  <c r="AQ45" i="8"/>
  <c r="AQ44" i="8"/>
  <c r="AQ43" i="8"/>
  <c r="AQ42" i="8"/>
  <c r="AQ41" i="8"/>
  <c r="AQ40" i="8"/>
  <c r="AQ39" i="8"/>
  <c r="AQ38" i="8"/>
  <c r="AQ37" i="8"/>
  <c r="AQ36" i="8"/>
  <c r="AQ35" i="8"/>
  <c r="AQ34" i="8"/>
  <c r="AQ33" i="8"/>
  <c r="AQ32" i="8"/>
  <c r="AQ31" i="8"/>
  <c r="AQ30" i="8"/>
  <c r="AQ29" i="8"/>
  <c r="AQ28" i="8"/>
  <c r="AQ27" i="8"/>
  <c r="AQ26" i="8"/>
  <c r="AQ25" i="8"/>
  <c r="AQ24" i="8"/>
  <c r="AQ23" i="8"/>
  <c r="AQ22" i="8"/>
  <c r="AQ21" i="8"/>
  <c r="AQ20" i="8"/>
  <c r="AQ19" i="8"/>
  <c r="AQ18" i="8"/>
  <c r="AQ17" i="8"/>
  <c r="AQ16" i="8"/>
  <c r="AQ15" i="8"/>
  <c r="AQ14" i="8"/>
  <c r="AQ13" i="8"/>
  <c r="AQ12" i="8"/>
  <c r="AQ11" i="8"/>
  <c r="AQ10" i="8"/>
  <c r="AQ9" i="8"/>
  <c r="AQ8" i="8"/>
  <c r="AQ7" i="8"/>
  <c r="AQ6" i="8"/>
  <c r="AO100" i="8"/>
  <c r="AO99" i="8"/>
  <c r="AO98" i="8"/>
  <c r="AO97" i="8"/>
  <c r="AO96" i="8"/>
  <c r="AO95" i="8"/>
  <c r="AO94" i="8"/>
  <c r="AO93" i="8"/>
  <c r="AO92" i="8"/>
  <c r="AO91" i="8"/>
  <c r="AO90" i="8"/>
  <c r="AO89" i="8"/>
  <c r="AO88" i="8"/>
  <c r="AO87" i="8"/>
  <c r="AO86" i="8"/>
  <c r="AO85" i="8"/>
  <c r="AO84" i="8"/>
  <c r="AO83" i="8"/>
  <c r="AO82" i="8"/>
  <c r="AO81" i="8"/>
  <c r="AO80" i="8"/>
  <c r="AO79" i="8"/>
  <c r="AO78" i="8"/>
  <c r="AO77" i="8"/>
  <c r="AO76" i="8"/>
  <c r="AO75" i="8"/>
  <c r="AO74" i="8"/>
  <c r="AO73" i="8"/>
  <c r="AO72" i="8"/>
  <c r="AO71" i="8"/>
  <c r="AO70" i="8"/>
  <c r="AO69" i="8"/>
  <c r="AO68" i="8"/>
  <c r="AO67" i="8"/>
  <c r="AO66" i="8"/>
  <c r="AO65" i="8"/>
  <c r="AO64" i="8"/>
  <c r="AO63" i="8"/>
  <c r="AO62" i="8"/>
  <c r="AO61" i="8"/>
  <c r="AO60" i="8"/>
  <c r="AO59" i="8"/>
  <c r="AO58" i="8"/>
  <c r="AO57" i="8"/>
  <c r="AO56" i="8"/>
  <c r="AO55" i="8"/>
  <c r="AO54" i="8"/>
  <c r="AO53" i="8"/>
  <c r="AO52" i="8"/>
  <c r="AO51" i="8"/>
  <c r="AO50" i="8"/>
  <c r="AO49" i="8"/>
  <c r="AO48" i="8"/>
  <c r="AO47" i="8"/>
  <c r="AO46" i="8"/>
  <c r="AO45" i="8"/>
  <c r="AO44" i="8"/>
  <c r="AO43" i="8"/>
  <c r="AO42" i="8"/>
  <c r="AO41" i="8"/>
  <c r="AO40" i="8"/>
  <c r="AO39" i="8"/>
  <c r="AO38" i="8"/>
  <c r="AO37" i="8"/>
  <c r="AO36" i="8"/>
  <c r="AO35" i="8"/>
  <c r="AO34" i="8"/>
  <c r="AO33" i="8"/>
  <c r="AO32" i="8"/>
  <c r="AO31" i="8"/>
  <c r="AO30" i="8"/>
  <c r="AO29" i="8"/>
  <c r="AO28" i="8"/>
  <c r="AO27" i="8"/>
  <c r="AO26" i="8"/>
  <c r="AO25" i="8"/>
  <c r="AO24" i="8"/>
  <c r="AO23" i="8"/>
  <c r="AO22" i="8"/>
  <c r="AO21" i="8"/>
  <c r="AO20" i="8"/>
  <c r="AO19" i="8"/>
  <c r="AO18" i="8"/>
  <c r="AO17" i="8"/>
  <c r="AO16" i="8"/>
  <c r="AO15" i="8"/>
  <c r="AO14" i="8"/>
  <c r="AO13" i="8"/>
  <c r="AO12" i="8"/>
  <c r="AO11" i="8"/>
  <c r="AO10" i="8"/>
  <c r="AO9" i="8"/>
  <c r="AO8" i="8"/>
  <c r="AO7" i="8"/>
  <c r="AO6" i="8"/>
  <c r="AO5" i="8"/>
  <c r="AO4" i="8"/>
  <c r="AO3" i="8"/>
  <c r="AM100" i="8"/>
  <c r="AM99" i="8"/>
  <c r="AM98" i="8"/>
  <c r="AM97" i="8"/>
  <c r="AM96" i="8"/>
  <c r="AM95" i="8"/>
  <c r="AM94" i="8"/>
  <c r="AM93" i="8"/>
  <c r="AM92" i="8"/>
  <c r="AM91" i="8"/>
  <c r="AM90" i="8"/>
  <c r="AM89" i="8"/>
  <c r="AM88" i="8"/>
  <c r="AM87" i="8"/>
  <c r="AM86" i="8"/>
  <c r="AM85" i="8"/>
  <c r="AM84" i="8"/>
  <c r="AM83" i="8"/>
  <c r="AM82" i="8"/>
  <c r="AM81" i="8"/>
  <c r="AM80" i="8"/>
  <c r="AM79" i="8"/>
  <c r="AM78" i="8"/>
  <c r="AM77" i="8"/>
  <c r="AM76" i="8"/>
  <c r="AM75" i="8"/>
  <c r="AM74" i="8"/>
  <c r="AM73" i="8"/>
  <c r="AM72" i="8"/>
  <c r="AM71" i="8"/>
  <c r="AM70" i="8"/>
  <c r="AM69" i="8"/>
  <c r="AM68" i="8"/>
  <c r="AM67" i="8"/>
  <c r="AM66" i="8"/>
  <c r="AM65" i="8"/>
  <c r="AM64" i="8"/>
  <c r="AM63" i="8"/>
  <c r="AM62" i="8"/>
  <c r="AM61" i="8"/>
  <c r="AM60" i="8"/>
  <c r="AM59" i="8"/>
  <c r="AM58" i="8"/>
  <c r="AM57" i="8"/>
  <c r="AM56" i="8"/>
  <c r="AM55" i="8"/>
  <c r="AM54" i="8"/>
  <c r="AM53" i="8"/>
  <c r="AM52" i="8"/>
  <c r="AM51" i="8"/>
  <c r="AM50" i="8"/>
  <c r="AM49" i="8"/>
  <c r="AM48" i="8"/>
  <c r="AM47" i="8"/>
  <c r="AM46" i="8"/>
  <c r="AM45" i="8"/>
  <c r="AM44" i="8"/>
  <c r="AM43" i="8"/>
  <c r="AM42" i="8"/>
  <c r="AM41" i="8"/>
  <c r="AM40" i="8"/>
  <c r="AM39" i="8"/>
  <c r="AM38" i="8"/>
  <c r="AM37" i="8"/>
  <c r="AM36" i="8"/>
  <c r="AM35" i="8"/>
  <c r="AM34" i="8"/>
  <c r="AM33" i="8"/>
  <c r="AM32" i="8"/>
  <c r="AM31" i="8"/>
  <c r="AM30" i="8"/>
  <c r="AM29" i="8"/>
  <c r="AM28" i="8"/>
  <c r="AM27" i="8"/>
  <c r="AM26" i="8"/>
  <c r="AM25" i="8"/>
  <c r="AM24" i="8"/>
  <c r="AM23" i="8"/>
  <c r="AM22" i="8"/>
  <c r="AM21" i="8"/>
  <c r="AM20" i="8"/>
  <c r="AM19" i="8"/>
  <c r="AM18" i="8"/>
  <c r="AM17" i="8"/>
  <c r="AM16" i="8"/>
  <c r="AM15" i="8"/>
  <c r="AM14" i="8"/>
  <c r="AM13" i="8"/>
  <c r="AM12" i="8"/>
  <c r="AM11" i="8"/>
  <c r="AM10" i="8"/>
  <c r="AM9" i="8"/>
  <c r="AM8" i="8"/>
  <c r="AM7" i="8"/>
  <c r="AM6" i="8"/>
  <c r="AM5" i="8"/>
  <c r="AM4" i="8"/>
  <c r="AM3" i="8"/>
  <c r="AK100" i="8"/>
  <c r="AK99" i="8"/>
  <c r="AK98" i="8"/>
  <c r="AK97" i="8"/>
  <c r="AK96" i="8"/>
  <c r="AK95" i="8"/>
  <c r="AK94" i="8"/>
  <c r="AK93" i="8"/>
  <c r="AK92" i="8"/>
  <c r="AK91" i="8"/>
  <c r="AK90" i="8"/>
  <c r="AK89" i="8"/>
  <c r="AK88" i="8"/>
  <c r="AK87" i="8"/>
  <c r="AK86" i="8"/>
  <c r="AK85" i="8"/>
  <c r="AK84" i="8"/>
  <c r="AK83" i="8"/>
  <c r="AK82" i="8"/>
  <c r="AK81" i="8"/>
  <c r="AK80" i="8"/>
  <c r="AK79" i="8"/>
  <c r="AK78" i="8"/>
  <c r="AK77" i="8"/>
  <c r="AK76" i="8"/>
  <c r="AK75" i="8"/>
  <c r="AK74" i="8"/>
  <c r="AK73" i="8"/>
  <c r="AK72" i="8"/>
  <c r="AK71" i="8"/>
  <c r="AK70" i="8"/>
  <c r="AK69" i="8"/>
  <c r="AK68" i="8"/>
  <c r="AK67" i="8"/>
  <c r="AK66" i="8"/>
  <c r="AK65" i="8"/>
  <c r="AK64" i="8"/>
  <c r="AK63" i="8"/>
  <c r="AK62" i="8"/>
  <c r="AK61" i="8"/>
  <c r="AK60" i="8"/>
  <c r="AK59" i="8"/>
  <c r="AK58" i="8"/>
  <c r="AK57" i="8"/>
  <c r="AK56" i="8"/>
  <c r="AK55" i="8"/>
  <c r="AK54" i="8"/>
  <c r="AK53" i="8"/>
  <c r="AK52" i="8"/>
  <c r="AK51" i="8"/>
  <c r="AK50" i="8"/>
  <c r="AK49" i="8"/>
  <c r="AK48" i="8"/>
  <c r="AK47" i="8"/>
  <c r="AK46" i="8"/>
  <c r="AK45" i="8"/>
  <c r="AK44" i="8"/>
  <c r="AK43" i="8"/>
  <c r="AK42" i="8"/>
  <c r="AK41" i="8"/>
  <c r="AK40" i="8"/>
  <c r="AK39" i="8"/>
  <c r="AK38" i="8"/>
  <c r="AK37" i="8"/>
  <c r="AK36" i="8"/>
  <c r="AK35" i="8"/>
  <c r="AK34" i="8"/>
  <c r="AK33" i="8"/>
  <c r="AK32" i="8"/>
  <c r="AK31" i="8"/>
  <c r="AK30" i="8"/>
  <c r="AK29" i="8"/>
  <c r="AK28" i="8"/>
  <c r="AK27" i="8"/>
  <c r="AK26" i="8"/>
  <c r="AK25" i="8"/>
  <c r="AK24" i="8"/>
  <c r="AK23" i="8"/>
  <c r="AK22" i="8"/>
  <c r="AK21" i="8"/>
  <c r="AK20" i="8"/>
  <c r="AK19" i="8"/>
  <c r="AK18" i="8"/>
  <c r="AK17" i="8"/>
  <c r="AK16" i="8"/>
  <c r="AK15" i="8"/>
  <c r="AK14" i="8"/>
  <c r="AK13" i="8"/>
  <c r="AK12" i="8"/>
  <c r="AK11" i="8"/>
  <c r="AK10" i="8"/>
  <c r="AK9" i="8"/>
  <c r="AK8" i="8"/>
  <c r="AK7" i="8"/>
  <c r="AK6" i="8"/>
  <c r="AK5" i="8"/>
  <c r="AK4" i="8"/>
  <c r="AK3" i="8"/>
  <c r="AI100" i="8"/>
  <c r="AI99" i="8"/>
  <c r="AI98" i="8"/>
  <c r="AI97" i="8"/>
  <c r="AI96" i="8"/>
  <c r="AI95" i="8"/>
  <c r="AI94" i="8"/>
  <c r="AI93" i="8"/>
  <c r="AI92" i="8"/>
  <c r="AI91" i="8"/>
  <c r="AI90" i="8"/>
  <c r="AI89" i="8"/>
  <c r="AI88" i="8"/>
  <c r="AI87" i="8"/>
  <c r="AI86" i="8"/>
  <c r="AI85" i="8"/>
  <c r="AI84" i="8"/>
  <c r="AI83" i="8"/>
  <c r="AI82" i="8"/>
  <c r="AI81" i="8"/>
  <c r="AI80" i="8"/>
  <c r="AI79" i="8"/>
  <c r="AI78" i="8"/>
  <c r="AI77" i="8"/>
  <c r="AI76" i="8"/>
  <c r="AI75" i="8"/>
  <c r="AI74" i="8"/>
  <c r="AI73" i="8"/>
  <c r="AI72" i="8"/>
  <c r="AI71" i="8"/>
  <c r="AI70" i="8"/>
  <c r="AI69" i="8"/>
  <c r="AI68" i="8"/>
  <c r="AI67" i="8"/>
  <c r="AI66" i="8"/>
  <c r="AI65" i="8"/>
  <c r="AI64" i="8"/>
  <c r="AI63" i="8"/>
  <c r="AI62" i="8"/>
  <c r="AI61" i="8"/>
  <c r="AI60" i="8"/>
  <c r="AI59" i="8"/>
  <c r="AI58" i="8"/>
  <c r="AI57" i="8"/>
  <c r="AI56" i="8"/>
  <c r="AI55" i="8"/>
  <c r="AI54" i="8"/>
  <c r="AI53" i="8"/>
  <c r="AI52" i="8"/>
  <c r="AI51" i="8"/>
  <c r="AI50" i="8"/>
  <c r="AI49" i="8"/>
  <c r="AI48" i="8"/>
  <c r="AI47" i="8"/>
  <c r="AI46" i="8"/>
  <c r="AI45" i="8"/>
  <c r="AI44" i="8"/>
  <c r="AI43" i="8"/>
  <c r="AI42" i="8"/>
  <c r="AI41" i="8"/>
  <c r="AI40" i="8"/>
  <c r="AI39" i="8"/>
  <c r="AI38" i="8"/>
  <c r="AI37" i="8"/>
  <c r="AI36" i="8"/>
  <c r="AI35" i="8"/>
  <c r="AI34" i="8"/>
  <c r="AI33" i="8"/>
  <c r="AI32" i="8"/>
  <c r="AI31" i="8"/>
  <c r="AI30" i="8"/>
  <c r="AI29" i="8"/>
  <c r="AI28" i="8"/>
  <c r="AI27" i="8"/>
  <c r="AI26" i="8"/>
  <c r="AI25" i="8"/>
  <c r="AI24" i="8"/>
  <c r="AI23" i="8"/>
  <c r="AI22" i="8"/>
  <c r="AI21" i="8"/>
  <c r="AI20" i="8"/>
  <c r="AI19" i="8"/>
  <c r="AI18" i="8"/>
  <c r="AI17" i="8"/>
  <c r="AI16" i="8"/>
  <c r="AI15" i="8"/>
  <c r="AI14" i="8"/>
  <c r="AI13" i="8"/>
  <c r="AI12" i="8"/>
  <c r="AI11" i="8"/>
  <c r="AI10" i="8"/>
  <c r="AI9" i="8"/>
  <c r="AI8" i="8"/>
  <c r="AI7" i="8"/>
  <c r="AI6" i="8"/>
  <c r="AI5" i="8"/>
  <c r="AI4" i="8"/>
  <c r="AI3" i="8"/>
  <c r="AE100" i="8"/>
  <c r="AC100" i="8"/>
  <c r="AQ100" i="8" s="1"/>
  <c r="AA100" i="8"/>
  <c r="AB100" i="8" s="1"/>
  <c r="AE99" i="8"/>
  <c r="AC99" i="8"/>
  <c r="AA99" i="8"/>
  <c r="X99" i="8"/>
  <c r="AE98" i="8"/>
  <c r="AC98" i="8"/>
  <c r="AA98" i="8"/>
  <c r="Z98" i="8" s="1"/>
  <c r="AD98" i="8" s="1"/>
  <c r="X98" i="8"/>
  <c r="AE97" i="8"/>
  <c r="AC97" i="8"/>
  <c r="AA97" i="8"/>
  <c r="Z97" i="8" s="1"/>
  <c r="AD97" i="8" s="1"/>
  <c r="X97" i="8"/>
  <c r="AE96" i="8"/>
  <c r="AC96" i="8"/>
  <c r="AA96" i="8"/>
  <c r="Z96" i="8" s="1"/>
  <c r="AD96" i="8" s="1"/>
  <c r="X96" i="8"/>
  <c r="AE95" i="8"/>
  <c r="AC95" i="8"/>
  <c r="AA95" i="8"/>
  <c r="Z95" i="8" s="1"/>
  <c r="AD95" i="8" s="1"/>
  <c r="X95" i="8"/>
  <c r="AE94" i="8"/>
  <c r="AC94" i="8"/>
  <c r="AA94" i="8"/>
  <c r="Z94" i="8" s="1"/>
  <c r="AD94" i="8" s="1"/>
  <c r="X94" i="8"/>
  <c r="AE93" i="8"/>
  <c r="AC93" i="8"/>
  <c r="AA93" i="8"/>
  <c r="Z93" i="8" s="1"/>
  <c r="AD93" i="8" s="1"/>
  <c r="X93" i="8"/>
  <c r="AE92" i="8"/>
  <c r="AC92" i="8"/>
  <c r="AA92" i="8"/>
  <c r="Z92" i="8" s="1"/>
  <c r="AD92" i="8" s="1"/>
  <c r="X92" i="8"/>
  <c r="AE91" i="8"/>
  <c r="AC91" i="8"/>
  <c r="AA91" i="8"/>
  <c r="X91" i="8"/>
  <c r="AE90" i="8"/>
  <c r="AC90" i="8"/>
  <c r="AA90" i="8"/>
  <c r="Z90" i="8" s="1"/>
  <c r="AD90" i="8" s="1"/>
  <c r="X90" i="8"/>
  <c r="AE89" i="8"/>
  <c r="AC89" i="8"/>
  <c r="AA89" i="8"/>
  <c r="Z89" i="8" s="1"/>
  <c r="AD89" i="8" s="1"/>
  <c r="X89" i="8"/>
  <c r="AE88" i="8"/>
  <c r="AC88" i="8"/>
  <c r="AA88" i="8"/>
  <c r="Z88" i="8" s="1"/>
  <c r="AD88" i="8" s="1"/>
  <c r="X88" i="8"/>
  <c r="AE87" i="8"/>
  <c r="AC87" i="8"/>
  <c r="AA87" i="8"/>
  <c r="Z87" i="8" s="1"/>
  <c r="AD87" i="8" s="1"/>
  <c r="X87" i="8"/>
  <c r="AE86" i="8"/>
  <c r="AC86" i="8"/>
  <c r="AA86" i="8"/>
  <c r="Z86" i="8" s="1"/>
  <c r="AD86" i="8" s="1"/>
  <c r="X86" i="8"/>
  <c r="AE85" i="8"/>
  <c r="AC85" i="8"/>
  <c r="AA85" i="8"/>
  <c r="Z85" i="8" s="1"/>
  <c r="AD85" i="8" s="1"/>
  <c r="X85" i="8"/>
  <c r="AE84" i="8"/>
  <c r="AC84" i="8"/>
  <c r="AA84" i="8"/>
  <c r="Z84" i="8" s="1"/>
  <c r="AD84" i="8" s="1"/>
  <c r="X84" i="8"/>
  <c r="AE83" i="8"/>
  <c r="AC83" i="8"/>
  <c r="AA83" i="8"/>
  <c r="X83" i="8"/>
  <c r="AE82" i="8"/>
  <c r="AC82" i="8"/>
  <c r="AA82" i="8"/>
  <c r="Z82" i="8" s="1"/>
  <c r="AD82" i="8" s="1"/>
  <c r="X82" i="8"/>
  <c r="AE81" i="8"/>
  <c r="AC81" i="8"/>
  <c r="AA81" i="8"/>
  <c r="Z81" i="8" s="1"/>
  <c r="AD81" i="8" s="1"/>
  <c r="X81" i="8"/>
  <c r="AE80" i="8"/>
  <c r="AC80" i="8"/>
  <c r="AA80" i="8"/>
  <c r="Z80" i="8" s="1"/>
  <c r="AD80" i="8" s="1"/>
  <c r="X80" i="8"/>
  <c r="AE79" i="8"/>
  <c r="AC79" i="8"/>
  <c r="AA79" i="8"/>
  <c r="Z79" i="8" s="1"/>
  <c r="AD79" i="8" s="1"/>
  <c r="X79" i="8"/>
  <c r="AE78" i="8"/>
  <c r="AC78" i="8"/>
  <c r="AA78" i="8"/>
  <c r="Z78" i="8" s="1"/>
  <c r="AD78" i="8" s="1"/>
  <c r="X78" i="8"/>
  <c r="AE77" i="8"/>
  <c r="AC77" i="8"/>
  <c r="AA77" i="8"/>
  <c r="Z77" i="8" s="1"/>
  <c r="AD77" i="8" s="1"/>
  <c r="X77" i="8"/>
  <c r="AE76" i="8"/>
  <c r="AC76" i="8"/>
  <c r="AA76" i="8"/>
  <c r="Z76" i="8" s="1"/>
  <c r="AD76" i="8" s="1"/>
  <c r="X76" i="8"/>
  <c r="AE75" i="8"/>
  <c r="AC75" i="8"/>
  <c r="AA75" i="8"/>
  <c r="X75" i="8"/>
  <c r="AE74" i="8"/>
  <c r="AC74" i="8"/>
  <c r="AA74" i="8"/>
  <c r="Z74" i="8" s="1"/>
  <c r="AD74" i="8" s="1"/>
  <c r="X74" i="8"/>
  <c r="AE73" i="8"/>
  <c r="AC73" i="8"/>
  <c r="AA73" i="8"/>
  <c r="Z73" i="8" s="1"/>
  <c r="AD73" i="8" s="1"/>
  <c r="X73" i="8"/>
  <c r="AE72" i="8"/>
  <c r="AC72" i="8"/>
  <c r="AA72" i="8"/>
  <c r="Z72" i="8" s="1"/>
  <c r="AD72" i="8" s="1"/>
  <c r="X72" i="8"/>
  <c r="AE71" i="8"/>
  <c r="AC71" i="8"/>
  <c r="AA71" i="8"/>
  <c r="Z71" i="8" s="1"/>
  <c r="AD71" i="8" s="1"/>
  <c r="X71" i="8"/>
  <c r="AE70" i="8"/>
  <c r="AC70" i="8"/>
  <c r="AA70" i="8"/>
  <c r="Z70" i="8" s="1"/>
  <c r="AD70" i="8" s="1"/>
  <c r="X70" i="8"/>
  <c r="AE69" i="8"/>
  <c r="AC69" i="8"/>
  <c r="AA69" i="8"/>
  <c r="Z69" i="8" s="1"/>
  <c r="AD69" i="8" s="1"/>
  <c r="X69" i="8"/>
  <c r="AE68" i="8"/>
  <c r="AC68" i="8"/>
  <c r="AA68" i="8"/>
  <c r="Z68" i="8" s="1"/>
  <c r="AD68" i="8" s="1"/>
  <c r="X68" i="8"/>
  <c r="AE67" i="8"/>
  <c r="AC67" i="8"/>
  <c r="AA67" i="8"/>
  <c r="X67" i="8"/>
  <c r="AE66" i="8"/>
  <c r="AC66" i="8"/>
  <c r="AA66" i="8"/>
  <c r="Z66" i="8" s="1"/>
  <c r="AD66" i="8" s="1"/>
  <c r="X66" i="8"/>
  <c r="AE65" i="8"/>
  <c r="AC65" i="8"/>
  <c r="AA65" i="8"/>
  <c r="Z65" i="8" s="1"/>
  <c r="AD65" i="8" s="1"/>
  <c r="X65" i="8"/>
  <c r="AE64" i="8"/>
  <c r="AC64" i="8"/>
  <c r="AA64" i="8"/>
  <c r="Z64" i="8" s="1"/>
  <c r="AD64" i="8" s="1"/>
  <c r="X64" i="8"/>
  <c r="AE63" i="8"/>
  <c r="AC63" i="8"/>
  <c r="AA63" i="8"/>
  <c r="Z63" i="8" s="1"/>
  <c r="AD63" i="8" s="1"/>
  <c r="X63" i="8"/>
  <c r="AE62" i="8"/>
  <c r="AC62" i="8"/>
  <c r="AA62" i="8"/>
  <c r="Z62" i="8" s="1"/>
  <c r="AD62" i="8" s="1"/>
  <c r="X62" i="8"/>
  <c r="AE61" i="8"/>
  <c r="AC61" i="8"/>
  <c r="AA61" i="8"/>
  <c r="Z61" i="8" s="1"/>
  <c r="AD61" i="8" s="1"/>
  <c r="X61" i="8"/>
  <c r="AE60" i="8"/>
  <c r="AC60" i="8"/>
  <c r="AA60" i="8"/>
  <c r="Z60" i="8" s="1"/>
  <c r="AD60" i="8" s="1"/>
  <c r="X60" i="8"/>
  <c r="AE59" i="8"/>
  <c r="AC59" i="8"/>
  <c r="AA59" i="8"/>
  <c r="X59" i="8"/>
  <c r="AE58" i="8"/>
  <c r="AC58" i="8"/>
  <c r="AA58" i="8"/>
  <c r="Z58" i="8" s="1"/>
  <c r="AD58" i="8" s="1"/>
  <c r="X58" i="8"/>
  <c r="AE57" i="8"/>
  <c r="AC57" i="8"/>
  <c r="AA57" i="8"/>
  <c r="Z57" i="8" s="1"/>
  <c r="AD57" i="8" s="1"/>
  <c r="X57" i="8"/>
  <c r="AE56" i="8"/>
  <c r="AC56" i="8"/>
  <c r="AA56" i="8"/>
  <c r="Z56" i="8" s="1"/>
  <c r="AD56" i="8" s="1"/>
  <c r="X56" i="8"/>
  <c r="AE55" i="8"/>
  <c r="AC55" i="8"/>
  <c r="AA55" i="8"/>
  <c r="Z55" i="8" s="1"/>
  <c r="AD55" i="8" s="1"/>
  <c r="X55" i="8"/>
  <c r="AE54" i="8"/>
  <c r="AC54" i="8"/>
  <c r="AA54" i="8"/>
  <c r="Z54" i="8" s="1"/>
  <c r="AD54" i="8" s="1"/>
  <c r="X54" i="8"/>
  <c r="AE53" i="8"/>
  <c r="AC53" i="8"/>
  <c r="AA53" i="8"/>
  <c r="Z53" i="8" s="1"/>
  <c r="AD53" i="8" s="1"/>
  <c r="X53" i="8"/>
  <c r="AE52" i="8"/>
  <c r="AC52" i="8"/>
  <c r="AA52" i="8"/>
  <c r="Z52" i="8" s="1"/>
  <c r="AD52" i="8" s="1"/>
  <c r="X52" i="8"/>
  <c r="AE51" i="8"/>
  <c r="AC51" i="8"/>
  <c r="AA51" i="8"/>
  <c r="X51" i="8"/>
  <c r="AE50" i="8"/>
  <c r="AC50" i="8"/>
  <c r="AA50" i="8"/>
  <c r="Z50" i="8" s="1"/>
  <c r="AD50" i="8" s="1"/>
  <c r="X50" i="8"/>
  <c r="AE49" i="8"/>
  <c r="AC49" i="8"/>
  <c r="AA49" i="8"/>
  <c r="Z49" i="8" s="1"/>
  <c r="AD49" i="8" s="1"/>
  <c r="X49" i="8"/>
  <c r="AE48" i="8"/>
  <c r="AC48" i="8"/>
  <c r="AA48" i="8"/>
  <c r="Z48" i="8" s="1"/>
  <c r="AD48" i="8" s="1"/>
  <c r="X48" i="8"/>
  <c r="AE47" i="8"/>
  <c r="AC47" i="8"/>
  <c r="AA47" i="8"/>
  <c r="Z47" i="8" s="1"/>
  <c r="AD47" i="8" s="1"/>
  <c r="X47" i="8"/>
  <c r="AE46" i="8"/>
  <c r="AC46" i="8"/>
  <c r="AA46" i="8"/>
  <c r="Z46" i="8" s="1"/>
  <c r="AD46" i="8" s="1"/>
  <c r="X46" i="8"/>
  <c r="AE45" i="8"/>
  <c r="AC45" i="8"/>
  <c r="AA45" i="8"/>
  <c r="Z45" i="8" s="1"/>
  <c r="AD45" i="8" s="1"/>
  <c r="X45" i="8"/>
  <c r="AE44" i="8"/>
  <c r="AC44" i="8"/>
  <c r="AA44" i="8"/>
  <c r="Z44" i="8" s="1"/>
  <c r="AD44" i="8" s="1"/>
  <c r="X44" i="8"/>
  <c r="AE43" i="8"/>
  <c r="AC43" i="8"/>
  <c r="AA43" i="8"/>
  <c r="X43" i="8"/>
  <c r="AE42" i="8"/>
  <c r="AC42" i="8"/>
  <c r="AA42" i="8"/>
  <c r="Z42" i="8" s="1"/>
  <c r="AD42" i="8" s="1"/>
  <c r="X42" i="8"/>
  <c r="AE41" i="8"/>
  <c r="AC41" i="8"/>
  <c r="AA41" i="8"/>
  <c r="Z41" i="8" s="1"/>
  <c r="AD41" i="8" s="1"/>
  <c r="X41" i="8"/>
  <c r="AE40" i="8"/>
  <c r="AC40" i="8"/>
  <c r="AA40" i="8"/>
  <c r="Z40" i="8" s="1"/>
  <c r="AD40" i="8" s="1"/>
  <c r="X40" i="8"/>
  <c r="AE39" i="8"/>
  <c r="AC39" i="8"/>
  <c r="AA39" i="8"/>
  <c r="Z39" i="8" s="1"/>
  <c r="AD39" i="8" s="1"/>
  <c r="X39" i="8"/>
  <c r="AE38" i="8"/>
  <c r="AC38" i="8"/>
  <c r="AA38" i="8"/>
  <c r="Z38" i="8" s="1"/>
  <c r="AD38" i="8" s="1"/>
  <c r="X38" i="8"/>
  <c r="AE37" i="8"/>
  <c r="AC37" i="8"/>
  <c r="AA37" i="8"/>
  <c r="Z37" i="8" s="1"/>
  <c r="AD37" i="8" s="1"/>
  <c r="X37" i="8"/>
  <c r="AE36" i="8"/>
  <c r="AC36" i="8"/>
  <c r="AA36" i="8"/>
  <c r="Z36" i="8" s="1"/>
  <c r="AD36" i="8" s="1"/>
  <c r="X36" i="8"/>
  <c r="AE35" i="8"/>
  <c r="AC35" i="8"/>
  <c r="AA35" i="8"/>
  <c r="X35" i="8"/>
  <c r="AE34" i="8"/>
  <c r="AC34" i="8"/>
  <c r="AA34" i="8"/>
  <c r="Z34" i="8" s="1"/>
  <c r="AD34" i="8" s="1"/>
  <c r="X34" i="8"/>
  <c r="AE33" i="8"/>
  <c r="AC33" i="8"/>
  <c r="AA33" i="8"/>
  <c r="Z33" i="8" s="1"/>
  <c r="AD33" i="8" s="1"/>
  <c r="X33" i="8"/>
  <c r="AE32" i="8"/>
  <c r="AC32" i="8"/>
  <c r="AA32" i="8"/>
  <c r="Z32" i="8" s="1"/>
  <c r="AD32" i="8" s="1"/>
  <c r="X32" i="8"/>
  <c r="AE31" i="8"/>
  <c r="AC31" i="8"/>
  <c r="AA31" i="8"/>
  <c r="Z31" i="8" s="1"/>
  <c r="AD31" i="8" s="1"/>
  <c r="X31" i="8"/>
  <c r="AE30" i="8"/>
  <c r="AC30" i="8"/>
  <c r="AA30" i="8"/>
  <c r="Z30" i="8" s="1"/>
  <c r="AD30" i="8" s="1"/>
  <c r="X30" i="8"/>
  <c r="AE29" i="8"/>
  <c r="AC29" i="8"/>
  <c r="AA29" i="8"/>
  <c r="Z29" i="8" s="1"/>
  <c r="AD29" i="8" s="1"/>
  <c r="X29" i="8"/>
  <c r="AE28" i="8"/>
  <c r="AC28" i="8"/>
  <c r="AA28" i="8"/>
  <c r="Z28" i="8" s="1"/>
  <c r="AD28" i="8" s="1"/>
  <c r="X28" i="8"/>
  <c r="AE27" i="8"/>
  <c r="AC27" i="8"/>
  <c r="AA27" i="8"/>
  <c r="X27" i="8"/>
  <c r="AE26" i="8"/>
  <c r="AC26" i="8"/>
  <c r="AA26" i="8"/>
  <c r="Z26" i="8" s="1"/>
  <c r="AD26" i="8" s="1"/>
  <c r="X26" i="8"/>
  <c r="AE25" i="8"/>
  <c r="AC25" i="8"/>
  <c r="AA25" i="8"/>
  <c r="Z25" i="8" s="1"/>
  <c r="AD25" i="8" s="1"/>
  <c r="X25" i="8"/>
  <c r="AE24" i="8"/>
  <c r="AC24" i="8"/>
  <c r="AA24" i="8"/>
  <c r="Z24" i="8" s="1"/>
  <c r="AD24" i="8" s="1"/>
  <c r="X24" i="8"/>
  <c r="AE23" i="8"/>
  <c r="AC23" i="8"/>
  <c r="AA23" i="8"/>
  <c r="Z23" i="8" s="1"/>
  <c r="AD23" i="8" s="1"/>
  <c r="X23" i="8"/>
  <c r="AE22" i="8"/>
  <c r="AC22" i="8"/>
  <c r="AA22" i="8"/>
  <c r="Y22" i="8" s="1"/>
  <c r="X22" i="8"/>
  <c r="AE21" i="8"/>
  <c r="AC21" i="8"/>
  <c r="AA21" i="8"/>
  <c r="Y21" i="8" s="1"/>
  <c r="X21" i="8"/>
  <c r="AE20" i="8"/>
  <c r="AC20" i="8"/>
  <c r="AA20" i="8"/>
  <c r="Y20" i="8" s="1"/>
  <c r="X20" i="8"/>
  <c r="AE19" i="8"/>
  <c r="AC19" i="8"/>
  <c r="AA19" i="8"/>
  <c r="Y19" i="8" s="1"/>
  <c r="X19" i="8"/>
  <c r="AE18" i="8"/>
  <c r="AC18" i="8"/>
  <c r="AA18" i="8"/>
  <c r="AB18" i="8" s="1"/>
  <c r="X18" i="8"/>
  <c r="AE17" i="8"/>
  <c r="AC17" i="8"/>
  <c r="AA17" i="8"/>
  <c r="AB17" i="8" s="1"/>
  <c r="X17" i="8"/>
  <c r="AE16" i="8"/>
  <c r="AC16" i="8"/>
  <c r="AA16" i="8"/>
  <c r="Z16" i="8" s="1"/>
  <c r="AD16" i="8" s="1"/>
  <c r="X16" i="8"/>
  <c r="AE15" i="8"/>
  <c r="AC15" i="8"/>
  <c r="AA15" i="8"/>
  <c r="Z15" i="8" s="1"/>
  <c r="AD15" i="8" s="1"/>
  <c r="X15" i="8"/>
  <c r="AE14" i="8"/>
  <c r="AC14" i="8"/>
  <c r="AA14" i="8"/>
  <c r="Z14" i="8" s="1"/>
  <c r="AD14" i="8" s="1"/>
  <c r="X14" i="8"/>
  <c r="AE13" i="8"/>
  <c r="AC13" i="8"/>
  <c r="AA13" i="8"/>
  <c r="Z13" i="8" s="1"/>
  <c r="AD13" i="8" s="1"/>
  <c r="X13" i="8"/>
  <c r="AE12" i="8"/>
  <c r="AC12" i="8"/>
  <c r="AA12" i="8"/>
  <c r="Z12" i="8" s="1"/>
  <c r="AD12" i="8" s="1"/>
  <c r="X12" i="8"/>
  <c r="AE11" i="8"/>
  <c r="AC11" i="8"/>
  <c r="AA11" i="8"/>
  <c r="Z11" i="8" s="1"/>
  <c r="AD11" i="8" s="1"/>
  <c r="X11" i="8"/>
  <c r="AE10" i="8"/>
  <c r="AC10" i="8"/>
  <c r="AA10" i="8"/>
  <c r="Z10" i="8" s="1"/>
  <c r="AD10" i="8" s="1"/>
  <c r="X10" i="8"/>
  <c r="AE9" i="8"/>
  <c r="AC9" i="8"/>
  <c r="AA9" i="8"/>
  <c r="Z9" i="8" s="1"/>
  <c r="AD9" i="8" s="1"/>
  <c r="X9" i="8"/>
  <c r="AE8" i="8"/>
  <c r="AC8" i="8"/>
  <c r="AA8" i="8"/>
  <c r="Z8" i="8" s="1"/>
  <c r="AD8" i="8" s="1"/>
  <c r="X8" i="8"/>
  <c r="AE7" i="8"/>
  <c r="AC7" i="8"/>
  <c r="AA7" i="8"/>
  <c r="Z7" i="8" s="1"/>
  <c r="AD7" i="8" s="1"/>
  <c r="X7" i="8"/>
  <c r="AE6" i="8"/>
  <c r="AC6" i="8"/>
  <c r="AA6" i="8"/>
  <c r="Z6" i="8" s="1"/>
  <c r="AD6" i="8" s="1"/>
  <c r="X6" i="8"/>
  <c r="AE5" i="8"/>
  <c r="AC5" i="8"/>
  <c r="X5" i="8" s="1"/>
  <c r="AA5" i="8"/>
  <c r="Z5" i="8" s="1"/>
  <c r="AD5" i="8" s="1"/>
  <c r="AE4" i="8"/>
  <c r="AC4" i="8"/>
  <c r="X4" i="8" s="1"/>
  <c r="AA4" i="8"/>
  <c r="Z4" i="8" s="1"/>
  <c r="AD4" i="8" s="1"/>
  <c r="AE3" i="8"/>
  <c r="AC3" i="8"/>
  <c r="X3" i="8" s="1"/>
  <c r="AA3" i="8"/>
  <c r="Z3" i="8" s="1"/>
  <c r="AD3" i="8" s="1"/>
  <c r="V100" i="8"/>
  <c r="V99" i="8"/>
  <c r="V98" i="8"/>
  <c r="V97" i="8"/>
  <c r="V96" i="8"/>
  <c r="V95" i="8"/>
  <c r="V94" i="8"/>
  <c r="V93" i="8"/>
  <c r="V92" i="8"/>
  <c r="V91" i="8"/>
  <c r="V90" i="8"/>
  <c r="V89" i="8"/>
  <c r="V88" i="8"/>
  <c r="V87" i="8"/>
  <c r="V86" i="8"/>
  <c r="V85" i="8"/>
  <c r="V84" i="8"/>
  <c r="V83" i="8"/>
  <c r="V82" i="8"/>
  <c r="V81" i="8"/>
  <c r="V80" i="8"/>
  <c r="V79" i="8"/>
  <c r="V78" i="8"/>
  <c r="V77" i="8"/>
  <c r="V76" i="8"/>
  <c r="V75" i="8"/>
  <c r="V74" i="8"/>
  <c r="V73" i="8"/>
  <c r="V72" i="8"/>
  <c r="V71" i="8"/>
  <c r="V70" i="8"/>
  <c r="V69" i="8"/>
  <c r="V68" i="8"/>
  <c r="V67" i="8"/>
  <c r="V66" i="8"/>
  <c r="V65" i="8"/>
  <c r="V64" i="8"/>
  <c r="V63" i="8"/>
  <c r="V62" i="8"/>
  <c r="V61" i="8"/>
  <c r="V60" i="8"/>
  <c r="V59" i="8"/>
  <c r="V58" i="8"/>
  <c r="V57" i="8"/>
  <c r="V56" i="8"/>
  <c r="V55" i="8"/>
  <c r="V54" i="8"/>
  <c r="V53" i="8"/>
  <c r="V52" i="8"/>
  <c r="V51" i="8"/>
  <c r="V50" i="8"/>
  <c r="V49" i="8"/>
  <c r="V48" i="8"/>
  <c r="V47" i="8"/>
  <c r="V46" i="8"/>
  <c r="V45" i="8"/>
  <c r="V44" i="8"/>
  <c r="V43" i="8"/>
  <c r="V42" i="8"/>
  <c r="V41" i="8"/>
  <c r="V40" i="8"/>
  <c r="V39" i="8"/>
  <c r="V38" i="8"/>
  <c r="V37" i="8"/>
  <c r="V36" i="8"/>
  <c r="V35" i="8"/>
  <c r="V34" i="8"/>
  <c r="V33" i="8"/>
  <c r="V32" i="8"/>
  <c r="V31" i="8"/>
  <c r="V30" i="8"/>
  <c r="V29" i="8"/>
  <c r="V28" i="8"/>
  <c r="V27" i="8"/>
  <c r="V26" i="8"/>
  <c r="V25" i="8"/>
  <c r="V24" i="8"/>
  <c r="V23" i="8"/>
  <c r="V22" i="8"/>
  <c r="V21" i="8"/>
  <c r="V20" i="8"/>
  <c r="V19" i="8"/>
  <c r="V18" i="8"/>
  <c r="V17" i="8"/>
  <c r="V16" i="8"/>
  <c r="V15" i="8"/>
  <c r="V14" i="8"/>
  <c r="V13" i="8"/>
  <c r="V12" i="8"/>
  <c r="V11" i="8"/>
  <c r="V10" i="8"/>
  <c r="V9" i="8"/>
  <c r="V8" i="8"/>
  <c r="V7" i="8"/>
  <c r="V6" i="8"/>
  <c r="V5" i="8"/>
  <c r="V4" i="8"/>
  <c r="V3" i="8"/>
  <c r="T100" i="8"/>
  <c r="T99" i="8"/>
  <c r="T98" i="8"/>
  <c r="T97" i="8"/>
  <c r="T96" i="8"/>
  <c r="T95"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Q100" i="8"/>
  <c r="P100" i="8"/>
  <c r="Q99" i="8"/>
  <c r="P99" i="8"/>
  <c r="Q98" i="8"/>
  <c r="P98" i="8"/>
  <c r="Q97" i="8"/>
  <c r="P97" i="8"/>
  <c r="Q96" i="8"/>
  <c r="P96" i="8"/>
  <c r="Q95" i="8"/>
  <c r="P95" i="8"/>
  <c r="Q94" i="8"/>
  <c r="P94" i="8"/>
  <c r="Q93" i="8"/>
  <c r="P93" i="8"/>
  <c r="Q92" i="8"/>
  <c r="P92" i="8"/>
  <c r="Q91" i="8"/>
  <c r="P91" i="8"/>
  <c r="Q90" i="8"/>
  <c r="P90" i="8"/>
  <c r="Q89" i="8"/>
  <c r="P89" i="8"/>
  <c r="Q88" i="8"/>
  <c r="P88" i="8"/>
  <c r="Q87" i="8"/>
  <c r="P87" i="8"/>
  <c r="Q86" i="8"/>
  <c r="P86" i="8"/>
  <c r="Q85" i="8"/>
  <c r="P85" i="8"/>
  <c r="Q84" i="8"/>
  <c r="P84" i="8"/>
  <c r="Q83" i="8"/>
  <c r="P83" i="8"/>
  <c r="Q82" i="8"/>
  <c r="P82" i="8"/>
  <c r="Q81" i="8"/>
  <c r="P81" i="8"/>
  <c r="Q80" i="8"/>
  <c r="P80" i="8"/>
  <c r="Q79" i="8"/>
  <c r="P79" i="8"/>
  <c r="Q78" i="8"/>
  <c r="P78" i="8"/>
  <c r="Q77" i="8"/>
  <c r="P77" i="8"/>
  <c r="Q76" i="8"/>
  <c r="P76" i="8"/>
  <c r="Q75" i="8"/>
  <c r="P75" i="8"/>
  <c r="Q74" i="8"/>
  <c r="P74" i="8"/>
  <c r="Q73" i="8"/>
  <c r="P73" i="8"/>
  <c r="Q72" i="8"/>
  <c r="P72" i="8"/>
  <c r="Q71" i="8"/>
  <c r="P71" i="8"/>
  <c r="Q70" i="8"/>
  <c r="P70" i="8"/>
  <c r="Q69" i="8"/>
  <c r="P69" i="8"/>
  <c r="Q68" i="8"/>
  <c r="P68" i="8"/>
  <c r="Q67" i="8"/>
  <c r="P67" i="8"/>
  <c r="Q66" i="8"/>
  <c r="P66" i="8"/>
  <c r="Q65" i="8"/>
  <c r="P65" i="8"/>
  <c r="Q64" i="8"/>
  <c r="P64" i="8"/>
  <c r="Q63" i="8"/>
  <c r="P63" i="8"/>
  <c r="Q62" i="8"/>
  <c r="P62" i="8"/>
  <c r="Q61" i="8"/>
  <c r="P61" i="8"/>
  <c r="Q60" i="8"/>
  <c r="P60" i="8"/>
  <c r="Q59" i="8"/>
  <c r="P59" i="8"/>
  <c r="Q58" i="8"/>
  <c r="P58" i="8"/>
  <c r="Q57" i="8"/>
  <c r="P57" i="8"/>
  <c r="Q56" i="8"/>
  <c r="P56" i="8"/>
  <c r="Q55" i="8"/>
  <c r="P55" i="8"/>
  <c r="Q54" i="8"/>
  <c r="P54" i="8"/>
  <c r="Q53" i="8"/>
  <c r="P53" i="8"/>
  <c r="Q52" i="8"/>
  <c r="P52" i="8"/>
  <c r="Q51" i="8"/>
  <c r="P51" i="8"/>
  <c r="Q50" i="8"/>
  <c r="P50" i="8"/>
  <c r="Q49" i="8"/>
  <c r="P49" i="8"/>
  <c r="Q48" i="8"/>
  <c r="P48" i="8"/>
  <c r="Q47" i="8"/>
  <c r="P47" i="8"/>
  <c r="Q46" i="8"/>
  <c r="P46" i="8"/>
  <c r="Q45" i="8"/>
  <c r="P45" i="8"/>
  <c r="Q44" i="8"/>
  <c r="P44" i="8"/>
  <c r="Q43" i="8"/>
  <c r="P43" i="8"/>
  <c r="Q42" i="8"/>
  <c r="P42" i="8"/>
  <c r="Q41" i="8"/>
  <c r="P41" i="8"/>
  <c r="Q40" i="8"/>
  <c r="P40" i="8"/>
  <c r="Q39" i="8"/>
  <c r="P39" i="8"/>
  <c r="Q38" i="8"/>
  <c r="P38" i="8"/>
  <c r="Q37" i="8"/>
  <c r="P37" i="8"/>
  <c r="Q36" i="8"/>
  <c r="P36" i="8"/>
  <c r="Q35" i="8"/>
  <c r="P35" i="8"/>
  <c r="Q34" i="8"/>
  <c r="P34" i="8"/>
  <c r="Q33" i="8"/>
  <c r="P33" i="8"/>
  <c r="Q32" i="8"/>
  <c r="P32" i="8"/>
  <c r="Q31" i="8"/>
  <c r="P31" i="8"/>
  <c r="Q30" i="8"/>
  <c r="P30" i="8"/>
  <c r="Q29" i="8"/>
  <c r="P29" i="8"/>
  <c r="Q28" i="8"/>
  <c r="P28" i="8"/>
  <c r="Q27" i="8"/>
  <c r="P27" i="8"/>
  <c r="Q26" i="8"/>
  <c r="P26" i="8"/>
  <c r="Q25" i="8"/>
  <c r="P25" i="8"/>
  <c r="Q24" i="8"/>
  <c r="P24" i="8"/>
  <c r="Q23" i="8"/>
  <c r="P23" i="8"/>
  <c r="Q22" i="8"/>
  <c r="P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P2" i="8"/>
  <c r="BB2" i="8"/>
  <c r="BH2" i="8" s="1"/>
  <c r="BA2" i="8"/>
  <c r="BI3" i="8" l="1"/>
  <c r="BI4" i="8"/>
  <c r="BI5" i="8"/>
  <c r="AQ4" i="8"/>
  <c r="AQ5" i="8"/>
  <c r="X100" i="8"/>
  <c r="BE27" i="8"/>
  <c r="BF27" i="8" s="1"/>
  <c r="BE35" i="8"/>
  <c r="BF35" i="8" s="1"/>
  <c r="BE75" i="8"/>
  <c r="BF75" i="8" s="1"/>
  <c r="BE3" i="8"/>
  <c r="BF3" i="8" s="1"/>
  <c r="BG3" i="8" s="1"/>
  <c r="BE43" i="8"/>
  <c r="BF43" i="8" s="1"/>
  <c r="BE51" i="8"/>
  <c r="BF51" i="8" s="1"/>
  <c r="BE11" i="8"/>
  <c r="BF11" i="8" s="1"/>
  <c r="BE91" i="8"/>
  <c r="BF91" i="8" s="1"/>
  <c r="BE99" i="8"/>
  <c r="BF99" i="8" s="1"/>
  <c r="BE19" i="8"/>
  <c r="BF19" i="8" s="1"/>
  <c r="BE59" i="8"/>
  <c r="BF59" i="8" s="1"/>
  <c r="BE67" i="8"/>
  <c r="BF67" i="8" s="1"/>
  <c r="BE83" i="8"/>
  <c r="BF83" i="8" s="1"/>
  <c r="BE26" i="8"/>
  <c r="BF26" i="8" s="1"/>
  <c r="BE78" i="8"/>
  <c r="BF78" i="8" s="1"/>
  <c r="BE14" i="8"/>
  <c r="BF14" i="8" s="1"/>
  <c r="BE30" i="8"/>
  <c r="BF30" i="8" s="1"/>
  <c r="BE46" i="8"/>
  <c r="BF46" i="8" s="1"/>
  <c r="BE62" i="8"/>
  <c r="BF62" i="8" s="1"/>
  <c r="BE76" i="8"/>
  <c r="BF76" i="8" s="1"/>
  <c r="BE20" i="8"/>
  <c r="BF20" i="8" s="1"/>
  <c r="BE52" i="8"/>
  <c r="BF52" i="8" s="1"/>
  <c r="BE15" i="8"/>
  <c r="BF15" i="8" s="1"/>
  <c r="BE31" i="8"/>
  <c r="BF31" i="8" s="1"/>
  <c r="BE47" i="8"/>
  <c r="BF47" i="8" s="1"/>
  <c r="BE77" i="8"/>
  <c r="BF77" i="8" s="1"/>
  <c r="BE82" i="8"/>
  <c r="BF82" i="8" s="1"/>
  <c r="BE4" i="8"/>
  <c r="BF4" i="8" s="1"/>
  <c r="BG4" i="8" s="1"/>
  <c r="BE36" i="8"/>
  <c r="BF36" i="8" s="1"/>
  <c r="BE58" i="8"/>
  <c r="BF58" i="8" s="1"/>
  <c r="BE5" i="8"/>
  <c r="BF5" i="8" s="1"/>
  <c r="BG5" i="8" s="1"/>
  <c r="BE21" i="8"/>
  <c r="BF21" i="8" s="1"/>
  <c r="BE37" i="8"/>
  <c r="BF37" i="8" s="1"/>
  <c r="BE53" i="8"/>
  <c r="BF53" i="8" s="1"/>
  <c r="BE68" i="8"/>
  <c r="BF68" i="8" s="1"/>
  <c r="BE93" i="8"/>
  <c r="BF93" i="8" s="1"/>
  <c r="BE98" i="8"/>
  <c r="BF98" i="8" s="1"/>
  <c r="BE6" i="8"/>
  <c r="BF6" i="8" s="1"/>
  <c r="BE22" i="8"/>
  <c r="BF22" i="8" s="1"/>
  <c r="BE38" i="8"/>
  <c r="BF38" i="8" s="1"/>
  <c r="BE54" i="8"/>
  <c r="BF54" i="8" s="1"/>
  <c r="BE69" i="8"/>
  <c r="BF69" i="8" s="1"/>
  <c r="BE74" i="8"/>
  <c r="BF74" i="8" s="1"/>
  <c r="BE94" i="8"/>
  <c r="BF94" i="8" s="1"/>
  <c r="BE10" i="8"/>
  <c r="BF10" i="8" s="1"/>
  <c r="BE42" i="8"/>
  <c r="BF42" i="8" s="1"/>
  <c r="BE92" i="8"/>
  <c r="BF92" i="8" s="1"/>
  <c r="BE7" i="8"/>
  <c r="BF7" i="8" s="1"/>
  <c r="BE23" i="8"/>
  <c r="BF23" i="8" s="1"/>
  <c r="BE39" i="8"/>
  <c r="BF39" i="8" s="1"/>
  <c r="BE55" i="8"/>
  <c r="BF55" i="8" s="1"/>
  <c r="BE70" i="8"/>
  <c r="BF70" i="8" s="1"/>
  <c r="BE84" i="8"/>
  <c r="BF84" i="8" s="1"/>
  <c r="BE12" i="8"/>
  <c r="BF12" i="8" s="1"/>
  <c r="BE18" i="8"/>
  <c r="BF18" i="8" s="1"/>
  <c r="BE28" i="8"/>
  <c r="BF28" i="8" s="1"/>
  <c r="BE34" i="8"/>
  <c r="BF34" i="8" s="1"/>
  <c r="BE44" i="8"/>
  <c r="BF44" i="8" s="1"/>
  <c r="BE50" i="8"/>
  <c r="BF50" i="8" s="1"/>
  <c r="BE60" i="8"/>
  <c r="BF60" i="8" s="1"/>
  <c r="BE85" i="8"/>
  <c r="BF85" i="8" s="1"/>
  <c r="BE90" i="8"/>
  <c r="BF90" i="8" s="1"/>
  <c r="BE13" i="8"/>
  <c r="BF13" i="8" s="1"/>
  <c r="BE29" i="8"/>
  <c r="BF29" i="8" s="1"/>
  <c r="BE45" i="8"/>
  <c r="BF45" i="8" s="1"/>
  <c r="BE61" i="8"/>
  <c r="BF61" i="8" s="1"/>
  <c r="BE66" i="8"/>
  <c r="BF66" i="8" s="1"/>
  <c r="BE86" i="8"/>
  <c r="BF86" i="8" s="1"/>
  <c r="BE100" i="8"/>
  <c r="BF100" i="8" s="1"/>
  <c r="BG100" i="8" s="1"/>
  <c r="BE8" i="8"/>
  <c r="BF8" i="8" s="1"/>
  <c r="BE16" i="8"/>
  <c r="BF16" i="8" s="1"/>
  <c r="BE24" i="8"/>
  <c r="BF24" i="8" s="1"/>
  <c r="BE32" i="8"/>
  <c r="BF32" i="8" s="1"/>
  <c r="BE40" i="8"/>
  <c r="BF40" i="8" s="1"/>
  <c r="BE48" i="8"/>
  <c r="BF48" i="8" s="1"/>
  <c r="BE56" i="8"/>
  <c r="BF56" i="8" s="1"/>
  <c r="BE64" i="8"/>
  <c r="BF64" i="8" s="1"/>
  <c r="BE72" i="8"/>
  <c r="BF72" i="8" s="1"/>
  <c r="BE80" i="8"/>
  <c r="BF80" i="8" s="1"/>
  <c r="BE88" i="8"/>
  <c r="BF88" i="8" s="1"/>
  <c r="BE96" i="8"/>
  <c r="BF96" i="8" s="1"/>
  <c r="BE25" i="8"/>
  <c r="BF25" i="8" s="1"/>
  <c r="BE81" i="8"/>
  <c r="BF81" i="8" s="1"/>
  <c r="Y17" i="8"/>
  <c r="Z17" i="8"/>
  <c r="AD17" i="8" s="1"/>
  <c r="AQ3" i="8"/>
  <c r="AB19" i="8"/>
  <c r="Z100" i="8"/>
  <c r="AD100" i="8" s="1"/>
  <c r="AB35" i="8"/>
  <c r="Y35" i="8"/>
  <c r="AB51" i="8"/>
  <c r="Y51" i="8"/>
  <c r="AB67" i="8"/>
  <c r="Y67" i="8"/>
  <c r="AB75" i="8"/>
  <c r="Y75" i="8"/>
  <c r="AB83" i="8"/>
  <c r="Y83" i="8"/>
  <c r="AB91" i="8"/>
  <c r="Y91" i="8"/>
  <c r="AB99" i="8"/>
  <c r="Y99" i="8"/>
  <c r="AB27" i="8"/>
  <c r="Y27" i="8"/>
  <c r="AB43" i="8"/>
  <c r="Y43" i="8"/>
  <c r="AB59" i="8"/>
  <c r="Y59" i="8"/>
  <c r="AB3" i="8"/>
  <c r="AB4" i="8"/>
  <c r="AB5" i="8"/>
  <c r="AB6" i="8"/>
  <c r="AB7" i="8"/>
  <c r="AB8" i="8"/>
  <c r="AB9" i="8"/>
  <c r="AB10" i="8"/>
  <c r="AB11" i="8"/>
  <c r="AB12" i="8"/>
  <c r="AB13" i="8"/>
  <c r="AB14" i="8"/>
  <c r="AB15" i="8"/>
  <c r="AB16" i="8"/>
  <c r="Z20" i="8"/>
  <c r="AD20" i="8" s="1"/>
  <c r="AB21" i="8"/>
  <c r="AB24" i="8"/>
  <c r="Y24" i="8"/>
  <c r="AB32" i="8"/>
  <c r="Y32" i="8"/>
  <c r="AB40" i="8"/>
  <c r="Y40" i="8"/>
  <c r="AB48" i="8"/>
  <c r="Y48" i="8"/>
  <c r="AB56" i="8"/>
  <c r="Y56" i="8"/>
  <c r="AB64" i="8"/>
  <c r="Y64" i="8"/>
  <c r="AB72" i="8"/>
  <c r="Y72" i="8"/>
  <c r="AB80" i="8"/>
  <c r="Y80" i="8"/>
  <c r="AB88" i="8"/>
  <c r="Y88" i="8"/>
  <c r="AB96" i="8"/>
  <c r="Y96" i="8"/>
  <c r="AB37" i="8"/>
  <c r="Y37" i="8"/>
  <c r="AB45" i="8"/>
  <c r="Y45" i="8"/>
  <c r="AB69" i="8"/>
  <c r="Y69" i="8"/>
  <c r="AB85" i="8"/>
  <c r="Y85" i="8"/>
  <c r="AB93" i="8"/>
  <c r="Y93" i="8"/>
  <c r="Z19" i="8"/>
  <c r="AD19" i="8" s="1"/>
  <c r="AB20" i="8"/>
  <c r="AB26" i="8"/>
  <c r="Y26" i="8"/>
  <c r="AB34" i="8"/>
  <c r="Y34" i="8"/>
  <c r="AB42" i="8"/>
  <c r="Y42" i="8"/>
  <c r="AB50" i="8"/>
  <c r="Y50" i="8"/>
  <c r="AB58" i="8"/>
  <c r="Y58" i="8"/>
  <c r="AB66" i="8"/>
  <c r="Y66" i="8"/>
  <c r="AB74" i="8"/>
  <c r="Y74" i="8"/>
  <c r="AB82" i="8"/>
  <c r="Y82" i="8"/>
  <c r="AB90" i="8"/>
  <c r="Y90" i="8"/>
  <c r="AB98" i="8"/>
  <c r="Y98" i="8"/>
  <c r="Y18" i="8"/>
  <c r="AB23" i="8"/>
  <c r="Y23" i="8"/>
  <c r="AB31" i="8"/>
  <c r="Y31" i="8"/>
  <c r="AB39" i="8"/>
  <c r="Y39" i="8"/>
  <c r="AB47" i="8"/>
  <c r="Y47" i="8"/>
  <c r="AB55" i="8"/>
  <c r="Y55" i="8"/>
  <c r="AB63" i="8"/>
  <c r="Y63" i="8"/>
  <c r="AB71" i="8"/>
  <c r="Y71" i="8"/>
  <c r="AB79" i="8"/>
  <c r="Y79" i="8"/>
  <c r="AB87" i="8"/>
  <c r="Y87" i="8"/>
  <c r="AB95" i="8"/>
  <c r="Y95" i="8"/>
  <c r="AB61" i="8"/>
  <c r="Y61" i="8"/>
  <c r="Z18" i="8"/>
  <c r="AD18" i="8" s="1"/>
  <c r="Z22" i="8"/>
  <c r="AD22" i="8" s="1"/>
  <c r="AB28" i="8"/>
  <c r="Y28" i="8"/>
  <c r="AB36" i="8"/>
  <c r="Y36" i="8"/>
  <c r="AB44" i="8"/>
  <c r="Y44" i="8"/>
  <c r="AB52" i="8"/>
  <c r="Y52" i="8"/>
  <c r="AB60" i="8"/>
  <c r="Y60" i="8"/>
  <c r="AB68" i="8"/>
  <c r="Y68" i="8"/>
  <c r="AB76" i="8"/>
  <c r="Y76" i="8"/>
  <c r="AB84" i="8"/>
  <c r="Y84" i="8"/>
  <c r="AB92" i="8"/>
  <c r="Y92" i="8"/>
  <c r="AB29" i="8"/>
  <c r="Y29" i="8"/>
  <c r="AB33" i="8"/>
  <c r="Y33" i="8"/>
  <c r="AB41" i="8"/>
  <c r="Y41" i="8"/>
  <c r="AB49" i="8"/>
  <c r="Y49" i="8"/>
  <c r="AB57" i="8"/>
  <c r="Y57" i="8"/>
  <c r="AB65" i="8"/>
  <c r="Y65" i="8"/>
  <c r="AB73" i="8"/>
  <c r="Y73" i="8"/>
  <c r="AB81" i="8"/>
  <c r="Y81" i="8"/>
  <c r="AB89" i="8"/>
  <c r="Y89" i="8"/>
  <c r="AB97" i="8"/>
  <c r="Y97" i="8"/>
  <c r="AB53" i="8"/>
  <c r="Y53" i="8"/>
  <c r="AB77" i="8"/>
  <c r="Y77" i="8"/>
  <c r="Y3" i="8"/>
  <c r="Y4" i="8"/>
  <c r="Y5" i="8"/>
  <c r="Y6" i="8"/>
  <c r="Y7" i="8"/>
  <c r="Y8" i="8"/>
  <c r="Y9" i="8"/>
  <c r="Y10" i="8"/>
  <c r="Y11" i="8"/>
  <c r="Y12" i="8"/>
  <c r="Y13" i="8"/>
  <c r="Y14" i="8"/>
  <c r="Y15" i="8"/>
  <c r="Y16" i="8"/>
  <c r="AB25" i="8"/>
  <c r="Y25" i="8"/>
  <c r="Z21" i="8"/>
  <c r="AD21" i="8" s="1"/>
  <c r="AB22" i="8"/>
  <c r="Z27" i="8"/>
  <c r="AD27" i="8" s="1"/>
  <c r="AB30" i="8"/>
  <c r="Y30" i="8"/>
  <c r="Z35" i="8"/>
  <c r="AD35" i="8" s="1"/>
  <c r="AB38" i="8"/>
  <c r="Y38" i="8"/>
  <c r="Z43" i="8"/>
  <c r="AD43" i="8" s="1"/>
  <c r="AB46" i="8"/>
  <c r="Y46" i="8"/>
  <c r="Z51" i="8"/>
  <c r="AD51" i="8" s="1"/>
  <c r="AB54" i="8"/>
  <c r="Y54" i="8"/>
  <c r="Z59" i="8"/>
  <c r="AD59" i="8" s="1"/>
  <c r="AB62" i="8"/>
  <c r="Y62" i="8"/>
  <c r="Z67" i="8"/>
  <c r="AD67" i="8" s="1"/>
  <c r="AB70" i="8"/>
  <c r="Y70" i="8"/>
  <c r="Z75" i="8"/>
  <c r="AD75" i="8" s="1"/>
  <c r="AB78" i="8"/>
  <c r="Y78" i="8"/>
  <c r="Z83" i="8"/>
  <c r="AD83" i="8" s="1"/>
  <c r="AB86" i="8"/>
  <c r="Y86" i="8"/>
  <c r="Z91" i="8"/>
  <c r="AD91" i="8" s="1"/>
  <c r="AB94" i="8"/>
  <c r="Y94" i="8"/>
  <c r="Z99" i="8"/>
  <c r="AD99" i="8" s="1"/>
  <c r="Y100" i="8"/>
  <c r="Q2" i="8"/>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CN3" i="1" s="1"/>
  <c r="P2" i="1"/>
  <c r="CN2" i="1" s="1"/>
  <c r="CI100" i="1"/>
  <c r="CM100" i="1" s="1"/>
  <c r="CI99" i="1"/>
  <c r="CL99" i="1" s="1"/>
  <c r="CI98" i="1"/>
  <c r="CJ98" i="1" s="1"/>
  <c r="CI97" i="1"/>
  <c r="CL97" i="1" s="1"/>
  <c r="CI96" i="1"/>
  <c r="CM96" i="1" s="1"/>
  <c r="CI95" i="1"/>
  <c r="CL95" i="1" s="1"/>
  <c r="CI94" i="1"/>
  <c r="CJ94" i="1" s="1"/>
  <c r="CI93" i="1"/>
  <c r="CL93" i="1" s="1"/>
  <c r="CI92" i="1"/>
  <c r="CM92" i="1" s="1"/>
  <c r="CI91" i="1"/>
  <c r="CL91" i="1" s="1"/>
  <c r="CI90" i="1"/>
  <c r="CJ90" i="1" s="1"/>
  <c r="CI89" i="1"/>
  <c r="CL89" i="1" s="1"/>
  <c r="CI88" i="1"/>
  <c r="CM88" i="1" s="1"/>
  <c r="CI87" i="1"/>
  <c r="CL87" i="1" s="1"/>
  <c r="CI86" i="1"/>
  <c r="CJ86" i="1" s="1"/>
  <c r="CI85" i="1"/>
  <c r="CL85" i="1" s="1"/>
  <c r="CI84" i="1"/>
  <c r="CM84" i="1" s="1"/>
  <c r="CI83" i="1"/>
  <c r="CL83" i="1" s="1"/>
  <c r="CI82" i="1"/>
  <c r="CJ82" i="1" s="1"/>
  <c r="CI81" i="1"/>
  <c r="CL81" i="1" s="1"/>
  <c r="CI80" i="1"/>
  <c r="CM80" i="1" s="1"/>
  <c r="CI79" i="1"/>
  <c r="CL79" i="1" s="1"/>
  <c r="CI78" i="1"/>
  <c r="CJ78" i="1" s="1"/>
  <c r="CI77" i="1"/>
  <c r="CL77" i="1" s="1"/>
  <c r="CI76" i="1"/>
  <c r="CM76" i="1" s="1"/>
  <c r="CI75" i="1"/>
  <c r="CL75" i="1" s="1"/>
  <c r="CI74" i="1"/>
  <c r="CJ74" i="1" s="1"/>
  <c r="CI73" i="1"/>
  <c r="CL73" i="1" s="1"/>
  <c r="CI72" i="1"/>
  <c r="CM72" i="1" s="1"/>
  <c r="CI71" i="1"/>
  <c r="CL71" i="1" s="1"/>
  <c r="CI70" i="1"/>
  <c r="CJ70" i="1" s="1"/>
  <c r="CI69" i="1"/>
  <c r="CL69" i="1" s="1"/>
  <c r="CI68" i="1"/>
  <c r="CM68" i="1" s="1"/>
  <c r="CI67" i="1"/>
  <c r="CL67" i="1" s="1"/>
  <c r="CI66" i="1"/>
  <c r="CJ66" i="1" s="1"/>
  <c r="CI65" i="1"/>
  <c r="CL65" i="1" s="1"/>
  <c r="CI64" i="1"/>
  <c r="CM64" i="1" s="1"/>
  <c r="CI63" i="1"/>
  <c r="CL63" i="1" s="1"/>
  <c r="CI62" i="1"/>
  <c r="CJ62" i="1" s="1"/>
  <c r="CI61" i="1"/>
  <c r="CL61" i="1" s="1"/>
  <c r="CI60" i="1"/>
  <c r="CM60" i="1" s="1"/>
  <c r="CI59" i="1"/>
  <c r="CL59" i="1" s="1"/>
  <c r="CI58" i="1"/>
  <c r="CJ58" i="1" s="1"/>
  <c r="CI57" i="1"/>
  <c r="CL57" i="1" s="1"/>
  <c r="CI56" i="1"/>
  <c r="CM56" i="1" s="1"/>
  <c r="CI55" i="1"/>
  <c r="CL55" i="1" s="1"/>
  <c r="CI54" i="1"/>
  <c r="CJ54" i="1" s="1"/>
  <c r="CI53" i="1"/>
  <c r="CL53" i="1" s="1"/>
  <c r="CI52" i="1"/>
  <c r="CM52" i="1" s="1"/>
  <c r="CI51" i="1"/>
  <c r="CL51" i="1" s="1"/>
  <c r="CI50" i="1"/>
  <c r="CJ50" i="1" s="1"/>
  <c r="CI49" i="1"/>
  <c r="CM49" i="1" s="1"/>
  <c r="CI48" i="1"/>
  <c r="CM48" i="1" s="1"/>
  <c r="CI47" i="1"/>
  <c r="CL47" i="1" s="1"/>
  <c r="CI46" i="1"/>
  <c r="CJ46" i="1" s="1"/>
  <c r="CI45" i="1"/>
  <c r="CM45" i="1" s="1"/>
  <c r="CI44" i="1"/>
  <c r="CM44" i="1" s="1"/>
  <c r="CI43" i="1"/>
  <c r="CL43" i="1" s="1"/>
  <c r="CI42" i="1"/>
  <c r="CJ42" i="1" s="1"/>
  <c r="CI41" i="1"/>
  <c r="CM41" i="1" s="1"/>
  <c r="CI40" i="1"/>
  <c r="CM40" i="1" s="1"/>
  <c r="CI39" i="1"/>
  <c r="CL39" i="1" s="1"/>
  <c r="CI38" i="1"/>
  <c r="CJ38" i="1" s="1"/>
  <c r="CI37" i="1"/>
  <c r="CM37" i="1" s="1"/>
  <c r="CI36" i="1"/>
  <c r="CM36" i="1" s="1"/>
  <c r="CI35" i="1"/>
  <c r="CL35" i="1" s="1"/>
  <c r="CI34" i="1"/>
  <c r="CJ34" i="1" s="1"/>
  <c r="CI33" i="1"/>
  <c r="CM33" i="1" s="1"/>
  <c r="CI32" i="1"/>
  <c r="CM32" i="1" s="1"/>
  <c r="CI31" i="1"/>
  <c r="CL31" i="1" s="1"/>
  <c r="CI30" i="1"/>
  <c r="CJ30" i="1" s="1"/>
  <c r="CI29" i="1"/>
  <c r="CM29" i="1" s="1"/>
  <c r="CI28" i="1"/>
  <c r="CM28" i="1" s="1"/>
  <c r="CI27" i="1"/>
  <c r="CL27" i="1" s="1"/>
  <c r="CI26" i="1"/>
  <c r="CJ26" i="1" s="1"/>
  <c r="CI25" i="1"/>
  <c r="CM25" i="1" s="1"/>
  <c r="CI24" i="1"/>
  <c r="CM24" i="1" s="1"/>
  <c r="CI23" i="1"/>
  <c r="CL23" i="1" s="1"/>
  <c r="CI22" i="1"/>
  <c r="CJ22" i="1" s="1"/>
  <c r="CI21" i="1"/>
  <c r="CM21" i="1" s="1"/>
  <c r="CI20" i="1"/>
  <c r="CM20" i="1" s="1"/>
  <c r="CI19" i="1"/>
  <c r="CL19" i="1" s="1"/>
  <c r="CI18" i="1"/>
  <c r="CJ18" i="1" s="1"/>
  <c r="CI17" i="1"/>
  <c r="CM17" i="1" s="1"/>
  <c r="CI16" i="1"/>
  <c r="CM16" i="1" s="1"/>
  <c r="CI15" i="1"/>
  <c r="CL15" i="1" s="1"/>
  <c r="CI14" i="1"/>
  <c r="CJ14" i="1" s="1"/>
  <c r="CI13" i="1"/>
  <c r="CK13" i="1" s="1"/>
  <c r="CI12" i="1"/>
  <c r="CM12" i="1" s="1"/>
  <c r="CI11" i="1"/>
  <c r="CL11" i="1" s="1"/>
  <c r="CI10" i="1"/>
  <c r="CJ10" i="1" s="1"/>
  <c r="CI9" i="1"/>
  <c r="CK9" i="1" s="1"/>
  <c r="CI8" i="1"/>
  <c r="CM8" i="1" s="1"/>
  <c r="CI7" i="1"/>
  <c r="CL7" i="1" s="1"/>
  <c r="CI6" i="1"/>
  <c r="CJ6" i="1" s="1"/>
  <c r="CI5" i="1"/>
  <c r="CK5" i="1" s="1"/>
  <c r="CI4" i="1"/>
  <c r="CM4" i="1" s="1"/>
  <c r="CI3" i="1"/>
  <c r="CL3" i="1" s="1"/>
  <c r="BZ100" i="1"/>
  <c r="BZ99" i="1"/>
  <c r="BZ98" i="1"/>
  <c r="BZ97" i="1"/>
  <c r="BZ96" i="1"/>
  <c r="BZ95" i="1"/>
  <c r="BZ94" i="1"/>
  <c r="BZ93" i="1"/>
  <c r="BZ92" i="1"/>
  <c r="BZ91" i="1"/>
  <c r="BZ90" i="1"/>
  <c r="BZ89" i="1"/>
  <c r="BZ88" i="1"/>
  <c r="BZ87" i="1"/>
  <c r="BZ86" i="1"/>
  <c r="BZ85" i="1"/>
  <c r="BZ84" i="1"/>
  <c r="BZ83" i="1"/>
  <c r="BZ82" i="1"/>
  <c r="BZ81" i="1"/>
  <c r="BZ80" i="1"/>
  <c r="BZ79" i="1"/>
  <c r="BZ78" i="1"/>
  <c r="BZ77" i="1"/>
  <c r="BZ76" i="1"/>
  <c r="BZ75" i="1"/>
  <c r="BZ74" i="1"/>
  <c r="BZ73" i="1"/>
  <c r="BZ72" i="1"/>
  <c r="BZ71" i="1"/>
  <c r="BZ70" i="1"/>
  <c r="BZ69" i="1"/>
  <c r="BZ68" i="1"/>
  <c r="BZ67" i="1"/>
  <c r="BZ66" i="1"/>
  <c r="BZ65" i="1"/>
  <c r="BZ64" i="1"/>
  <c r="BZ63" i="1"/>
  <c r="BZ62" i="1"/>
  <c r="BZ61" i="1"/>
  <c r="BZ60" i="1"/>
  <c r="BZ59" i="1"/>
  <c r="BZ58" i="1"/>
  <c r="BZ57" i="1"/>
  <c r="BZ56" i="1"/>
  <c r="BZ55" i="1"/>
  <c r="BZ54" i="1"/>
  <c r="BZ53" i="1"/>
  <c r="BZ52" i="1"/>
  <c r="BZ51" i="1"/>
  <c r="BZ50" i="1"/>
  <c r="BZ49" i="1"/>
  <c r="BZ48" i="1"/>
  <c r="BZ47" i="1"/>
  <c r="BZ46" i="1"/>
  <c r="BZ45" i="1"/>
  <c r="BZ44" i="1"/>
  <c r="BZ43" i="1"/>
  <c r="BZ42" i="1"/>
  <c r="BZ41" i="1"/>
  <c r="BZ40" i="1"/>
  <c r="BZ39" i="1"/>
  <c r="BZ38" i="1"/>
  <c r="BZ37" i="1"/>
  <c r="BZ36" i="1"/>
  <c r="BZ35" i="1"/>
  <c r="BZ34" i="1"/>
  <c r="BZ33" i="1"/>
  <c r="BZ32" i="1"/>
  <c r="BZ31" i="1"/>
  <c r="BZ30" i="1"/>
  <c r="BZ29" i="1"/>
  <c r="BZ28" i="1"/>
  <c r="BZ27" i="1"/>
  <c r="BZ26" i="1"/>
  <c r="BZ25" i="1"/>
  <c r="BZ24" i="1"/>
  <c r="BZ23" i="1"/>
  <c r="BZ22" i="1"/>
  <c r="BZ21" i="1"/>
  <c r="BZ20" i="1"/>
  <c r="BZ19" i="1"/>
  <c r="BZ18" i="1"/>
  <c r="BZ17" i="1"/>
  <c r="BZ16" i="1"/>
  <c r="BZ15" i="1"/>
  <c r="BZ14" i="1"/>
  <c r="BZ13" i="1"/>
  <c r="BZ12" i="1"/>
  <c r="BZ11" i="1"/>
  <c r="BZ10" i="1"/>
  <c r="BZ9" i="1"/>
  <c r="BZ8" i="1"/>
  <c r="BZ7" i="1"/>
  <c r="BZ6" i="1"/>
  <c r="BZ5" i="1"/>
  <c r="BZ4" i="1"/>
  <c r="BZ3" i="1"/>
  <c r="BY100" i="1"/>
  <c r="CA100" i="1" s="1"/>
  <c r="BY99" i="1"/>
  <c r="CA99" i="1" s="1"/>
  <c r="BY98" i="1"/>
  <c r="CA98" i="1" s="1"/>
  <c r="BY97" i="1"/>
  <c r="CA97" i="1" s="1"/>
  <c r="BY96" i="1"/>
  <c r="CA96" i="1" s="1"/>
  <c r="BY95" i="1"/>
  <c r="CA95" i="1" s="1"/>
  <c r="BY94" i="1"/>
  <c r="CA94" i="1" s="1"/>
  <c r="BY93" i="1"/>
  <c r="CA93" i="1" s="1"/>
  <c r="BY92" i="1"/>
  <c r="CA92" i="1" s="1"/>
  <c r="BY91" i="1"/>
  <c r="CA91" i="1" s="1"/>
  <c r="BY90" i="1"/>
  <c r="CA90" i="1" s="1"/>
  <c r="BY89" i="1"/>
  <c r="CA89" i="1" s="1"/>
  <c r="BY88" i="1"/>
  <c r="CA88" i="1" s="1"/>
  <c r="BY87" i="1"/>
  <c r="CA87" i="1" s="1"/>
  <c r="BY86" i="1"/>
  <c r="CA86" i="1" s="1"/>
  <c r="BY85" i="1"/>
  <c r="CA85" i="1" s="1"/>
  <c r="BY84" i="1"/>
  <c r="CA84" i="1" s="1"/>
  <c r="BY83" i="1"/>
  <c r="CA83" i="1" s="1"/>
  <c r="BY82" i="1"/>
  <c r="CA82" i="1" s="1"/>
  <c r="BY81" i="1"/>
  <c r="CA81" i="1" s="1"/>
  <c r="BY80" i="1"/>
  <c r="CA80" i="1" s="1"/>
  <c r="BY79" i="1"/>
  <c r="CA79" i="1" s="1"/>
  <c r="BY78" i="1"/>
  <c r="CA78" i="1" s="1"/>
  <c r="BY77" i="1"/>
  <c r="CA77" i="1" s="1"/>
  <c r="BY76" i="1"/>
  <c r="CA76" i="1" s="1"/>
  <c r="BY75" i="1"/>
  <c r="CA75" i="1" s="1"/>
  <c r="BY74" i="1"/>
  <c r="CA74" i="1" s="1"/>
  <c r="BY73" i="1"/>
  <c r="CA73" i="1" s="1"/>
  <c r="BY72" i="1"/>
  <c r="CA72" i="1" s="1"/>
  <c r="BY71" i="1"/>
  <c r="CA71" i="1" s="1"/>
  <c r="BY70" i="1"/>
  <c r="CA70" i="1" s="1"/>
  <c r="BY69" i="1"/>
  <c r="CA69" i="1" s="1"/>
  <c r="BY68" i="1"/>
  <c r="CA68" i="1" s="1"/>
  <c r="BY67" i="1"/>
  <c r="CA67" i="1" s="1"/>
  <c r="BY66" i="1"/>
  <c r="CA66" i="1" s="1"/>
  <c r="BY65" i="1"/>
  <c r="CA65" i="1" s="1"/>
  <c r="BY64" i="1"/>
  <c r="CA64" i="1" s="1"/>
  <c r="BY63" i="1"/>
  <c r="CA63" i="1" s="1"/>
  <c r="BY62" i="1"/>
  <c r="CA62" i="1" s="1"/>
  <c r="BY61" i="1"/>
  <c r="CA61" i="1" s="1"/>
  <c r="BY60" i="1"/>
  <c r="CA60" i="1" s="1"/>
  <c r="BY59" i="1"/>
  <c r="CA59" i="1" s="1"/>
  <c r="BY58" i="1"/>
  <c r="CA58" i="1" s="1"/>
  <c r="BY57" i="1"/>
  <c r="CA57" i="1" s="1"/>
  <c r="BY56" i="1"/>
  <c r="CA56" i="1" s="1"/>
  <c r="BY55" i="1"/>
  <c r="CA55" i="1" s="1"/>
  <c r="BY54" i="1"/>
  <c r="CA54" i="1" s="1"/>
  <c r="BY53" i="1"/>
  <c r="CA53" i="1" s="1"/>
  <c r="BY52" i="1"/>
  <c r="CA52" i="1" s="1"/>
  <c r="BY51" i="1"/>
  <c r="CA51" i="1" s="1"/>
  <c r="BY50" i="1"/>
  <c r="CA50" i="1" s="1"/>
  <c r="BY49" i="1"/>
  <c r="CA49" i="1" s="1"/>
  <c r="BY48" i="1"/>
  <c r="CA48" i="1" s="1"/>
  <c r="BY47" i="1"/>
  <c r="CA47" i="1" s="1"/>
  <c r="BY46" i="1"/>
  <c r="CA46" i="1" s="1"/>
  <c r="BY45" i="1"/>
  <c r="CA45" i="1" s="1"/>
  <c r="BY44" i="1"/>
  <c r="CA44" i="1" s="1"/>
  <c r="BY43" i="1"/>
  <c r="CA43" i="1" s="1"/>
  <c r="BY42" i="1"/>
  <c r="CA42" i="1" s="1"/>
  <c r="BY41" i="1"/>
  <c r="CA41" i="1" s="1"/>
  <c r="BY40" i="1"/>
  <c r="CA40" i="1" s="1"/>
  <c r="BY39" i="1"/>
  <c r="CA39" i="1" s="1"/>
  <c r="BY38" i="1"/>
  <c r="CA38" i="1" s="1"/>
  <c r="BY37" i="1"/>
  <c r="CA37" i="1" s="1"/>
  <c r="BY36" i="1"/>
  <c r="CA36" i="1" s="1"/>
  <c r="BY35" i="1"/>
  <c r="CA35" i="1" s="1"/>
  <c r="BY34" i="1"/>
  <c r="CA34" i="1" s="1"/>
  <c r="BY33" i="1"/>
  <c r="CA33" i="1" s="1"/>
  <c r="BY32" i="1"/>
  <c r="CA32" i="1" s="1"/>
  <c r="BY31" i="1"/>
  <c r="CA31" i="1" s="1"/>
  <c r="BY30" i="1"/>
  <c r="CA30" i="1" s="1"/>
  <c r="BY29" i="1"/>
  <c r="CA29" i="1" s="1"/>
  <c r="BY28" i="1"/>
  <c r="CA28" i="1" s="1"/>
  <c r="BY27" i="1"/>
  <c r="CA27" i="1" s="1"/>
  <c r="BY26" i="1"/>
  <c r="CA26" i="1" s="1"/>
  <c r="BY25" i="1"/>
  <c r="CA25" i="1" s="1"/>
  <c r="BY24" i="1"/>
  <c r="CA24" i="1" s="1"/>
  <c r="BY23" i="1"/>
  <c r="CA23" i="1" s="1"/>
  <c r="BY22" i="1"/>
  <c r="CA22" i="1" s="1"/>
  <c r="BY21" i="1"/>
  <c r="CA21" i="1" s="1"/>
  <c r="BY20" i="1"/>
  <c r="CA20" i="1" s="1"/>
  <c r="BY19" i="1"/>
  <c r="CA19" i="1" s="1"/>
  <c r="BY18" i="1"/>
  <c r="CA18" i="1" s="1"/>
  <c r="BY17" i="1"/>
  <c r="CA17" i="1" s="1"/>
  <c r="BY16" i="1"/>
  <c r="CA16" i="1" s="1"/>
  <c r="BY15" i="1"/>
  <c r="CA15" i="1" s="1"/>
  <c r="BY14" i="1"/>
  <c r="CA14" i="1" s="1"/>
  <c r="BY13" i="1"/>
  <c r="CA13" i="1" s="1"/>
  <c r="BY12" i="1"/>
  <c r="CA12" i="1" s="1"/>
  <c r="BY11" i="1"/>
  <c r="CA11" i="1" s="1"/>
  <c r="BY10" i="1"/>
  <c r="CA10" i="1" s="1"/>
  <c r="BY9" i="1"/>
  <c r="CA9" i="1" s="1"/>
  <c r="BY8" i="1"/>
  <c r="CA8" i="1" s="1"/>
  <c r="BY7" i="1"/>
  <c r="CA7" i="1" s="1"/>
  <c r="BY6" i="1"/>
  <c r="CA6" i="1" s="1"/>
  <c r="BY5" i="1"/>
  <c r="CA5" i="1" s="1"/>
  <c r="BY4" i="1"/>
  <c r="CA4" i="1" s="1"/>
  <c r="BY3" i="1"/>
  <c r="CA3" i="1" s="1"/>
  <c r="BV100" i="1"/>
  <c r="BV99" i="1"/>
  <c r="BV98" i="1"/>
  <c r="BV97" i="1"/>
  <c r="BV96" i="1"/>
  <c r="BV95" i="1"/>
  <c r="BV94" i="1"/>
  <c r="BV93" i="1"/>
  <c r="BV92" i="1"/>
  <c r="BV91" i="1"/>
  <c r="BV90" i="1"/>
  <c r="BV89" i="1"/>
  <c r="BV88" i="1"/>
  <c r="BV87" i="1"/>
  <c r="BV86" i="1"/>
  <c r="BV85" i="1"/>
  <c r="BV84" i="1"/>
  <c r="BV83" i="1"/>
  <c r="BV82" i="1"/>
  <c r="BV81" i="1"/>
  <c r="BV80" i="1"/>
  <c r="BV79" i="1"/>
  <c r="BV78" i="1"/>
  <c r="BV77" i="1"/>
  <c r="BV76" i="1"/>
  <c r="BV75" i="1"/>
  <c r="BV74" i="1"/>
  <c r="BV73" i="1"/>
  <c r="BV72" i="1"/>
  <c r="BV71" i="1"/>
  <c r="BV70" i="1"/>
  <c r="BV69" i="1"/>
  <c r="BV68" i="1"/>
  <c r="BV67" i="1"/>
  <c r="BV66" i="1"/>
  <c r="BV65" i="1"/>
  <c r="BV64" i="1"/>
  <c r="BV63" i="1"/>
  <c r="BV62" i="1"/>
  <c r="BV61" i="1"/>
  <c r="BV60" i="1"/>
  <c r="BV59" i="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BV3" i="1"/>
  <c r="BS100" i="1"/>
  <c r="BS99" i="1"/>
  <c r="BS98" i="1"/>
  <c r="BS97" i="1"/>
  <c r="BS96" i="1"/>
  <c r="BS95" i="1"/>
  <c r="BS94" i="1"/>
  <c r="BS93" i="1"/>
  <c r="BS92" i="1"/>
  <c r="BS91" i="1"/>
  <c r="BS90" i="1"/>
  <c r="BS89" i="1"/>
  <c r="BS88" i="1"/>
  <c r="BS87" i="1"/>
  <c r="BS86" i="1"/>
  <c r="BS85" i="1"/>
  <c r="BS84" i="1"/>
  <c r="BS83" i="1"/>
  <c r="BS82" i="1"/>
  <c r="BS81" i="1"/>
  <c r="BS80" i="1"/>
  <c r="BS79" i="1"/>
  <c r="BS78" i="1"/>
  <c r="BS77" i="1"/>
  <c r="BS76" i="1"/>
  <c r="BS75" i="1"/>
  <c r="BS74" i="1"/>
  <c r="BS73" i="1"/>
  <c r="BS72" i="1"/>
  <c r="BS71" i="1"/>
  <c r="BS70" i="1"/>
  <c r="BS69" i="1"/>
  <c r="BS68" i="1"/>
  <c r="BS67" i="1"/>
  <c r="BS66" i="1"/>
  <c r="BS65" i="1"/>
  <c r="BS64" i="1"/>
  <c r="BS63" i="1"/>
  <c r="BS62" i="1"/>
  <c r="BS61" i="1"/>
  <c r="BS60" i="1"/>
  <c r="BS59" i="1"/>
  <c r="BS58" i="1"/>
  <c r="BS57" i="1"/>
  <c r="BS56" i="1"/>
  <c r="BS55" i="1"/>
  <c r="BS54" i="1"/>
  <c r="BS53" i="1"/>
  <c r="BS52" i="1"/>
  <c r="BS51" i="1"/>
  <c r="BS50" i="1"/>
  <c r="BS49" i="1"/>
  <c r="BS48" i="1"/>
  <c r="BS47" i="1"/>
  <c r="BS46" i="1"/>
  <c r="BS45" i="1"/>
  <c r="BS44" i="1"/>
  <c r="BS43" i="1"/>
  <c r="BS42" i="1"/>
  <c r="BS41" i="1"/>
  <c r="BS40" i="1"/>
  <c r="BS39" i="1"/>
  <c r="BS38" i="1"/>
  <c r="BS37" i="1"/>
  <c r="BS36" i="1"/>
  <c r="BS35" i="1"/>
  <c r="BS34" i="1"/>
  <c r="BS33" i="1"/>
  <c r="BS32" i="1"/>
  <c r="BS31" i="1"/>
  <c r="BS30" i="1"/>
  <c r="BS29" i="1"/>
  <c r="BS28" i="1"/>
  <c r="BS27" i="1"/>
  <c r="BS26" i="1"/>
  <c r="BS25" i="1"/>
  <c r="BS24" i="1"/>
  <c r="BS23" i="1"/>
  <c r="BS22" i="1"/>
  <c r="BS21" i="1"/>
  <c r="BS20" i="1"/>
  <c r="BS19" i="1"/>
  <c r="BS18" i="1"/>
  <c r="BS17" i="1"/>
  <c r="BS16" i="1"/>
  <c r="BS15" i="1"/>
  <c r="BS14" i="1"/>
  <c r="BS13" i="1"/>
  <c r="BS12" i="1"/>
  <c r="BS11" i="1"/>
  <c r="BS10" i="1"/>
  <c r="BS9" i="1"/>
  <c r="BS8" i="1"/>
  <c r="BS7" i="1"/>
  <c r="BS6" i="1"/>
  <c r="BS5" i="1"/>
  <c r="BS4" i="1"/>
  <c r="BS3"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D100" i="1"/>
  <c r="AB100" i="1"/>
  <c r="AA100" i="1" s="1"/>
  <c r="AD99" i="1"/>
  <c r="AB99" i="1"/>
  <c r="AA99" i="1" s="1"/>
  <c r="AD98" i="1"/>
  <c r="AB98" i="1"/>
  <c r="AC98" i="1" s="1"/>
  <c r="AD97" i="1"/>
  <c r="AB97" i="1"/>
  <c r="AC97" i="1" s="1"/>
  <c r="AD96" i="1"/>
  <c r="AB96" i="1"/>
  <c r="Z96" i="1" s="1"/>
  <c r="AD95" i="1"/>
  <c r="AB95" i="1"/>
  <c r="AC95" i="1" s="1"/>
  <c r="AD94" i="1"/>
  <c r="AB94" i="1"/>
  <c r="Z94" i="1" s="1"/>
  <c r="AD93" i="1"/>
  <c r="AB93" i="1"/>
  <c r="AA93" i="1" s="1"/>
  <c r="AD92" i="1"/>
  <c r="AB92" i="1"/>
  <c r="AA92" i="1" s="1"/>
  <c r="AD91" i="1"/>
  <c r="AB91" i="1"/>
  <c r="AA91" i="1" s="1"/>
  <c r="AD90" i="1"/>
  <c r="AB90" i="1"/>
  <c r="AC90" i="1" s="1"/>
  <c r="AD89" i="1"/>
  <c r="AB89" i="1"/>
  <c r="AC89" i="1" s="1"/>
  <c r="AD88" i="1"/>
  <c r="AB88" i="1"/>
  <c r="AH88" i="1" s="1"/>
  <c r="AJ88" i="1" s="1"/>
  <c r="AD87" i="1"/>
  <c r="AB87" i="1"/>
  <c r="AC87" i="1" s="1"/>
  <c r="AD86" i="1"/>
  <c r="AB86" i="1"/>
  <c r="Z86" i="1" s="1"/>
  <c r="AD85" i="1"/>
  <c r="AB85" i="1"/>
  <c r="AA85" i="1" s="1"/>
  <c r="AD84" i="1"/>
  <c r="AB84" i="1"/>
  <c r="AA84" i="1" s="1"/>
  <c r="AD83" i="1"/>
  <c r="AB83" i="1"/>
  <c r="AA83" i="1" s="1"/>
  <c r="AD82" i="1"/>
  <c r="AB82" i="1"/>
  <c r="AC82" i="1" s="1"/>
  <c r="AD81" i="1"/>
  <c r="AB81" i="1"/>
  <c r="AC81" i="1" s="1"/>
  <c r="AD80" i="1"/>
  <c r="AB80" i="1"/>
  <c r="AH80" i="1" s="1"/>
  <c r="AJ80" i="1" s="1"/>
  <c r="AD79" i="1"/>
  <c r="AB79" i="1"/>
  <c r="AC79" i="1" s="1"/>
  <c r="AD78" i="1"/>
  <c r="AB78" i="1"/>
  <c r="Z78" i="1" s="1"/>
  <c r="AD77" i="1"/>
  <c r="AB77" i="1"/>
  <c r="AA77" i="1" s="1"/>
  <c r="AD76" i="1"/>
  <c r="AB76" i="1"/>
  <c r="AA76" i="1" s="1"/>
  <c r="AD75" i="1"/>
  <c r="AB75" i="1"/>
  <c r="AA75" i="1" s="1"/>
  <c r="AD74" i="1"/>
  <c r="AB74" i="1"/>
  <c r="AC74" i="1" s="1"/>
  <c r="AD73" i="1"/>
  <c r="AB73" i="1"/>
  <c r="AC73" i="1" s="1"/>
  <c r="AD72" i="1"/>
  <c r="AB72" i="1"/>
  <c r="AH72" i="1" s="1"/>
  <c r="AJ72" i="1" s="1"/>
  <c r="AD71" i="1"/>
  <c r="AB71" i="1"/>
  <c r="AC71" i="1" s="1"/>
  <c r="AD70" i="1"/>
  <c r="AB70" i="1"/>
  <c r="Z70" i="1" s="1"/>
  <c r="AD69" i="1"/>
  <c r="AB69" i="1"/>
  <c r="Z69" i="1"/>
  <c r="AD68" i="1"/>
  <c r="AB68" i="1"/>
  <c r="AA68" i="1" s="1"/>
  <c r="AD67" i="1"/>
  <c r="AB67" i="1"/>
  <c r="AA67" i="1" s="1"/>
  <c r="AD66" i="1"/>
  <c r="AB66" i="1"/>
  <c r="AC66" i="1" s="1"/>
  <c r="AD65" i="1"/>
  <c r="AB65" i="1"/>
  <c r="AC65" i="1" s="1"/>
  <c r="AD64" i="1"/>
  <c r="AB64" i="1"/>
  <c r="AA64" i="1" s="1"/>
  <c r="AD63" i="1"/>
  <c r="AB63" i="1"/>
  <c r="AC63" i="1" s="1"/>
  <c r="AD62" i="1"/>
  <c r="AB62" i="1"/>
  <c r="Z62" i="1" s="1"/>
  <c r="AD61" i="1"/>
  <c r="AB61" i="1"/>
  <c r="AA61" i="1" s="1"/>
  <c r="AD60" i="1"/>
  <c r="AB60" i="1"/>
  <c r="AA60" i="1" s="1"/>
  <c r="AD59" i="1"/>
  <c r="AB59" i="1"/>
  <c r="AA59" i="1" s="1"/>
  <c r="AD58" i="1"/>
  <c r="AB58" i="1"/>
  <c r="AC58" i="1" s="1"/>
  <c r="AD57" i="1"/>
  <c r="AB57" i="1"/>
  <c r="AC57" i="1" s="1"/>
  <c r="AD56" i="1"/>
  <c r="AB56" i="1"/>
  <c r="AA56" i="1" s="1"/>
  <c r="AD55" i="1"/>
  <c r="AB55" i="1"/>
  <c r="AC55" i="1" s="1"/>
  <c r="AD54" i="1"/>
  <c r="AB54" i="1"/>
  <c r="Z54" i="1" s="1"/>
  <c r="AD53" i="1"/>
  <c r="AB53" i="1"/>
  <c r="AA53" i="1" s="1"/>
  <c r="AD52" i="1"/>
  <c r="AB52" i="1"/>
  <c r="AA52" i="1" s="1"/>
  <c r="AD51" i="1"/>
  <c r="AB51" i="1"/>
  <c r="AA51" i="1" s="1"/>
  <c r="AD50" i="1"/>
  <c r="AB50" i="1"/>
  <c r="AC50" i="1" s="1"/>
  <c r="AD49" i="1"/>
  <c r="AB49" i="1"/>
  <c r="AC49" i="1" s="1"/>
  <c r="AD48" i="1"/>
  <c r="AB48" i="1"/>
  <c r="AH48" i="1" s="1"/>
  <c r="AJ48" i="1" s="1"/>
  <c r="AD47" i="1"/>
  <c r="AB47" i="1"/>
  <c r="AC47" i="1" s="1"/>
  <c r="AD46" i="1"/>
  <c r="AB46" i="1"/>
  <c r="Z46" i="1" s="1"/>
  <c r="AD45" i="1"/>
  <c r="AB45" i="1"/>
  <c r="AA45" i="1" s="1"/>
  <c r="AD44" i="1"/>
  <c r="AB44" i="1"/>
  <c r="AA44" i="1" s="1"/>
  <c r="AD43" i="1"/>
  <c r="AB43" i="1"/>
  <c r="AA43" i="1" s="1"/>
  <c r="AD42" i="1"/>
  <c r="AB42" i="1"/>
  <c r="AC42" i="1" s="1"/>
  <c r="AD41" i="1"/>
  <c r="AB41" i="1"/>
  <c r="AC41" i="1" s="1"/>
  <c r="AD40" i="1"/>
  <c r="AB40" i="1"/>
  <c r="AH40" i="1" s="1"/>
  <c r="AJ40" i="1" s="1"/>
  <c r="AD39" i="1"/>
  <c r="AB39" i="1"/>
  <c r="AC39" i="1" s="1"/>
  <c r="AD38" i="1"/>
  <c r="AB38" i="1"/>
  <c r="Z38" i="1" s="1"/>
  <c r="AD37" i="1"/>
  <c r="AB37" i="1"/>
  <c r="AC37" i="1" s="1"/>
  <c r="AD36" i="1"/>
  <c r="AB36" i="1"/>
  <c r="AA36" i="1" s="1"/>
  <c r="AD35" i="1"/>
  <c r="AB35" i="1"/>
  <c r="AA35" i="1" s="1"/>
  <c r="AD34" i="1"/>
  <c r="AB34" i="1"/>
  <c r="AC34" i="1" s="1"/>
  <c r="AD33" i="1"/>
  <c r="AB33" i="1"/>
  <c r="AC33" i="1" s="1"/>
  <c r="AD32" i="1"/>
  <c r="AB32" i="1"/>
  <c r="AH32" i="1" s="1"/>
  <c r="AJ32" i="1" s="1"/>
  <c r="AD31" i="1"/>
  <c r="AB31" i="1"/>
  <c r="AC31" i="1" s="1"/>
  <c r="AD30" i="1"/>
  <c r="AB30" i="1"/>
  <c r="Z30" i="1" s="1"/>
  <c r="AD29" i="1"/>
  <c r="AB29" i="1"/>
  <c r="AC29" i="1" s="1"/>
  <c r="AD28" i="1"/>
  <c r="AB28" i="1"/>
  <c r="AA28" i="1" s="1"/>
  <c r="AD27" i="1"/>
  <c r="AB27" i="1"/>
  <c r="AA27" i="1" s="1"/>
  <c r="AD26" i="1"/>
  <c r="AB26" i="1"/>
  <c r="AC26" i="1" s="1"/>
  <c r="AD25" i="1"/>
  <c r="AB25" i="1"/>
  <c r="AC25" i="1" s="1"/>
  <c r="AD24" i="1"/>
  <c r="AB24" i="1"/>
  <c r="AC24" i="1" s="1"/>
  <c r="AD23" i="1"/>
  <c r="AB23" i="1"/>
  <c r="AC23" i="1" s="1"/>
  <c r="AD22" i="1"/>
  <c r="AB22" i="1"/>
  <c r="Z22" i="1" s="1"/>
  <c r="AD21" i="1"/>
  <c r="AB21" i="1"/>
  <c r="AC21" i="1" s="1"/>
  <c r="AD20" i="1"/>
  <c r="AB20" i="1"/>
  <c r="AA20" i="1" s="1"/>
  <c r="AD19" i="1"/>
  <c r="AB19" i="1"/>
  <c r="AA19" i="1" s="1"/>
  <c r="AD18" i="1"/>
  <c r="AB18" i="1"/>
  <c r="AC18" i="1" s="1"/>
  <c r="AD17" i="1"/>
  <c r="AB17" i="1"/>
  <c r="AC17" i="1" s="1"/>
  <c r="AD16" i="1"/>
  <c r="AB16" i="1"/>
  <c r="AA16" i="1" s="1"/>
  <c r="AD15" i="1"/>
  <c r="AB15" i="1"/>
  <c r="AC15" i="1" s="1"/>
  <c r="AD14" i="1"/>
  <c r="AB14" i="1"/>
  <c r="Z14" i="1" s="1"/>
  <c r="AD13" i="1"/>
  <c r="AB13" i="1"/>
  <c r="AC13" i="1" s="1"/>
  <c r="AD12" i="1"/>
  <c r="AB12" i="1"/>
  <c r="AA12" i="1" s="1"/>
  <c r="AD11" i="1"/>
  <c r="AB11" i="1"/>
  <c r="AA11" i="1" s="1"/>
  <c r="AD10" i="1"/>
  <c r="AB10" i="1"/>
  <c r="AC10" i="1" s="1"/>
  <c r="AD9" i="1"/>
  <c r="AB9" i="1"/>
  <c r="AC9" i="1" s="1"/>
  <c r="AD8" i="1"/>
  <c r="AB8" i="1"/>
  <c r="AA8" i="1" s="1"/>
  <c r="AD7" i="1"/>
  <c r="AB7" i="1"/>
  <c r="AC7" i="1" s="1"/>
  <c r="AD6" i="1"/>
  <c r="AB6" i="1"/>
  <c r="Z6" i="1" s="1"/>
  <c r="AD5" i="1"/>
  <c r="AB5" i="1"/>
  <c r="AC5" i="1" s="1"/>
  <c r="AD4" i="1"/>
  <c r="AB4" i="1"/>
  <c r="AA4" i="1" s="1"/>
  <c r="AD3" i="1"/>
  <c r="AB3" i="1"/>
  <c r="AA3" i="1" s="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3"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AA69" i="1" l="1"/>
  <c r="AC69" i="1"/>
  <c r="AA80" i="1"/>
  <c r="AC80" i="1"/>
  <c r="AC60" i="1"/>
  <c r="Z29" i="1"/>
  <c r="AC96" i="1"/>
  <c r="Z24" i="1"/>
  <c r="AC53" i="1"/>
  <c r="Z44" i="1"/>
  <c r="AA47" i="1"/>
  <c r="AC72" i="1"/>
  <c r="Z80" i="1"/>
  <c r="CK41" i="1"/>
  <c r="AC14" i="1"/>
  <c r="AC44" i="1"/>
  <c r="CM58" i="1"/>
  <c r="AH63" i="1"/>
  <c r="AJ63" i="1" s="1"/>
  <c r="CM90" i="1"/>
  <c r="AC30" i="1"/>
  <c r="AA34" i="1"/>
  <c r="AA78" i="1"/>
  <c r="Z72" i="1"/>
  <c r="AA96" i="1"/>
  <c r="Z48" i="1"/>
  <c r="AA72" i="1"/>
  <c r="AC78" i="1"/>
  <c r="Z39" i="1"/>
  <c r="Z55" i="1"/>
  <c r="AH24" i="1"/>
  <c r="AJ24" i="1" s="1"/>
  <c r="Z53" i="1"/>
  <c r="CM74" i="1"/>
  <c r="CM81" i="1"/>
  <c r="Z23" i="1"/>
  <c r="Z40" i="1"/>
  <c r="AH19" i="1"/>
  <c r="AJ19" i="1" s="1"/>
  <c r="AH96" i="1"/>
  <c r="AJ96" i="1" s="1"/>
  <c r="AA40" i="1"/>
  <c r="AA46" i="1"/>
  <c r="AA48" i="1"/>
  <c r="Z71" i="1"/>
  <c r="AC85" i="1"/>
  <c r="AC88" i="1"/>
  <c r="Z92" i="1"/>
  <c r="AC94" i="1"/>
  <c r="CM50" i="1"/>
  <c r="CK77" i="1"/>
  <c r="CM82" i="1"/>
  <c r="CM77" i="1"/>
  <c r="AC46" i="1"/>
  <c r="AC48" i="1"/>
  <c r="AC92" i="1"/>
  <c r="CM65" i="1"/>
  <c r="AC40" i="1"/>
  <c r="Z13" i="1"/>
  <c r="Z16" i="1"/>
  <c r="AA32" i="1"/>
  <c r="AH74" i="1"/>
  <c r="AJ74" i="1" s="1"/>
  <c r="AC16" i="1"/>
  <c r="Z20" i="1"/>
  <c r="AA30" i="1"/>
  <c r="AC32" i="1"/>
  <c r="Z60" i="1"/>
  <c r="AA63" i="1"/>
  <c r="CK61" i="1"/>
  <c r="CK93" i="1"/>
  <c r="Z7" i="1"/>
  <c r="AA79" i="1"/>
  <c r="Z85" i="1"/>
  <c r="AA88" i="1"/>
  <c r="AA94" i="1"/>
  <c r="AC8" i="1"/>
  <c r="AC56" i="1"/>
  <c r="AC62" i="1"/>
  <c r="AC64" i="1"/>
  <c r="AC76" i="1"/>
  <c r="AH3" i="1"/>
  <c r="AJ3" i="1" s="1"/>
  <c r="AH8" i="1"/>
  <c r="AJ8" i="1" s="1"/>
  <c r="AH31" i="1"/>
  <c r="AJ31" i="1" s="1"/>
  <c r="AH36" i="1"/>
  <c r="AJ36" i="1" s="1"/>
  <c r="AH47" i="1"/>
  <c r="AJ47" i="1" s="1"/>
  <c r="AH58" i="1"/>
  <c r="AJ58" i="1" s="1"/>
  <c r="AH91" i="1"/>
  <c r="AJ91" i="1" s="1"/>
  <c r="CM10" i="1"/>
  <c r="CM93" i="1"/>
  <c r="AA15" i="1"/>
  <c r="Z32" i="1"/>
  <c r="Z88" i="1"/>
  <c r="AH15" i="1"/>
  <c r="AJ15" i="1" s="1"/>
  <c r="AH20" i="1"/>
  <c r="AJ20" i="1" s="1"/>
  <c r="AH42" i="1"/>
  <c r="AJ42" i="1" s="1"/>
  <c r="AH64" i="1"/>
  <c r="AJ64" i="1" s="1"/>
  <c r="AH75" i="1"/>
  <c r="AJ75" i="1" s="1"/>
  <c r="AH87" i="1"/>
  <c r="AJ87" i="1" s="1"/>
  <c r="AH4" i="1"/>
  <c r="AJ4" i="1" s="1"/>
  <c r="AH59" i="1"/>
  <c r="AJ59" i="1" s="1"/>
  <c r="AH71" i="1"/>
  <c r="AJ71" i="1" s="1"/>
  <c r="CK6" i="1"/>
  <c r="CM54" i="1"/>
  <c r="CK73" i="1"/>
  <c r="CM94" i="1"/>
  <c r="Z4" i="1"/>
  <c r="AA18" i="1"/>
  <c r="AA24" i="1"/>
  <c r="AH16" i="1"/>
  <c r="AJ16" i="1" s="1"/>
  <c r="AH27" i="1"/>
  <c r="AJ27" i="1" s="1"/>
  <c r="AH43" i="1"/>
  <c r="AJ43" i="1" s="1"/>
  <c r="AH55" i="1"/>
  <c r="AJ55" i="1" s="1"/>
  <c r="AH99" i="1"/>
  <c r="AJ99" i="1" s="1"/>
  <c r="CM6" i="1"/>
  <c r="CM73" i="1"/>
  <c r="AH11" i="1"/>
  <c r="AJ11" i="1" s="1"/>
  <c r="AH39" i="1"/>
  <c r="AJ39" i="1" s="1"/>
  <c r="AH83" i="1"/>
  <c r="AJ83" i="1" s="1"/>
  <c r="CK37" i="1"/>
  <c r="CK50" i="1"/>
  <c r="CM61" i="1"/>
  <c r="Z8" i="1"/>
  <c r="AA14" i="1"/>
  <c r="Z36" i="1"/>
  <c r="Z56" i="1"/>
  <c r="Z64" i="1"/>
  <c r="AC100" i="1"/>
  <c r="AH23" i="1"/>
  <c r="AJ23" i="1" s="1"/>
  <c r="AH56" i="1"/>
  <c r="AJ56" i="1" s="1"/>
  <c r="AH67" i="1"/>
  <c r="AJ67" i="1" s="1"/>
  <c r="AH95" i="1"/>
  <c r="AJ95" i="1" s="1"/>
  <c r="AH100" i="1"/>
  <c r="AJ100" i="1" s="1"/>
  <c r="AA31" i="1"/>
  <c r="AA62" i="1"/>
  <c r="Z76" i="1"/>
  <c r="Z87" i="1"/>
  <c r="AA95" i="1"/>
  <c r="AH7" i="1"/>
  <c r="AJ7" i="1" s="1"/>
  <c r="AH35" i="1"/>
  <c r="AJ35" i="1" s="1"/>
  <c r="AH51" i="1"/>
  <c r="AJ51" i="1" s="1"/>
  <c r="AH79" i="1"/>
  <c r="AJ79" i="1" s="1"/>
  <c r="AH90" i="1"/>
  <c r="AJ90" i="1" s="1"/>
  <c r="CK45" i="1"/>
  <c r="CM86" i="1"/>
  <c r="CM97" i="1"/>
  <c r="Z5" i="1"/>
  <c r="AA7" i="1"/>
  <c r="Z12" i="1"/>
  <c r="Z21" i="1"/>
  <c r="AA23" i="1"/>
  <c r="Z28" i="1"/>
  <c r="Z37" i="1"/>
  <c r="AA39" i="1"/>
  <c r="AA55" i="1"/>
  <c r="AA71" i="1"/>
  <c r="AA87" i="1"/>
  <c r="CM15" i="1"/>
  <c r="CM19" i="1"/>
  <c r="CM23" i="1"/>
  <c r="CM27" i="1"/>
  <c r="CM31" i="1"/>
  <c r="CM35" i="1"/>
  <c r="CM39" i="1"/>
  <c r="CM43" i="1"/>
  <c r="CK57" i="1"/>
  <c r="CM70" i="1"/>
  <c r="CK89" i="1"/>
  <c r="AH12" i="1"/>
  <c r="AJ12" i="1" s="1"/>
  <c r="AH28" i="1"/>
  <c r="AJ28" i="1" s="1"/>
  <c r="AH44" i="1"/>
  <c r="AJ44" i="1" s="1"/>
  <c r="AH52" i="1"/>
  <c r="AJ52" i="1" s="1"/>
  <c r="AH60" i="1"/>
  <c r="AJ60" i="1" s="1"/>
  <c r="AH68" i="1"/>
  <c r="AJ68" i="1" s="1"/>
  <c r="AH76" i="1"/>
  <c r="AJ76" i="1" s="1"/>
  <c r="AH84" i="1"/>
  <c r="AJ84" i="1" s="1"/>
  <c r="AH92" i="1"/>
  <c r="AJ92" i="1" s="1"/>
  <c r="CM11" i="1"/>
  <c r="CK53" i="1"/>
  <c r="CM57" i="1"/>
  <c r="CM66" i="1"/>
  <c r="CK85" i="1"/>
  <c r="CM89" i="1"/>
  <c r="CM98" i="1"/>
  <c r="AC12" i="1"/>
  <c r="AC28" i="1"/>
  <c r="CM7" i="1"/>
  <c r="CK49" i="1"/>
  <c r="CM53" i="1"/>
  <c r="CM62" i="1"/>
  <c r="CK81" i="1"/>
  <c r="CM85" i="1"/>
  <c r="AA6" i="1"/>
  <c r="AA10" i="1"/>
  <c r="Z15" i="1"/>
  <c r="AA22" i="1"/>
  <c r="AA26" i="1"/>
  <c r="Z31" i="1"/>
  <c r="AA38" i="1"/>
  <c r="Z45" i="1"/>
  <c r="Z47" i="1"/>
  <c r="Z52" i="1"/>
  <c r="AA54" i="1"/>
  <c r="Z61" i="1"/>
  <c r="Z63" i="1"/>
  <c r="Z68" i="1"/>
  <c r="AA70" i="1"/>
  <c r="Z77" i="1"/>
  <c r="Z79" i="1"/>
  <c r="Z84" i="1"/>
  <c r="AA86" i="1"/>
  <c r="Z93" i="1"/>
  <c r="Z95" i="1"/>
  <c r="AH5" i="1"/>
  <c r="AJ5" i="1" s="1"/>
  <c r="AH9" i="1"/>
  <c r="AJ9" i="1" s="1"/>
  <c r="AH13" i="1"/>
  <c r="AJ13" i="1" s="1"/>
  <c r="AH17" i="1"/>
  <c r="AJ17" i="1" s="1"/>
  <c r="AH21" i="1"/>
  <c r="AJ21" i="1" s="1"/>
  <c r="AH25" i="1"/>
  <c r="AJ25" i="1" s="1"/>
  <c r="AH29" i="1"/>
  <c r="AJ29" i="1" s="1"/>
  <c r="AH33" i="1"/>
  <c r="AJ33" i="1" s="1"/>
  <c r="AH37" i="1"/>
  <c r="AJ37" i="1" s="1"/>
  <c r="AH41" i="1"/>
  <c r="AJ41" i="1" s="1"/>
  <c r="AH45" i="1"/>
  <c r="AJ45" i="1" s="1"/>
  <c r="AH49" i="1"/>
  <c r="AJ49" i="1" s="1"/>
  <c r="AH53" i="1"/>
  <c r="AJ53" i="1" s="1"/>
  <c r="AH57" i="1"/>
  <c r="AJ57" i="1" s="1"/>
  <c r="AH61" i="1"/>
  <c r="AJ61" i="1" s="1"/>
  <c r="AH65" i="1"/>
  <c r="AJ65" i="1" s="1"/>
  <c r="AH69" i="1"/>
  <c r="AJ69" i="1" s="1"/>
  <c r="AH73" i="1"/>
  <c r="AJ73" i="1" s="1"/>
  <c r="AH77" i="1"/>
  <c r="AJ77" i="1" s="1"/>
  <c r="AH81" i="1"/>
  <c r="AJ81" i="1" s="1"/>
  <c r="AH85" i="1"/>
  <c r="AJ85" i="1" s="1"/>
  <c r="AH89" i="1"/>
  <c r="AJ89" i="1" s="1"/>
  <c r="AH93" i="1"/>
  <c r="AJ93" i="1" s="1"/>
  <c r="AH97" i="1"/>
  <c r="AJ97" i="1" s="1"/>
  <c r="CM3" i="1"/>
  <c r="CK17" i="1"/>
  <c r="CK21" i="1"/>
  <c r="CK25" i="1"/>
  <c r="CK29" i="1"/>
  <c r="CK33" i="1"/>
  <c r="AC6" i="1"/>
  <c r="AC22" i="1"/>
  <c r="AC38" i="1"/>
  <c r="AC45" i="1"/>
  <c r="AC52" i="1"/>
  <c r="AC54" i="1"/>
  <c r="AC61" i="1"/>
  <c r="AC68" i="1"/>
  <c r="AC70" i="1"/>
  <c r="AC77" i="1"/>
  <c r="AC84" i="1"/>
  <c r="AC86" i="1"/>
  <c r="AC93" i="1"/>
  <c r="AH6" i="1"/>
  <c r="AJ6" i="1" s="1"/>
  <c r="AH10" i="1"/>
  <c r="AJ10" i="1" s="1"/>
  <c r="AH14" i="1"/>
  <c r="AJ14" i="1" s="1"/>
  <c r="AH18" i="1"/>
  <c r="AJ18" i="1" s="1"/>
  <c r="AH22" i="1"/>
  <c r="AJ22" i="1" s="1"/>
  <c r="AH26" i="1"/>
  <c r="AJ26" i="1" s="1"/>
  <c r="AH30" i="1"/>
  <c r="AJ30" i="1" s="1"/>
  <c r="AH34" i="1"/>
  <c r="AJ34" i="1" s="1"/>
  <c r="AH38" i="1"/>
  <c r="AJ38" i="1" s="1"/>
  <c r="AH46" i="1"/>
  <c r="AJ46" i="1" s="1"/>
  <c r="AH50" i="1"/>
  <c r="AJ50" i="1" s="1"/>
  <c r="AH54" i="1"/>
  <c r="AJ54" i="1" s="1"/>
  <c r="AH62" i="1"/>
  <c r="AJ62" i="1" s="1"/>
  <c r="AH66" i="1"/>
  <c r="AJ66" i="1" s="1"/>
  <c r="AH70" i="1"/>
  <c r="AJ70" i="1" s="1"/>
  <c r="AH78" i="1"/>
  <c r="AJ78" i="1" s="1"/>
  <c r="AH82" i="1"/>
  <c r="AJ82" i="1" s="1"/>
  <c r="AH86" i="1"/>
  <c r="AJ86" i="1" s="1"/>
  <c r="AH94" i="1"/>
  <c r="AJ94" i="1" s="1"/>
  <c r="AH98" i="1"/>
  <c r="AJ98" i="1" s="1"/>
  <c r="CK14" i="1"/>
  <c r="CK18" i="1"/>
  <c r="CK22" i="1"/>
  <c r="CK26" i="1"/>
  <c r="CK30" i="1"/>
  <c r="CK34" i="1"/>
  <c r="CK38" i="1"/>
  <c r="CK42" i="1"/>
  <c r="CK46" i="1"/>
  <c r="CK69" i="1"/>
  <c r="AC20" i="1"/>
  <c r="AC36" i="1"/>
  <c r="CK10" i="1"/>
  <c r="CM14" i="1"/>
  <c r="CM18" i="1"/>
  <c r="CM22" i="1"/>
  <c r="CM26" i="1"/>
  <c r="CM30" i="1"/>
  <c r="CM34" i="1"/>
  <c r="CM38" i="1"/>
  <c r="CM42" i="1"/>
  <c r="CM46" i="1"/>
  <c r="CK65" i="1"/>
  <c r="CM69" i="1"/>
  <c r="CM78" i="1"/>
  <c r="CK97" i="1"/>
  <c r="AC4" i="1"/>
  <c r="CM47" i="1"/>
  <c r="CM51" i="1"/>
  <c r="CK54" i="1"/>
  <c r="CM55" i="1"/>
  <c r="CK58" i="1"/>
  <c r="CM59" i="1"/>
  <c r="CK62" i="1"/>
  <c r="CM63" i="1"/>
  <c r="CK66" i="1"/>
  <c r="CM67" i="1"/>
  <c r="CK70" i="1"/>
  <c r="CM71" i="1"/>
  <c r="CK74" i="1"/>
  <c r="CM75" i="1"/>
  <c r="CK78" i="1"/>
  <c r="CM79" i="1"/>
  <c r="CK82" i="1"/>
  <c r="CM83" i="1"/>
  <c r="CK86" i="1"/>
  <c r="CM87" i="1"/>
  <c r="CK90" i="1"/>
  <c r="CM91" i="1"/>
  <c r="CK94" i="1"/>
  <c r="CM95" i="1"/>
  <c r="CK98" i="1"/>
  <c r="CM99" i="1"/>
  <c r="CJ5" i="1"/>
  <c r="CL6" i="1"/>
  <c r="CJ9" i="1"/>
  <c r="CL10" i="1"/>
  <c r="CJ13" i="1"/>
  <c r="CL14" i="1"/>
  <c r="CJ17" i="1"/>
  <c r="CL18" i="1"/>
  <c r="CJ21" i="1"/>
  <c r="CL22" i="1"/>
  <c r="CJ25" i="1"/>
  <c r="CL26" i="1"/>
  <c r="CJ29" i="1"/>
  <c r="CL30" i="1"/>
  <c r="CJ33" i="1"/>
  <c r="CL34" i="1"/>
  <c r="CJ37" i="1"/>
  <c r="CL38" i="1"/>
  <c r="CJ41" i="1"/>
  <c r="CL42" i="1"/>
  <c r="CJ45" i="1"/>
  <c r="CL46" i="1"/>
  <c r="CJ49" i="1"/>
  <c r="CL50" i="1"/>
  <c r="CJ53" i="1"/>
  <c r="CL54" i="1"/>
  <c r="CJ57" i="1"/>
  <c r="CL58" i="1"/>
  <c r="CJ61" i="1"/>
  <c r="CL62" i="1"/>
  <c r="CJ65" i="1"/>
  <c r="CL66" i="1"/>
  <c r="CJ69" i="1"/>
  <c r="CL70" i="1"/>
  <c r="CJ73" i="1"/>
  <c r="CL74" i="1"/>
  <c r="CJ77" i="1"/>
  <c r="CL78" i="1"/>
  <c r="CJ81" i="1"/>
  <c r="CL82" i="1"/>
  <c r="CJ85" i="1"/>
  <c r="CL86" i="1"/>
  <c r="CJ89" i="1"/>
  <c r="CL90" i="1"/>
  <c r="CJ93" i="1"/>
  <c r="CL94" i="1"/>
  <c r="CJ97" i="1"/>
  <c r="CL98" i="1"/>
  <c r="CJ4" i="1"/>
  <c r="CL5" i="1"/>
  <c r="CJ8" i="1"/>
  <c r="CL9" i="1"/>
  <c r="CJ12" i="1"/>
  <c r="CL13" i="1"/>
  <c r="CJ16" i="1"/>
  <c r="CL17" i="1"/>
  <c r="CJ20" i="1"/>
  <c r="CL21" i="1"/>
  <c r="CJ24" i="1"/>
  <c r="CL25" i="1"/>
  <c r="CJ28" i="1"/>
  <c r="CL29" i="1"/>
  <c r="CJ32" i="1"/>
  <c r="CL33" i="1"/>
  <c r="CJ36" i="1"/>
  <c r="CL37" i="1"/>
  <c r="CJ40" i="1"/>
  <c r="CL41" i="1"/>
  <c r="CJ44" i="1"/>
  <c r="CL45" i="1"/>
  <c r="CJ48" i="1"/>
  <c r="CL49" i="1"/>
  <c r="CJ52" i="1"/>
  <c r="CJ56" i="1"/>
  <c r="CJ60" i="1"/>
  <c r="CJ64" i="1"/>
  <c r="CJ68" i="1"/>
  <c r="CJ72" i="1"/>
  <c r="CJ76" i="1"/>
  <c r="CJ80" i="1"/>
  <c r="CJ84" i="1"/>
  <c r="CJ88" i="1"/>
  <c r="CJ92" i="1"/>
  <c r="CJ96" i="1"/>
  <c r="CJ100" i="1"/>
  <c r="CK4" i="1"/>
  <c r="CM5" i="1"/>
  <c r="CK12" i="1"/>
  <c r="CM13" i="1"/>
  <c r="CK24" i="1"/>
  <c r="CK32" i="1"/>
  <c r="CK40" i="1"/>
  <c r="CK44" i="1"/>
  <c r="CK56" i="1"/>
  <c r="CK64" i="1"/>
  <c r="CK68" i="1"/>
  <c r="CK72" i="1"/>
  <c r="CK76" i="1"/>
  <c r="CK80" i="1"/>
  <c r="CK84" i="1"/>
  <c r="CK88" i="1"/>
  <c r="CK92" i="1"/>
  <c r="CK96" i="1"/>
  <c r="CK100" i="1"/>
  <c r="CK8" i="1"/>
  <c r="CM9" i="1"/>
  <c r="CK16" i="1"/>
  <c r="CK20" i="1"/>
  <c r="CK28" i="1"/>
  <c r="CK36" i="1"/>
  <c r="CK48" i="1"/>
  <c r="CK52" i="1"/>
  <c r="CK60" i="1"/>
  <c r="CJ3" i="1"/>
  <c r="CL4" i="1"/>
  <c r="CJ7" i="1"/>
  <c r="CL8" i="1"/>
  <c r="CJ11" i="1"/>
  <c r="CL12" i="1"/>
  <c r="CJ15" i="1"/>
  <c r="CL16" i="1"/>
  <c r="CJ19" i="1"/>
  <c r="CL20" i="1"/>
  <c r="CJ23" i="1"/>
  <c r="CL24" i="1"/>
  <c r="CJ27" i="1"/>
  <c r="CL28" i="1"/>
  <c r="CJ31" i="1"/>
  <c r="CL32" i="1"/>
  <c r="CJ35" i="1"/>
  <c r="CL36" i="1"/>
  <c r="CJ39" i="1"/>
  <c r="CL40" i="1"/>
  <c r="CJ43" i="1"/>
  <c r="CL44" i="1"/>
  <c r="CJ47" i="1"/>
  <c r="CL48" i="1"/>
  <c r="CJ51" i="1"/>
  <c r="CL52" i="1"/>
  <c r="CJ55" i="1"/>
  <c r="CL56" i="1"/>
  <c r="CJ59" i="1"/>
  <c r="CL60" i="1"/>
  <c r="CJ63" i="1"/>
  <c r="CL64" i="1"/>
  <c r="CJ67" i="1"/>
  <c r="CL68" i="1"/>
  <c r="CJ71" i="1"/>
  <c r="CL72" i="1"/>
  <c r="CJ75" i="1"/>
  <c r="CL76" i="1"/>
  <c r="CJ79" i="1"/>
  <c r="CL80" i="1"/>
  <c r="CJ83" i="1"/>
  <c r="CL84" i="1"/>
  <c r="CJ87" i="1"/>
  <c r="CL88" i="1"/>
  <c r="CJ91" i="1"/>
  <c r="CL92" i="1"/>
  <c r="CJ95" i="1"/>
  <c r="CL96" i="1"/>
  <c r="CJ99" i="1"/>
  <c r="CL100" i="1"/>
  <c r="CK7" i="1"/>
  <c r="CK15" i="1"/>
  <c r="CK19" i="1"/>
  <c r="CK27" i="1"/>
  <c r="CK39" i="1"/>
  <c r="CK47" i="1"/>
  <c r="CK51" i="1"/>
  <c r="CK59" i="1"/>
  <c r="CK63" i="1"/>
  <c r="CK67" i="1"/>
  <c r="CK71" i="1"/>
  <c r="CK75" i="1"/>
  <c r="CK79" i="1"/>
  <c r="CK83" i="1"/>
  <c r="CK87" i="1"/>
  <c r="CK91" i="1"/>
  <c r="CK95" i="1"/>
  <c r="CK99" i="1"/>
  <c r="CK3" i="1"/>
  <c r="CK11" i="1"/>
  <c r="CK23" i="1"/>
  <c r="CK31" i="1"/>
  <c r="CK35" i="1"/>
  <c r="CK43" i="1"/>
  <c r="CK55" i="1"/>
  <c r="AI3" i="1"/>
  <c r="AI13" i="1"/>
  <c r="AI15" i="1"/>
  <c r="AI19" i="1"/>
  <c r="AI21" i="1"/>
  <c r="AI29" i="1"/>
  <c r="AI31" i="1"/>
  <c r="AI35" i="1"/>
  <c r="AI39" i="1"/>
  <c r="AI43" i="1"/>
  <c r="AI47" i="1"/>
  <c r="AI61" i="1"/>
  <c r="AI63" i="1"/>
  <c r="AI71" i="1"/>
  <c r="AI75" i="1"/>
  <c r="AI77" i="1"/>
  <c r="AI85" i="1"/>
  <c r="AI91" i="1"/>
  <c r="AI93" i="1"/>
  <c r="AI95" i="1"/>
  <c r="AI99" i="1"/>
  <c r="AI16" i="1"/>
  <c r="AI24" i="1"/>
  <c r="AI28" i="1"/>
  <c r="AI32" i="1"/>
  <c r="AI40" i="1"/>
  <c r="AI42" i="1"/>
  <c r="AI48" i="1"/>
  <c r="AI52" i="1"/>
  <c r="AI56" i="1"/>
  <c r="AI72" i="1"/>
  <c r="AI74" i="1"/>
  <c r="AI80" i="1"/>
  <c r="AI84" i="1"/>
  <c r="AI88" i="1"/>
  <c r="AI96" i="1"/>
  <c r="AC3" i="1"/>
  <c r="AA5" i="1"/>
  <c r="Z10" i="1"/>
  <c r="AC11" i="1"/>
  <c r="AA13" i="1"/>
  <c r="Z18" i="1"/>
  <c r="AC19" i="1"/>
  <c r="AA21" i="1"/>
  <c r="Z26" i="1"/>
  <c r="AC27" i="1"/>
  <c r="AA29" i="1"/>
  <c r="Z34" i="1"/>
  <c r="AC35" i="1"/>
  <c r="AA37" i="1"/>
  <c r="Z42" i="1"/>
  <c r="AC43" i="1"/>
  <c r="Z50" i="1"/>
  <c r="AC51" i="1"/>
  <c r="Z58" i="1"/>
  <c r="AC59" i="1"/>
  <c r="Z66" i="1"/>
  <c r="AC67" i="1"/>
  <c r="Z74" i="1"/>
  <c r="AC75" i="1"/>
  <c r="Z82" i="1"/>
  <c r="AC83" i="1"/>
  <c r="Z90" i="1"/>
  <c r="AC91" i="1"/>
  <c r="Z98" i="1"/>
  <c r="AC99" i="1"/>
  <c r="AA42" i="1"/>
  <c r="AA50" i="1"/>
  <c r="AA58" i="1"/>
  <c r="AA66" i="1"/>
  <c r="AA74" i="1"/>
  <c r="AA82" i="1"/>
  <c r="AA90" i="1"/>
  <c r="AA98" i="1"/>
  <c r="Z100" i="1"/>
  <c r="Z9" i="1"/>
  <c r="Z17" i="1"/>
  <c r="Z25" i="1"/>
  <c r="Z33" i="1"/>
  <c r="Z41" i="1"/>
  <c r="Z49" i="1"/>
  <c r="Z57" i="1"/>
  <c r="Z65" i="1"/>
  <c r="Z73" i="1"/>
  <c r="Z81" i="1"/>
  <c r="Z89" i="1"/>
  <c r="Z97" i="1"/>
  <c r="AA9" i="1"/>
  <c r="AA17" i="1"/>
  <c r="AA25" i="1"/>
  <c r="AA33" i="1"/>
  <c r="AA41" i="1"/>
  <c r="AA49" i="1"/>
  <c r="AA57" i="1"/>
  <c r="AA65" i="1"/>
  <c r="AA73" i="1"/>
  <c r="AA81" i="1"/>
  <c r="AA89" i="1"/>
  <c r="AA97" i="1"/>
  <c r="Z11" i="1"/>
  <c r="Z19" i="1"/>
  <c r="Z27" i="1"/>
  <c r="Z35" i="1"/>
  <c r="Z43" i="1"/>
  <c r="Z51" i="1"/>
  <c r="Z59" i="1"/>
  <c r="Z67" i="1"/>
  <c r="Z75" i="1"/>
  <c r="Z83" i="1"/>
  <c r="Z91" i="1"/>
  <c r="Z99" i="1"/>
  <c r="Z3" i="1"/>
  <c r="AI53" i="1" l="1"/>
  <c r="AI69" i="1"/>
  <c r="AI37" i="1"/>
  <c r="AI5" i="1"/>
  <c r="AI68" i="1"/>
  <c r="AI55" i="1"/>
  <c r="AI64" i="1"/>
  <c r="AI26" i="1"/>
  <c r="AI79" i="1"/>
  <c r="AI10" i="1"/>
  <c r="AI66" i="1"/>
  <c r="AI97" i="1"/>
  <c r="AI60" i="1"/>
  <c r="AI65" i="1"/>
  <c r="AI36" i="1"/>
  <c r="AI22" i="1"/>
  <c r="AI33" i="1"/>
  <c r="AI78" i="1"/>
  <c r="AI49" i="1"/>
  <c r="AI45" i="1"/>
  <c r="AI23" i="1"/>
  <c r="AI46" i="1"/>
  <c r="AI82" i="1"/>
  <c r="AI92" i="1"/>
  <c r="AI12" i="1"/>
  <c r="AI81" i="1"/>
  <c r="AI17" i="1"/>
  <c r="AI4" i="1"/>
  <c r="AI44" i="1"/>
  <c r="AI7" i="1"/>
  <c r="AI87" i="1"/>
  <c r="AI67" i="1"/>
  <c r="AI8" i="1"/>
  <c r="AI94" i="1"/>
  <c r="AI76" i="1"/>
  <c r="AI58" i="1"/>
  <c r="AI38" i="1"/>
  <c r="AI20" i="1"/>
  <c r="AI83" i="1"/>
  <c r="AI51" i="1"/>
  <c r="AI90" i="1"/>
  <c r="AI14" i="1"/>
  <c r="AI30" i="1"/>
  <c r="AI59" i="1"/>
  <c r="AI27" i="1"/>
  <c r="AI11" i="1"/>
  <c r="AI70" i="1"/>
  <c r="AI89" i="1"/>
  <c r="AI73" i="1"/>
  <c r="AI57" i="1"/>
  <c r="AI41" i="1"/>
  <c r="AI25" i="1"/>
  <c r="AI9" i="1"/>
  <c r="AI100" i="1"/>
  <c r="AI6" i="1"/>
  <c r="AI62" i="1"/>
  <c r="AI86" i="1"/>
  <c r="AI54" i="1"/>
  <c r="AI98" i="1"/>
  <c r="AI50" i="1"/>
  <c r="AI34" i="1"/>
  <c r="AI18" i="1"/>
  <c r="BC2" i="8" l="1"/>
  <c r="BD2" i="8" s="1"/>
  <c r="BE2" i="8" s="1"/>
  <c r="AI2"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G2" i="8"/>
  <c r="H2" i="8"/>
  <c r="J2" i="8"/>
  <c r="L2" i="8"/>
  <c r="T2" i="8"/>
  <c r="V2" i="8"/>
  <c r="AA2" i="8"/>
  <c r="Y2" i="8" s="1"/>
  <c r="AC2" i="8"/>
  <c r="AE2" i="8"/>
  <c r="AK2" i="8"/>
  <c r="BI2" i="8" s="1"/>
  <c r="AM2" i="8"/>
  <c r="AO2" i="8"/>
  <c r="AT2" i="8"/>
  <c r="CQ3" i="1"/>
  <c r="AL187" i="5" s="1"/>
  <c r="CR3" i="1"/>
  <c r="CR4" i="1"/>
  <c r="CQ5" i="1"/>
  <c r="CR5" i="1"/>
  <c r="CQ6" i="1"/>
  <c r="CR6" i="1"/>
  <c r="CQ7" i="1"/>
  <c r="CR7" i="1"/>
  <c r="CQ8" i="1"/>
  <c r="CR8" i="1"/>
  <c r="CQ9" i="1"/>
  <c r="CR9" i="1"/>
  <c r="CQ10" i="1"/>
  <c r="CR10" i="1"/>
  <c r="CQ11" i="1"/>
  <c r="CR11" i="1"/>
  <c r="CQ12" i="1"/>
  <c r="CR12" i="1"/>
  <c r="CQ13" i="1"/>
  <c r="CR13" i="1"/>
  <c r="CQ14" i="1"/>
  <c r="CR14" i="1"/>
  <c r="CQ15" i="1"/>
  <c r="CR15" i="1"/>
  <c r="CQ16" i="1"/>
  <c r="CR16" i="1"/>
  <c r="CQ17" i="1"/>
  <c r="CR17" i="1"/>
  <c r="CQ18" i="1"/>
  <c r="CR18" i="1"/>
  <c r="CQ19" i="1"/>
  <c r="CR19" i="1"/>
  <c r="CQ20" i="1"/>
  <c r="CR20" i="1"/>
  <c r="CQ21" i="1"/>
  <c r="CR21" i="1"/>
  <c r="CQ22" i="1"/>
  <c r="CR22" i="1"/>
  <c r="CQ23" i="1"/>
  <c r="CR23" i="1"/>
  <c r="CQ24" i="1"/>
  <c r="CR24" i="1"/>
  <c r="CQ25" i="1"/>
  <c r="CR25" i="1"/>
  <c r="CQ26" i="1"/>
  <c r="CR26" i="1"/>
  <c r="CQ27" i="1"/>
  <c r="CR27" i="1"/>
  <c r="CQ28" i="1"/>
  <c r="CR28" i="1"/>
  <c r="CQ29" i="1"/>
  <c r="CR29" i="1"/>
  <c r="CQ30" i="1"/>
  <c r="CR30" i="1"/>
  <c r="CQ31" i="1"/>
  <c r="CR31" i="1"/>
  <c r="CQ32" i="1"/>
  <c r="CR32" i="1"/>
  <c r="CQ33" i="1"/>
  <c r="CR33" i="1"/>
  <c r="CQ34" i="1"/>
  <c r="CR34" i="1"/>
  <c r="CQ35" i="1"/>
  <c r="CR35" i="1"/>
  <c r="CQ36" i="1"/>
  <c r="CR36" i="1"/>
  <c r="CQ37" i="1"/>
  <c r="CR37" i="1"/>
  <c r="CQ38" i="1"/>
  <c r="CR38" i="1"/>
  <c r="CQ39" i="1"/>
  <c r="CR39" i="1"/>
  <c r="CQ40" i="1"/>
  <c r="CR40" i="1"/>
  <c r="CQ41" i="1"/>
  <c r="CR41" i="1"/>
  <c r="CQ42" i="1"/>
  <c r="CR42" i="1"/>
  <c r="CQ43" i="1"/>
  <c r="CR43" i="1"/>
  <c r="CQ44" i="1"/>
  <c r="CR44" i="1"/>
  <c r="CQ45" i="1"/>
  <c r="CR45" i="1"/>
  <c r="CQ46" i="1"/>
  <c r="CR46" i="1"/>
  <c r="CQ47" i="1"/>
  <c r="CR47" i="1"/>
  <c r="CQ48" i="1"/>
  <c r="CR48" i="1"/>
  <c r="CQ49" i="1"/>
  <c r="CR49" i="1"/>
  <c r="CQ50" i="1"/>
  <c r="CR50" i="1"/>
  <c r="CQ51" i="1"/>
  <c r="CR51" i="1"/>
  <c r="CQ52" i="1"/>
  <c r="CR52" i="1"/>
  <c r="CQ53" i="1"/>
  <c r="CR53" i="1"/>
  <c r="CQ54" i="1"/>
  <c r="CR54" i="1"/>
  <c r="CQ55" i="1"/>
  <c r="CR55" i="1"/>
  <c r="CQ56" i="1"/>
  <c r="CR56" i="1"/>
  <c r="CQ57" i="1"/>
  <c r="CR57" i="1"/>
  <c r="CQ58" i="1"/>
  <c r="CR58" i="1"/>
  <c r="CQ59" i="1"/>
  <c r="CR59" i="1"/>
  <c r="CQ60" i="1"/>
  <c r="CR60" i="1"/>
  <c r="CQ61" i="1"/>
  <c r="CR61" i="1"/>
  <c r="CQ62" i="1"/>
  <c r="CR62" i="1"/>
  <c r="CQ63" i="1"/>
  <c r="CR63" i="1"/>
  <c r="CQ64" i="1"/>
  <c r="CR64" i="1"/>
  <c r="CQ65" i="1"/>
  <c r="CR65" i="1"/>
  <c r="CQ66" i="1"/>
  <c r="CR66" i="1"/>
  <c r="CQ67" i="1"/>
  <c r="CR67" i="1"/>
  <c r="CQ68" i="1"/>
  <c r="CR68" i="1"/>
  <c r="CQ69" i="1"/>
  <c r="CR69" i="1"/>
  <c r="CQ70" i="1"/>
  <c r="CR70" i="1"/>
  <c r="CQ71" i="1"/>
  <c r="CR71" i="1"/>
  <c r="CQ72" i="1"/>
  <c r="CR72" i="1"/>
  <c r="CQ73" i="1"/>
  <c r="CR73" i="1"/>
  <c r="CQ74" i="1"/>
  <c r="CR74" i="1"/>
  <c r="CQ75" i="1"/>
  <c r="CR75" i="1"/>
  <c r="CQ76" i="1"/>
  <c r="CR76" i="1"/>
  <c r="CQ77" i="1"/>
  <c r="CR77" i="1"/>
  <c r="CQ78" i="1"/>
  <c r="CR78" i="1"/>
  <c r="CQ79" i="1"/>
  <c r="CR79" i="1"/>
  <c r="CQ80" i="1"/>
  <c r="CR80" i="1"/>
  <c r="CQ81" i="1"/>
  <c r="CR81" i="1"/>
  <c r="CQ82" i="1"/>
  <c r="CR82" i="1"/>
  <c r="CQ83" i="1"/>
  <c r="CR83" i="1"/>
  <c r="CQ84" i="1"/>
  <c r="CR84" i="1"/>
  <c r="CQ85" i="1"/>
  <c r="CR85" i="1"/>
  <c r="CQ86" i="1"/>
  <c r="CR86" i="1"/>
  <c r="CQ87" i="1"/>
  <c r="CR87" i="1"/>
  <c r="CQ88" i="1"/>
  <c r="CR88" i="1"/>
  <c r="CQ89" i="1"/>
  <c r="CR89" i="1"/>
  <c r="CQ90" i="1"/>
  <c r="CR90" i="1"/>
  <c r="CQ91" i="1"/>
  <c r="CR91" i="1"/>
  <c r="CQ92" i="1"/>
  <c r="CR92" i="1"/>
  <c r="CQ93" i="1"/>
  <c r="CR93" i="1"/>
  <c r="CQ94" i="1"/>
  <c r="CR94" i="1"/>
  <c r="CQ95" i="1"/>
  <c r="CR95" i="1"/>
  <c r="CQ96" i="1"/>
  <c r="CR96" i="1"/>
  <c r="CQ97" i="1"/>
  <c r="CR97" i="1"/>
  <c r="CQ98" i="1"/>
  <c r="CR98" i="1"/>
  <c r="CQ99" i="1"/>
  <c r="CR99" i="1"/>
  <c r="CR100" i="1"/>
  <c r="CQ100" i="1"/>
  <c r="CR2" i="1"/>
  <c r="CQ2" i="1"/>
  <c r="AL100" i="5" s="1"/>
  <c r="X2" i="8" l="1"/>
  <c r="AQ2" i="8"/>
  <c r="BF2" i="8"/>
  <c r="BG2" i="8" s="1"/>
  <c r="AB2" i="8"/>
  <c r="Z2" i="8"/>
  <c r="AD2" i="8" s="1"/>
  <c r="S2" i="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CH100" i="1"/>
  <c r="CH99" i="1"/>
  <c r="CH98" i="1"/>
  <c r="CH97" i="1"/>
  <c r="CH96" i="1"/>
  <c r="CH95" i="1"/>
  <c r="CH94" i="1"/>
  <c r="CH93" i="1"/>
  <c r="CH92" i="1"/>
  <c r="CH91" i="1"/>
  <c r="CH90" i="1"/>
  <c r="CH89" i="1"/>
  <c r="CH88" i="1"/>
  <c r="CH87" i="1"/>
  <c r="CH86" i="1"/>
  <c r="CH85" i="1"/>
  <c r="CH84" i="1"/>
  <c r="CH83" i="1"/>
  <c r="CH82" i="1"/>
  <c r="CH81" i="1"/>
  <c r="CH80" i="1"/>
  <c r="CH79" i="1"/>
  <c r="CH78" i="1"/>
  <c r="CH77" i="1"/>
  <c r="CH76" i="1"/>
  <c r="CH75" i="1"/>
  <c r="CH74" i="1"/>
  <c r="CH73" i="1"/>
  <c r="CH72" i="1"/>
  <c r="CH71" i="1"/>
  <c r="CH70" i="1"/>
  <c r="CH69" i="1"/>
  <c r="CH68" i="1"/>
  <c r="CH67" i="1"/>
  <c r="CH66" i="1"/>
  <c r="CH65" i="1"/>
  <c r="CH64" i="1"/>
  <c r="CH63" i="1"/>
  <c r="CH62" i="1"/>
  <c r="CH61" i="1"/>
  <c r="CH60" i="1"/>
  <c r="CH59" i="1"/>
  <c r="CH58" i="1"/>
  <c r="CH57" i="1"/>
  <c r="CH56" i="1"/>
  <c r="CH55" i="1"/>
  <c r="CH54" i="1"/>
  <c r="CH53" i="1"/>
  <c r="CH52" i="1"/>
  <c r="CH51" i="1"/>
  <c r="CH50" i="1"/>
  <c r="CH49" i="1"/>
  <c r="CH48" i="1"/>
  <c r="CH47" i="1"/>
  <c r="CH46" i="1"/>
  <c r="CH45" i="1"/>
  <c r="CH44" i="1"/>
  <c r="CH43" i="1"/>
  <c r="CH42" i="1"/>
  <c r="CH41" i="1"/>
  <c r="CH40" i="1"/>
  <c r="CH39" i="1"/>
  <c r="CH38" i="1"/>
  <c r="CH37" i="1"/>
  <c r="CH36" i="1"/>
  <c r="CH35" i="1"/>
  <c r="CH34" i="1"/>
  <c r="CH33" i="1"/>
  <c r="CH32" i="1"/>
  <c r="CH31" i="1"/>
  <c r="CH30" i="1"/>
  <c r="CH29" i="1"/>
  <c r="CH28" i="1"/>
  <c r="CH27" i="1"/>
  <c r="CH26" i="1"/>
  <c r="CH25" i="1"/>
  <c r="CH24" i="1"/>
  <c r="CH23" i="1"/>
  <c r="CH22" i="1"/>
  <c r="CH21" i="1"/>
  <c r="CH20" i="1"/>
  <c r="CH19" i="1"/>
  <c r="CH18" i="1"/>
  <c r="CH17" i="1"/>
  <c r="CH16" i="1"/>
  <c r="CH15" i="1"/>
  <c r="CH14" i="1"/>
  <c r="CH13" i="1"/>
  <c r="CH12" i="1"/>
  <c r="CH11" i="1"/>
  <c r="CH10" i="1"/>
  <c r="CH9" i="1"/>
  <c r="CH8" i="1"/>
  <c r="CH7" i="1"/>
  <c r="CH6" i="1"/>
  <c r="CH5" i="1"/>
  <c r="CH4" i="1"/>
  <c r="CH3" i="1"/>
  <c r="CD100" i="1"/>
  <c r="CD99" i="1"/>
  <c r="CD98" i="1"/>
  <c r="CD97" i="1"/>
  <c r="CD96" i="1"/>
  <c r="CD95" i="1"/>
  <c r="CD94" i="1"/>
  <c r="CD93" i="1"/>
  <c r="CD92" i="1"/>
  <c r="CD91" i="1"/>
  <c r="CD90" i="1"/>
  <c r="CD89" i="1"/>
  <c r="CD88" i="1"/>
  <c r="CD87" i="1"/>
  <c r="CD86" i="1"/>
  <c r="CD85" i="1"/>
  <c r="CD84" i="1"/>
  <c r="CD83" i="1"/>
  <c r="CD82" i="1"/>
  <c r="CD81" i="1"/>
  <c r="CD80" i="1"/>
  <c r="CD79" i="1"/>
  <c r="CD78" i="1"/>
  <c r="CD77" i="1"/>
  <c r="CD76" i="1"/>
  <c r="CD75" i="1"/>
  <c r="CD74" i="1"/>
  <c r="CD73" i="1"/>
  <c r="CD72" i="1"/>
  <c r="CD71" i="1"/>
  <c r="CD70" i="1"/>
  <c r="CD69" i="1"/>
  <c r="CD68" i="1"/>
  <c r="CD67" i="1"/>
  <c r="CD66" i="1"/>
  <c r="CD65" i="1"/>
  <c r="CD64" i="1"/>
  <c r="CD63" i="1"/>
  <c r="CD62" i="1"/>
  <c r="CD61" i="1"/>
  <c r="CD60" i="1"/>
  <c r="CD59" i="1"/>
  <c r="CD58" i="1"/>
  <c r="CD57" i="1"/>
  <c r="CD56" i="1"/>
  <c r="CD55" i="1"/>
  <c r="CD54" i="1"/>
  <c r="CD53" i="1"/>
  <c r="CD52" i="1"/>
  <c r="CD51" i="1"/>
  <c r="CD50" i="1"/>
  <c r="CD49" i="1"/>
  <c r="CD48" i="1"/>
  <c r="CD47" i="1"/>
  <c r="CD46" i="1"/>
  <c r="CD45" i="1"/>
  <c r="CD44" i="1"/>
  <c r="CD43" i="1"/>
  <c r="CD42" i="1"/>
  <c r="CD41" i="1"/>
  <c r="CD40" i="1"/>
  <c r="CD39" i="1"/>
  <c r="CD38" i="1"/>
  <c r="CD37" i="1"/>
  <c r="CD36" i="1"/>
  <c r="CD35" i="1"/>
  <c r="CD34" i="1"/>
  <c r="CD33" i="1"/>
  <c r="CD32" i="1"/>
  <c r="CD31" i="1"/>
  <c r="CD30" i="1"/>
  <c r="CD29" i="1"/>
  <c r="CD28" i="1"/>
  <c r="CD27" i="1"/>
  <c r="CD26" i="1"/>
  <c r="CD25" i="1"/>
  <c r="CD24" i="1"/>
  <c r="CD23" i="1"/>
  <c r="CD22" i="1"/>
  <c r="CD21" i="1"/>
  <c r="CD20" i="1"/>
  <c r="CD19" i="1"/>
  <c r="CD18" i="1"/>
  <c r="CD17" i="1"/>
  <c r="CD16" i="1"/>
  <c r="CD15" i="1"/>
  <c r="CD14" i="1"/>
  <c r="CD13" i="1"/>
  <c r="CD12" i="1"/>
  <c r="CD11" i="1"/>
  <c r="CD10" i="1"/>
  <c r="CD9" i="1"/>
  <c r="CD8" i="1"/>
  <c r="CD7" i="1"/>
  <c r="CD6" i="1"/>
  <c r="CD5" i="1"/>
  <c r="CD4" i="1"/>
  <c r="CD3" i="1"/>
  <c r="BK100" i="1"/>
  <c r="BK99" i="1"/>
  <c r="BK98" i="1"/>
  <c r="BK97" i="1"/>
  <c r="BK96" i="1"/>
  <c r="BK95" i="1"/>
  <c r="BK94" i="1"/>
  <c r="BK9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BK11" i="1"/>
  <c r="BK10" i="1"/>
  <c r="BK9" i="1"/>
  <c r="BK8" i="1"/>
  <c r="BK7" i="1"/>
  <c r="BK6" i="1"/>
  <c r="BK5" i="1"/>
  <c r="BI100" i="1"/>
  <c r="BI99" i="1"/>
  <c r="BI98" i="1"/>
  <c r="BI97" i="1"/>
  <c r="BI96" i="1"/>
  <c r="BI95" i="1"/>
  <c r="BI94" i="1"/>
  <c r="BI93" i="1"/>
  <c r="BI92" i="1"/>
  <c r="BI91" i="1"/>
  <c r="BI90" i="1"/>
  <c r="BI89" i="1"/>
  <c r="BI88" i="1"/>
  <c r="BI87" i="1"/>
  <c r="BI86" i="1"/>
  <c r="BI85" i="1"/>
  <c r="BI84" i="1"/>
  <c r="BI83" i="1"/>
  <c r="BI82" i="1"/>
  <c r="BI81" i="1"/>
  <c r="BI80" i="1"/>
  <c r="BI79" i="1"/>
  <c r="BI78" i="1"/>
  <c r="BI77" i="1"/>
  <c r="BI76" i="1"/>
  <c r="BI75" i="1"/>
  <c r="BI74" i="1"/>
  <c r="BI73" i="1"/>
  <c r="BI72" i="1"/>
  <c r="BI71" i="1"/>
  <c r="BI70" i="1"/>
  <c r="BI69" i="1"/>
  <c r="BI68" i="1"/>
  <c r="BI67" i="1"/>
  <c r="BI66" i="1"/>
  <c r="BI65" i="1"/>
  <c r="BI64" i="1"/>
  <c r="BI63" i="1"/>
  <c r="BI62" i="1"/>
  <c r="BI61" i="1"/>
  <c r="BI60" i="1"/>
  <c r="BI59" i="1"/>
  <c r="BI58" i="1"/>
  <c r="BI57" i="1"/>
  <c r="BI56" i="1"/>
  <c r="BI55"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G100" i="1"/>
  <c r="BG99" i="1"/>
  <c r="BG98" i="1"/>
  <c r="BG97" i="1"/>
  <c r="BG96" i="1"/>
  <c r="BG95" i="1"/>
  <c r="BG94" i="1"/>
  <c r="BG93" i="1"/>
  <c r="BG92" i="1"/>
  <c r="BG91" i="1"/>
  <c r="BG90" i="1"/>
  <c r="BG89" i="1"/>
  <c r="BG88" i="1"/>
  <c r="BG87" i="1"/>
  <c r="BG86" i="1"/>
  <c r="BG85" i="1"/>
  <c r="BG84" i="1"/>
  <c r="BG83" i="1"/>
  <c r="BG82" i="1"/>
  <c r="BG81" i="1"/>
  <c r="BG80" i="1"/>
  <c r="BG79" i="1"/>
  <c r="BG78" i="1"/>
  <c r="BG77" i="1"/>
  <c r="BG76" i="1"/>
  <c r="BG75" i="1"/>
  <c r="BG74" i="1"/>
  <c r="BG73" i="1"/>
  <c r="BG72" i="1"/>
  <c r="BG71" i="1"/>
  <c r="BG70" i="1"/>
  <c r="BG69" i="1"/>
  <c r="BG68" i="1"/>
  <c r="BG67" i="1"/>
  <c r="BG66"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G3" i="1"/>
  <c r="BE100" i="1"/>
  <c r="BE99" i="1"/>
  <c r="BE98" i="1"/>
  <c r="BE97" i="1"/>
  <c r="BE96" i="1"/>
  <c r="BE95" i="1"/>
  <c r="BE94" i="1"/>
  <c r="BE93" i="1"/>
  <c r="BE92" i="1"/>
  <c r="BE91" i="1"/>
  <c r="BE90" i="1"/>
  <c r="BE89" i="1"/>
  <c r="BE88" i="1"/>
  <c r="BE87" i="1"/>
  <c r="BE86" i="1"/>
  <c r="BE85" i="1"/>
  <c r="BE84" i="1"/>
  <c r="BE83" i="1"/>
  <c r="BE82" i="1"/>
  <c r="BE81" i="1"/>
  <c r="BE80" i="1"/>
  <c r="BE79" i="1"/>
  <c r="BE78" i="1"/>
  <c r="BE77" i="1"/>
  <c r="BE76" i="1"/>
  <c r="BE75" i="1"/>
  <c r="BE74" i="1"/>
  <c r="BE73" i="1"/>
  <c r="BE72" i="1"/>
  <c r="BE71" i="1"/>
  <c r="BE70" i="1"/>
  <c r="BE69" i="1"/>
  <c r="BE68" i="1"/>
  <c r="BE67" i="1"/>
  <c r="BE66" i="1"/>
  <c r="BE65" i="1"/>
  <c r="BE64" i="1"/>
  <c r="BE63" i="1"/>
  <c r="BE62" i="1"/>
  <c r="BE61" i="1"/>
  <c r="BE60" i="1"/>
  <c r="BE59" i="1"/>
  <c r="BE58" i="1"/>
  <c r="BE57" i="1"/>
  <c r="BE56" i="1"/>
  <c r="BE55" i="1"/>
  <c r="BE54" i="1"/>
  <c r="BE53" i="1"/>
  <c r="BE52" i="1"/>
  <c r="BE51" i="1"/>
  <c r="BE50" i="1"/>
  <c r="BE49" i="1"/>
  <c r="BE48" i="1"/>
  <c r="BE47" i="1"/>
  <c r="BE46" i="1"/>
  <c r="BE45" i="1"/>
  <c r="BE44" i="1"/>
  <c r="BE43" i="1"/>
  <c r="BE42"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C100" i="1"/>
  <c r="BC99" i="1"/>
  <c r="BC98" i="1"/>
  <c r="BC97" i="1"/>
  <c r="BC96" i="1"/>
  <c r="BC95" i="1"/>
  <c r="BC94" i="1"/>
  <c r="BC93" i="1"/>
  <c r="BC92" i="1"/>
  <c r="BC91" i="1"/>
  <c r="BC90" i="1"/>
  <c r="BC89" i="1"/>
  <c r="BC88" i="1"/>
  <c r="BC87" i="1"/>
  <c r="BC86" i="1"/>
  <c r="BC85" i="1"/>
  <c r="BC84" i="1"/>
  <c r="BC83" i="1"/>
  <c r="BC82" i="1"/>
  <c r="BC81" i="1"/>
  <c r="BC80" i="1"/>
  <c r="BC79" i="1"/>
  <c r="BC78" i="1"/>
  <c r="BC77" i="1"/>
  <c r="BC76" i="1"/>
  <c r="BC75" i="1"/>
  <c r="BC74" i="1"/>
  <c r="BC73" i="1"/>
  <c r="BC72" i="1"/>
  <c r="BC71" i="1"/>
  <c r="BC70" i="1"/>
  <c r="BC69" i="1"/>
  <c r="BC68" i="1"/>
  <c r="BC67" i="1"/>
  <c r="BC66" i="1"/>
  <c r="BC65" i="1"/>
  <c r="BC64" i="1"/>
  <c r="BC63" i="1"/>
  <c r="BC62" i="1"/>
  <c r="BC61" i="1"/>
  <c r="BC60" i="1"/>
  <c r="BC59" i="1"/>
  <c r="BC58" i="1"/>
  <c r="BC57" i="1"/>
  <c r="BC56" i="1"/>
  <c r="BC55" i="1"/>
  <c r="BC54" i="1"/>
  <c r="BC53" i="1"/>
  <c r="BC52" i="1"/>
  <c r="BC51" i="1"/>
  <c r="BC50" i="1"/>
  <c r="BC49" i="1"/>
  <c r="BC48" i="1"/>
  <c r="BC47" i="1"/>
  <c r="BC46" i="1"/>
  <c r="BC45" i="1"/>
  <c r="BC44" i="1"/>
  <c r="BC43" i="1"/>
  <c r="BC42" i="1"/>
  <c r="BC41" i="1"/>
  <c r="BC40" i="1"/>
  <c r="BC39" i="1"/>
  <c r="BC38" i="1"/>
  <c r="BC37" i="1"/>
  <c r="BC36" i="1"/>
  <c r="BC35" i="1"/>
  <c r="BC34" i="1"/>
  <c r="BC33" i="1"/>
  <c r="BC32" i="1"/>
  <c r="BC31" i="1"/>
  <c r="BC30" i="1"/>
  <c r="BC29" i="1"/>
  <c r="BC28" i="1"/>
  <c r="BC27" i="1"/>
  <c r="BC26" i="1"/>
  <c r="BC25" i="1"/>
  <c r="BC24" i="1"/>
  <c r="BC23" i="1"/>
  <c r="BC22" i="1"/>
  <c r="BC21" i="1"/>
  <c r="BC20" i="1"/>
  <c r="BC19" i="1"/>
  <c r="BC18" i="1"/>
  <c r="BC17" i="1"/>
  <c r="BC16" i="1"/>
  <c r="BC15" i="1"/>
  <c r="BC14" i="1"/>
  <c r="BC13" i="1"/>
  <c r="BC12" i="1"/>
  <c r="BC11" i="1"/>
  <c r="BC10" i="1"/>
  <c r="BC9" i="1"/>
  <c r="BC8" i="1"/>
  <c r="BC7" i="1"/>
  <c r="BC6" i="1"/>
  <c r="BC5" i="1"/>
  <c r="BC4" i="1"/>
  <c r="BC3" i="1"/>
  <c r="AY100" i="1"/>
  <c r="AY99" i="1"/>
  <c r="AY98" i="1"/>
  <c r="AY97" i="1"/>
  <c r="AY96" i="1"/>
  <c r="AY95" i="1"/>
  <c r="AY94" i="1"/>
  <c r="AY93" i="1"/>
  <c r="AY92" i="1"/>
  <c r="AY91" i="1"/>
  <c r="AY90" i="1"/>
  <c r="AY89" i="1"/>
  <c r="AY88" i="1"/>
  <c r="AY87" i="1"/>
  <c r="AY86" i="1"/>
  <c r="AY85" i="1"/>
  <c r="AY84" i="1"/>
  <c r="AY83" i="1"/>
  <c r="AY82" i="1"/>
  <c r="AY81" i="1"/>
  <c r="AY80" i="1"/>
  <c r="AY79"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S100" i="1"/>
  <c r="AR100" i="1"/>
  <c r="AS99" i="1"/>
  <c r="AR99" i="1"/>
  <c r="AS98" i="1"/>
  <c r="AR98" i="1"/>
  <c r="AS97" i="1"/>
  <c r="AR97" i="1"/>
  <c r="X97" i="1" s="1"/>
  <c r="Y97" i="1" s="1"/>
  <c r="AS96" i="1"/>
  <c r="AR96" i="1"/>
  <c r="AS95" i="1"/>
  <c r="AR95" i="1"/>
  <c r="AS94" i="1"/>
  <c r="AR94" i="1"/>
  <c r="AS93" i="1"/>
  <c r="AR93" i="1"/>
  <c r="X93" i="1" s="1"/>
  <c r="Y93" i="1" s="1"/>
  <c r="AS92" i="1"/>
  <c r="AR92" i="1"/>
  <c r="AS91" i="1"/>
  <c r="AR91" i="1"/>
  <c r="AS90" i="1"/>
  <c r="AR90" i="1"/>
  <c r="AS89" i="1"/>
  <c r="AR89" i="1"/>
  <c r="X89" i="1" s="1"/>
  <c r="Y89" i="1" s="1"/>
  <c r="AS88" i="1"/>
  <c r="AR88" i="1"/>
  <c r="AS87" i="1"/>
  <c r="AR87" i="1"/>
  <c r="AS86" i="1"/>
  <c r="AR86" i="1"/>
  <c r="AS85" i="1"/>
  <c r="AR85" i="1"/>
  <c r="X85" i="1" s="1"/>
  <c r="Y85" i="1" s="1"/>
  <c r="AS84" i="1"/>
  <c r="AR84" i="1"/>
  <c r="AS83" i="1"/>
  <c r="AR83" i="1"/>
  <c r="AS82" i="1"/>
  <c r="AR82" i="1"/>
  <c r="AS81" i="1"/>
  <c r="AR81" i="1"/>
  <c r="X81" i="1" s="1"/>
  <c r="Y81" i="1" s="1"/>
  <c r="AS80" i="1"/>
  <c r="AR80" i="1"/>
  <c r="AS79" i="1"/>
  <c r="AR79" i="1"/>
  <c r="AS78" i="1"/>
  <c r="AR78" i="1"/>
  <c r="AS77" i="1"/>
  <c r="AR77" i="1"/>
  <c r="X77" i="1" s="1"/>
  <c r="Y77" i="1" s="1"/>
  <c r="AS76" i="1"/>
  <c r="AR76" i="1"/>
  <c r="AS75" i="1"/>
  <c r="AR75" i="1"/>
  <c r="AS74" i="1"/>
  <c r="AR74" i="1"/>
  <c r="AS73" i="1"/>
  <c r="AR73" i="1"/>
  <c r="X73" i="1" s="1"/>
  <c r="Y73" i="1" s="1"/>
  <c r="AS72" i="1"/>
  <c r="AR72" i="1"/>
  <c r="AS71" i="1"/>
  <c r="AR71" i="1"/>
  <c r="AS70" i="1"/>
  <c r="AR70" i="1"/>
  <c r="AS69" i="1"/>
  <c r="AR69" i="1"/>
  <c r="X69" i="1" s="1"/>
  <c r="Y69" i="1" s="1"/>
  <c r="AS68" i="1"/>
  <c r="AR68" i="1"/>
  <c r="AS67" i="1"/>
  <c r="AR67" i="1"/>
  <c r="AS66" i="1"/>
  <c r="AR66" i="1"/>
  <c r="AS65" i="1"/>
  <c r="AR65" i="1"/>
  <c r="X65" i="1" s="1"/>
  <c r="Y65" i="1" s="1"/>
  <c r="AS64" i="1"/>
  <c r="AR64" i="1"/>
  <c r="AS63" i="1"/>
  <c r="AR63" i="1"/>
  <c r="AS62" i="1"/>
  <c r="AR62" i="1"/>
  <c r="AS61" i="1"/>
  <c r="AR61" i="1"/>
  <c r="X61" i="1" s="1"/>
  <c r="Y61" i="1" s="1"/>
  <c r="AS60" i="1"/>
  <c r="AR60" i="1"/>
  <c r="AS59" i="1"/>
  <c r="AR59" i="1"/>
  <c r="AS58" i="1"/>
  <c r="AR58" i="1"/>
  <c r="AS57" i="1"/>
  <c r="AR57" i="1"/>
  <c r="X57" i="1" s="1"/>
  <c r="Y57" i="1" s="1"/>
  <c r="AS56" i="1"/>
  <c r="AR56" i="1"/>
  <c r="AS55" i="1"/>
  <c r="AR55" i="1"/>
  <c r="AS54" i="1"/>
  <c r="AR54" i="1"/>
  <c r="AS53" i="1"/>
  <c r="AR53" i="1"/>
  <c r="X53" i="1" s="1"/>
  <c r="Y53" i="1" s="1"/>
  <c r="AS52" i="1"/>
  <c r="AR52" i="1"/>
  <c r="AS51" i="1"/>
  <c r="AR51" i="1"/>
  <c r="AS50" i="1"/>
  <c r="AR50" i="1"/>
  <c r="AS49" i="1"/>
  <c r="AR49" i="1"/>
  <c r="X49" i="1" s="1"/>
  <c r="Y49" i="1" s="1"/>
  <c r="AS48" i="1"/>
  <c r="AR48" i="1"/>
  <c r="AS47" i="1"/>
  <c r="AR47" i="1"/>
  <c r="AS46" i="1"/>
  <c r="AR46" i="1"/>
  <c r="AS45" i="1"/>
  <c r="AR45" i="1"/>
  <c r="X45" i="1" s="1"/>
  <c r="Y45" i="1" s="1"/>
  <c r="AS44" i="1"/>
  <c r="AR44" i="1"/>
  <c r="AS43" i="1"/>
  <c r="AR43" i="1"/>
  <c r="AS42" i="1"/>
  <c r="AR42" i="1"/>
  <c r="AS41" i="1"/>
  <c r="AR41" i="1"/>
  <c r="X41" i="1" s="1"/>
  <c r="Y41" i="1" s="1"/>
  <c r="AS40" i="1"/>
  <c r="AR40" i="1"/>
  <c r="AS39" i="1"/>
  <c r="AR39" i="1"/>
  <c r="AS38" i="1"/>
  <c r="AR38" i="1"/>
  <c r="AS37" i="1"/>
  <c r="AR37" i="1"/>
  <c r="X37" i="1" s="1"/>
  <c r="Y37" i="1" s="1"/>
  <c r="AS36" i="1"/>
  <c r="AR36" i="1"/>
  <c r="AS35" i="1"/>
  <c r="AR35" i="1"/>
  <c r="AS34" i="1"/>
  <c r="AR34" i="1"/>
  <c r="AS33" i="1"/>
  <c r="AR33" i="1"/>
  <c r="X33" i="1" s="1"/>
  <c r="Y33" i="1" s="1"/>
  <c r="AS32" i="1"/>
  <c r="AR32" i="1"/>
  <c r="AS31" i="1"/>
  <c r="AR31" i="1"/>
  <c r="AS30" i="1"/>
  <c r="AR30" i="1"/>
  <c r="AS29" i="1"/>
  <c r="AR29" i="1"/>
  <c r="X29" i="1" s="1"/>
  <c r="Y29" i="1" s="1"/>
  <c r="AS28" i="1"/>
  <c r="AR28" i="1"/>
  <c r="AS27" i="1"/>
  <c r="AR27" i="1"/>
  <c r="AS26" i="1"/>
  <c r="AR26" i="1"/>
  <c r="AS25" i="1"/>
  <c r="AR25" i="1"/>
  <c r="AS24" i="1"/>
  <c r="AR24" i="1"/>
  <c r="AS23" i="1"/>
  <c r="AR23" i="1"/>
  <c r="AS22" i="1"/>
  <c r="AR22" i="1"/>
  <c r="AS21" i="1"/>
  <c r="AR21" i="1"/>
  <c r="AS20" i="1"/>
  <c r="AR20" i="1"/>
  <c r="AS19" i="1"/>
  <c r="AR19" i="1"/>
  <c r="AS18" i="1"/>
  <c r="AR18" i="1"/>
  <c r="AS17" i="1"/>
  <c r="AR17" i="1"/>
  <c r="X17" i="1" s="1"/>
  <c r="Y17" i="1" s="1"/>
  <c r="AS16" i="1"/>
  <c r="AR16" i="1"/>
  <c r="AS15" i="1"/>
  <c r="AR15" i="1"/>
  <c r="AS14" i="1"/>
  <c r="AR14" i="1"/>
  <c r="X14" i="1" s="1"/>
  <c r="Y14" i="1" s="1"/>
  <c r="AS13" i="1"/>
  <c r="AR13" i="1"/>
  <c r="X13" i="1" s="1"/>
  <c r="Y13" i="1" s="1"/>
  <c r="AS12" i="1"/>
  <c r="AR12" i="1"/>
  <c r="AS11" i="1"/>
  <c r="AR11" i="1"/>
  <c r="AS10" i="1"/>
  <c r="AR10" i="1"/>
  <c r="AS9" i="1"/>
  <c r="AR9" i="1"/>
  <c r="X9" i="1" s="1"/>
  <c r="Y9" i="1" s="1"/>
  <c r="AS8" i="1"/>
  <c r="AR8" i="1"/>
  <c r="AS7" i="1"/>
  <c r="AR7" i="1"/>
  <c r="AS6" i="1"/>
  <c r="AR6" i="1"/>
  <c r="AS5" i="1"/>
  <c r="AR5" i="1"/>
  <c r="X5" i="1" s="1"/>
  <c r="Y5" i="1" s="1"/>
  <c r="AS4" i="1"/>
  <c r="AR4" i="1"/>
  <c r="BK4" i="1" s="1"/>
  <c r="AS3" i="1"/>
  <c r="AR3"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X99" i="1"/>
  <c r="AX97" i="1"/>
  <c r="AX94" i="1"/>
  <c r="AX91" i="1"/>
  <c r="AX89" i="1"/>
  <c r="AX88" i="1"/>
  <c r="AX86" i="1"/>
  <c r="AX83" i="1"/>
  <c r="AX80" i="1"/>
  <c r="AX78" i="1"/>
  <c r="AX75" i="1"/>
  <c r="AX70" i="1"/>
  <c r="AX67" i="1"/>
  <c r="AX62" i="1"/>
  <c r="AX59" i="1"/>
  <c r="AX54" i="1"/>
  <c r="AX51" i="1"/>
  <c r="AX46" i="1"/>
  <c r="AX43" i="1"/>
  <c r="AX38" i="1"/>
  <c r="AX35" i="1"/>
  <c r="AX30" i="1"/>
  <c r="AX27" i="1"/>
  <c r="AX25" i="1"/>
  <c r="AX22" i="1"/>
  <c r="AX16" i="1"/>
  <c r="AX14" i="1"/>
  <c r="AX6"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X4" i="1" l="1"/>
  <c r="Y4" i="1" s="1"/>
  <c r="W4" i="1"/>
  <c r="BL8" i="1"/>
  <c r="BM8" i="1" s="1"/>
  <c r="X8" i="1"/>
  <c r="Y8" i="1" s="1"/>
  <c r="BL12" i="1"/>
  <c r="BM12" i="1" s="1"/>
  <c r="X12" i="1"/>
  <c r="Y12" i="1" s="1"/>
  <c r="BL16" i="1"/>
  <c r="BM16" i="1" s="1"/>
  <c r="X16" i="1"/>
  <c r="Y16" i="1" s="1"/>
  <c r="BL20" i="1"/>
  <c r="BM20" i="1" s="1"/>
  <c r="X20" i="1"/>
  <c r="Y20" i="1" s="1"/>
  <c r="BL24" i="1"/>
  <c r="BM24" i="1" s="1"/>
  <c r="X24" i="1"/>
  <c r="Y24" i="1" s="1"/>
  <c r="BL28" i="1"/>
  <c r="BM28" i="1" s="1"/>
  <c r="X28" i="1"/>
  <c r="Y28" i="1" s="1"/>
  <c r="BL32" i="1"/>
  <c r="BM32" i="1" s="1"/>
  <c r="X32" i="1"/>
  <c r="Y32" i="1" s="1"/>
  <c r="BL36" i="1"/>
  <c r="BM36" i="1" s="1"/>
  <c r="X36" i="1"/>
  <c r="Y36" i="1" s="1"/>
  <c r="BL40" i="1"/>
  <c r="BM40" i="1" s="1"/>
  <c r="X40" i="1"/>
  <c r="Y40" i="1" s="1"/>
  <c r="BL44" i="1"/>
  <c r="BM44" i="1" s="1"/>
  <c r="X44" i="1"/>
  <c r="Y44" i="1" s="1"/>
  <c r="BL48" i="1"/>
  <c r="BM48" i="1" s="1"/>
  <c r="X48" i="1"/>
  <c r="Y48" i="1" s="1"/>
  <c r="BL52" i="1"/>
  <c r="BM52" i="1" s="1"/>
  <c r="X52" i="1"/>
  <c r="Y52" i="1" s="1"/>
  <c r="BL56" i="1"/>
  <c r="BM56" i="1" s="1"/>
  <c r="X56" i="1"/>
  <c r="Y56" i="1" s="1"/>
  <c r="BL60" i="1"/>
  <c r="BM60" i="1" s="1"/>
  <c r="X60" i="1"/>
  <c r="Y60" i="1" s="1"/>
  <c r="BL64" i="1"/>
  <c r="BM64" i="1" s="1"/>
  <c r="X64" i="1"/>
  <c r="Y64" i="1" s="1"/>
  <c r="BL68" i="1"/>
  <c r="BM68" i="1" s="1"/>
  <c r="X68" i="1"/>
  <c r="Y68" i="1" s="1"/>
  <c r="BL72" i="1"/>
  <c r="BM72" i="1" s="1"/>
  <c r="X72" i="1"/>
  <c r="Y72" i="1" s="1"/>
  <c r="BL76" i="1"/>
  <c r="BM76" i="1" s="1"/>
  <c r="X76" i="1"/>
  <c r="Y76" i="1" s="1"/>
  <c r="BL80" i="1"/>
  <c r="BM80" i="1" s="1"/>
  <c r="X80" i="1"/>
  <c r="Y80" i="1" s="1"/>
  <c r="BL84" i="1"/>
  <c r="BM84" i="1" s="1"/>
  <c r="X84" i="1"/>
  <c r="Y84" i="1" s="1"/>
  <c r="BL88" i="1"/>
  <c r="BM88" i="1" s="1"/>
  <c r="X88" i="1"/>
  <c r="Y88" i="1" s="1"/>
  <c r="BL92" i="1"/>
  <c r="BM92" i="1" s="1"/>
  <c r="X92" i="1"/>
  <c r="Y92" i="1" s="1"/>
  <c r="BL96" i="1"/>
  <c r="BM96" i="1" s="1"/>
  <c r="X96" i="1"/>
  <c r="Y96" i="1" s="1"/>
  <c r="BL100" i="1"/>
  <c r="BM100" i="1" s="1"/>
  <c r="X100" i="1"/>
  <c r="Y100" i="1" s="1"/>
  <c r="BL21" i="1"/>
  <c r="BM21" i="1" s="1"/>
  <c r="X21" i="1"/>
  <c r="Y21" i="1" s="1"/>
  <c r="BL25" i="1"/>
  <c r="BM25" i="1" s="1"/>
  <c r="X25" i="1"/>
  <c r="Y25" i="1" s="1"/>
  <c r="BL6" i="1"/>
  <c r="BM6" i="1" s="1"/>
  <c r="X6" i="1"/>
  <c r="Y6" i="1" s="1"/>
  <c r="BL10" i="1"/>
  <c r="BM10" i="1" s="1"/>
  <c r="X10" i="1"/>
  <c r="Y10" i="1" s="1"/>
  <c r="BL18" i="1"/>
  <c r="BM18" i="1" s="1"/>
  <c r="X18" i="1"/>
  <c r="Y18" i="1" s="1"/>
  <c r="BL22" i="1"/>
  <c r="BM22" i="1" s="1"/>
  <c r="X22" i="1"/>
  <c r="Y22" i="1" s="1"/>
  <c r="BL26" i="1"/>
  <c r="BM26" i="1" s="1"/>
  <c r="X26" i="1"/>
  <c r="Y26" i="1" s="1"/>
  <c r="BL30" i="1"/>
  <c r="BM30" i="1" s="1"/>
  <c r="X30" i="1"/>
  <c r="Y30" i="1" s="1"/>
  <c r="BL34" i="1"/>
  <c r="BM34" i="1" s="1"/>
  <c r="X34" i="1"/>
  <c r="Y34" i="1" s="1"/>
  <c r="BL38" i="1"/>
  <c r="BM38" i="1" s="1"/>
  <c r="X38" i="1"/>
  <c r="Y38" i="1" s="1"/>
  <c r="BL42" i="1"/>
  <c r="BM42" i="1" s="1"/>
  <c r="X42" i="1"/>
  <c r="Y42" i="1" s="1"/>
  <c r="BL46" i="1"/>
  <c r="BM46" i="1" s="1"/>
  <c r="X46" i="1"/>
  <c r="Y46" i="1" s="1"/>
  <c r="BL50" i="1"/>
  <c r="BM50" i="1" s="1"/>
  <c r="X50" i="1"/>
  <c r="Y50" i="1" s="1"/>
  <c r="BL54" i="1"/>
  <c r="BM54" i="1" s="1"/>
  <c r="X54" i="1"/>
  <c r="Y54" i="1" s="1"/>
  <c r="BL58" i="1"/>
  <c r="BM58" i="1" s="1"/>
  <c r="X58" i="1"/>
  <c r="Y58" i="1" s="1"/>
  <c r="BL62" i="1"/>
  <c r="BM62" i="1" s="1"/>
  <c r="X62" i="1"/>
  <c r="Y62" i="1" s="1"/>
  <c r="BL66" i="1"/>
  <c r="BM66" i="1" s="1"/>
  <c r="X66" i="1"/>
  <c r="Y66" i="1" s="1"/>
  <c r="BL70" i="1"/>
  <c r="BM70" i="1" s="1"/>
  <c r="X70" i="1"/>
  <c r="Y70" i="1" s="1"/>
  <c r="BL74" i="1"/>
  <c r="BM74" i="1" s="1"/>
  <c r="X74" i="1"/>
  <c r="Y74" i="1" s="1"/>
  <c r="BL78" i="1"/>
  <c r="BM78" i="1" s="1"/>
  <c r="X78" i="1"/>
  <c r="Y78" i="1" s="1"/>
  <c r="BL82" i="1"/>
  <c r="BM82" i="1" s="1"/>
  <c r="X82" i="1"/>
  <c r="Y82" i="1" s="1"/>
  <c r="BL86" i="1"/>
  <c r="BM86" i="1" s="1"/>
  <c r="X86" i="1"/>
  <c r="Y86" i="1" s="1"/>
  <c r="BL90" i="1"/>
  <c r="BM90" i="1" s="1"/>
  <c r="X90" i="1"/>
  <c r="Y90" i="1" s="1"/>
  <c r="BL94" i="1"/>
  <c r="BM94" i="1" s="1"/>
  <c r="X94" i="1"/>
  <c r="Y94" i="1" s="1"/>
  <c r="BL98" i="1"/>
  <c r="BM98" i="1" s="1"/>
  <c r="X98" i="1"/>
  <c r="Y98" i="1" s="1"/>
  <c r="W3" i="1"/>
  <c r="X3" i="1"/>
  <c r="Y3" i="1" s="1"/>
  <c r="BL7" i="1"/>
  <c r="BM7" i="1" s="1"/>
  <c r="X7" i="1"/>
  <c r="Y7" i="1" s="1"/>
  <c r="BL11" i="1"/>
  <c r="BM11" i="1" s="1"/>
  <c r="X11" i="1"/>
  <c r="Y11" i="1" s="1"/>
  <c r="BL15" i="1"/>
  <c r="BM15" i="1" s="1"/>
  <c r="X15" i="1"/>
  <c r="Y15" i="1" s="1"/>
  <c r="BL19" i="1"/>
  <c r="BM19" i="1" s="1"/>
  <c r="X19" i="1"/>
  <c r="Y19" i="1" s="1"/>
  <c r="BL23" i="1"/>
  <c r="BM23" i="1" s="1"/>
  <c r="X23" i="1"/>
  <c r="Y23" i="1" s="1"/>
  <c r="BL27" i="1"/>
  <c r="BM27" i="1" s="1"/>
  <c r="X27" i="1"/>
  <c r="Y27" i="1" s="1"/>
  <c r="BL31" i="1"/>
  <c r="BM31" i="1" s="1"/>
  <c r="X31" i="1"/>
  <c r="Y31" i="1" s="1"/>
  <c r="BL35" i="1"/>
  <c r="BM35" i="1" s="1"/>
  <c r="X35" i="1"/>
  <c r="Y35" i="1" s="1"/>
  <c r="BL39" i="1"/>
  <c r="BM39" i="1" s="1"/>
  <c r="X39" i="1"/>
  <c r="Y39" i="1" s="1"/>
  <c r="BL43" i="1"/>
  <c r="BM43" i="1" s="1"/>
  <c r="X43" i="1"/>
  <c r="Y43" i="1" s="1"/>
  <c r="BL47" i="1"/>
  <c r="BM47" i="1" s="1"/>
  <c r="X47" i="1"/>
  <c r="Y47" i="1" s="1"/>
  <c r="BL51" i="1"/>
  <c r="BM51" i="1" s="1"/>
  <c r="X51" i="1"/>
  <c r="Y51" i="1" s="1"/>
  <c r="BL55" i="1"/>
  <c r="BM55" i="1" s="1"/>
  <c r="X55" i="1"/>
  <c r="Y55" i="1" s="1"/>
  <c r="BL59" i="1"/>
  <c r="BM59" i="1" s="1"/>
  <c r="X59" i="1"/>
  <c r="Y59" i="1" s="1"/>
  <c r="BL63" i="1"/>
  <c r="BM63" i="1" s="1"/>
  <c r="X63" i="1"/>
  <c r="Y63" i="1" s="1"/>
  <c r="BL67" i="1"/>
  <c r="BM67" i="1" s="1"/>
  <c r="X67" i="1"/>
  <c r="Y67" i="1" s="1"/>
  <c r="BL71" i="1"/>
  <c r="BM71" i="1" s="1"/>
  <c r="X71" i="1"/>
  <c r="Y71" i="1" s="1"/>
  <c r="BL75" i="1"/>
  <c r="BM75" i="1" s="1"/>
  <c r="X75" i="1"/>
  <c r="Y75" i="1" s="1"/>
  <c r="BL79" i="1"/>
  <c r="BM79" i="1" s="1"/>
  <c r="X79" i="1"/>
  <c r="Y79" i="1" s="1"/>
  <c r="BL83" i="1"/>
  <c r="BM83" i="1" s="1"/>
  <c r="X83" i="1"/>
  <c r="Y83" i="1" s="1"/>
  <c r="BL87" i="1"/>
  <c r="BM87" i="1" s="1"/>
  <c r="X87" i="1"/>
  <c r="Y87" i="1" s="1"/>
  <c r="BL91" i="1"/>
  <c r="BM91" i="1" s="1"/>
  <c r="X91" i="1"/>
  <c r="Y91" i="1" s="1"/>
  <c r="BL95" i="1"/>
  <c r="BM95" i="1" s="1"/>
  <c r="X95" i="1"/>
  <c r="Y95" i="1" s="1"/>
  <c r="BL99" i="1"/>
  <c r="BM99" i="1" s="1"/>
  <c r="X99" i="1"/>
  <c r="Y99" i="1" s="1"/>
  <c r="AX66" i="1"/>
  <c r="AX40" i="1"/>
  <c r="AX19" i="1"/>
  <c r="AX50" i="1"/>
  <c r="AX17" i="1"/>
  <c r="AX12" i="1"/>
  <c r="AX18" i="1"/>
  <c r="AX68" i="1"/>
  <c r="AX3" i="1"/>
  <c r="AX24" i="1"/>
  <c r="AX33" i="1"/>
  <c r="AX72" i="1"/>
  <c r="AX81" i="1"/>
  <c r="AX98" i="1"/>
  <c r="AX36" i="1"/>
  <c r="AX49" i="1"/>
  <c r="AX84" i="1"/>
  <c r="AX8" i="1"/>
  <c r="AX34" i="1"/>
  <c r="AX52" i="1"/>
  <c r="AX82" i="1"/>
  <c r="AX56" i="1"/>
  <c r="AX65" i="1"/>
  <c r="AX4" i="1"/>
  <c r="AX9" i="1"/>
  <c r="AX11" i="1"/>
  <c r="AX28" i="1"/>
  <c r="AX42" i="1"/>
  <c r="AX64" i="1"/>
  <c r="AX73" i="1"/>
  <c r="AX92" i="1"/>
  <c r="BL5" i="1"/>
  <c r="BM5" i="1" s="1"/>
  <c r="BL9" i="1"/>
  <c r="BM9" i="1" s="1"/>
  <c r="BL13" i="1"/>
  <c r="BM13" i="1" s="1"/>
  <c r="BL17" i="1"/>
  <c r="BM17" i="1" s="1"/>
  <c r="BL29" i="1"/>
  <c r="BM29" i="1" s="1"/>
  <c r="BL33" i="1"/>
  <c r="BM33" i="1" s="1"/>
  <c r="BL37" i="1"/>
  <c r="BM37" i="1" s="1"/>
  <c r="BL41" i="1"/>
  <c r="BM41" i="1" s="1"/>
  <c r="BL45" i="1"/>
  <c r="BM45" i="1" s="1"/>
  <c r="BL49" i="1"/>
  <c r="BM49" i="1" s="1"/>
  <c r="BL53" i="1"/>
  <c r="BM53" i="1" s="1"/>
  <c r="BL57" i="1"/>
  <c r="BM57" i="1" s="1"/>
  <c r="BL61" i="1"/>
  <c r="BM61" i="1" s="1"/>
  <c r="BL69" i="1"/>
  <c r="BM69" i="1" s="1"/>
  <c r="BL73" i="1"/>
  <c r="BM73" i="1" s="1"/>
  <c r="BL77" i="1"/>
  <c r="BM77" i="1" s="1"/>
  <c r="BL81" i="1"/>
  <c r="BM81" i="1" s="1"/>
  <c r="BL89" i="1"/>
  <c r="BM89" i="1" s="1"/>
  <c r="BL93" i="1"/>
  <c r="BM93" i="1" s="1"/>
  <c r="BL97" i="1"/>
  <c r="BM97" i="1" s="1"/>
  <c r="BL65" i="1"/>
  <c r="BM65" i="1" s="1"/>
  <c r="BL85" i="1"/>
  <c r="BM85" i="1" s="1"/>
  <c r="AX26" i="1"/>
  <c r="AX48" i="1"/>
  <c r="AX57" i="1"/>
  <c r="AX76" i="1"/>
  <c r="AX90" i="1"/>
  <c r="BL4" i="1"/>
  <c r="BM4" i="1" s="1"/>
  <c r="AX10" i="1"/>
  <c r="AX32" i="1"/>
  <c r="AX41" i="1"/>
  <c r="AX60" i="1"/>
  <c r="AX74" i="1"/>
  <c r="AX96" i="1"/>
  <c r="BL3" i="1"/>
  <c r="BM3" i="1" s="1"/>
  <c r="BK3" i="1"/>
  <c r="AX20" i="1"/>
  <c r="AX44" i="1"/>
  <c r="AX58" i="1"/>
  <c r="BL14" i="1"/>
  <c r="BM14" i="1" s="1"/>
  <c r="AX5" i="1"/>
  <c r="AX13" i="1"/>
  <c r="AX21" i="1"/>
  <c r="AX29" i="1"/>
  <c r="AX37" i="1"/>
  <c r="AX45" i="1"/>
  <c r="AX53" i="1"/>
  <c r="AX61" i="1"/>
  <c r="AX69" i="1"/>
  <c r="AX77" i="1"/>
  <c r="AX85" i="1"/>
  <c r="AX93" i="1"/>
  <c r="AX7" i="1"/>
  <c r="AX15" i="1"/>
  <c r="AX23" i="1"/>
  <c r="AX31" i="1"/>
  <c r="AX39" i="1"/>
  <c r="AX47" i="1"/>
  <c r="AX55" i="1"/>
  <c r="AX63" i="1"/>
  <c r="AX71" i="1"/>
  <c r="AX79" i="1"/>
  <c r="AX87" i="1"/>
  <c r="AX95" i="1"/>
  <c r="AX100" i="1"/>
  <c r="CH2" i="1" l="1"/>
  <c r="BS2" i="1"/>
  <c r="AU2" i="1"/>
  <c r="AQ2" i="1"/>
  <c r="AG2" i="1"/>
  <c r="CI2" i="1"/>
  <c r="CK2" i="1" l="1"/>
  <c r="CM2" i="1"/>
  <c r="CL2" i="1"/>
  <c r="CJ2" i="1"/>
  <c r="U2" i="1" l="1"/>
  <c r="BP2" i="1"/>
  <c r="BZ2" i="1"/>
  <c r="AS2" i="1" l="1"/>
  <c r="AD2" i="1"/>
  <c r="BI2" i="1" l="1"/>
  <c r="BY2" i="1"/>
  <c r="CA2" i="1" s="1"/>
  <c r="BC2" i="1"/>
  <c r="BV2" i="1"/>
  <c r="L2" i="1"/>
  <c r="AR2" i="1"/>
  <c r="AB2" i="1"/>
  <c r="AH2" i="1" s="1"/>
  <c r="J2" i="1"/>
  <c r="G21" i="1"/>
  <c r="G20" i="1"/>
  <c r="G19" i="1"/>
  <c r="G18" i="1"/>
  <c r="G17" i="1"/>
  <c r="G16" i="1"/>
  <c r="G15" i="1"/>
  <c r="G14" i="1"/>
  <c r="G13" i="1"/>
  <c r="G12" i="1"/>
  <c r="G11" i="1"/>
  <c r="G10" i="1"/>
  <c r="G9" i="1"/>
  <c r="G8" i="1"/>
  <c r="G7" i="1"/>
  <c r="G6" i="1"/>
  <c r="G5" i="1"/>
  <c r="G4" i="1"/>
  <c r="G3" i="1"/>
  <c r="D21" i="1"/>
  <c r="D20" i="1"/>
  <c r="D19" i="1"/>
  <c r="D18" i="1"/>
  <c r="D17" i="1"/>
  <c r="D16" i="1"/>
  <c r="D15" i="1"/>
  <c r="D14" i="1"/>
  <c r="D13" i="1"/>
  <c r="D12" i="1"/>
  <c r="D11" i="1"/>
  <c r="D10" i="1"/>
  <c r="D9" i="1"/>
  <c r="D8" i="1"/>
  <c r="D7" i="1"/>
  <c r="D6" i="1"/>
  <c r="D5" i="1"/>
  <c r="D4" i="1"/>
  <c r="D3" i="1"/>
  <c r="X2" i="1" l="1"/>
  <c r="Y2" i="1" s="1"/>
  <c r="BL2" i="1"/>
  <c r="BM2" i="1" s="1"/>
  <c r="AA2" i="1"/>
  <c r="AX2" i="1" s="1"/>
  <c r="AC2" i="1"/>
  <c r="AY2" i="1"/>
  <c r="AJ2" i="1" l="1"/>
  <c r="AI2" i="1"/>
  <c r="AN2" i="1"/>
  <c r="AL2" i="1"/>
  <c r="W2" i="1"/>
  <c r="CD2" i="1"/>
  <c r="BE2" i="1"/>
  <c r="BG2" i="1"/>
  <c r="BK2" i="1"/>
  <c r="G2" i="1"/>
  <c r="D2" i="1"/>
  <c r="Z2"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<sst xmlns="http://schemas.openxmlformats.org/spreadsheetml/2006/main" count="5479" uniqueCount="1785">
  <si>
    <t>N°</t>
  </si>
  <si>
    <t>INF_NUM</t>
  </si>
  <si>
    <t>INF_AUTOR</t>
  </si>
  <si>
    <t>INF_ NUMERO_COMP</t>
  </si>
  <si>
    <t>REGISTRO_NUM</t>
  </si>
  <si>
    <t>REGISTRO_FECHA</t>
  </si>
  <si>
    <t>REGISTRO_1</t>
  </si>
  <si>
    <t>FECHA_REGISTRO_1</t>
  </si>
  <si>
    <t>CIAT_BUQUE</t>
  </si>
  <si>
    <t>FORM_ADMINST</t>
  </si>
  <si>
    <t>FORM_REPRESEN</t>
  </si>
  <si>
    <t>FORM_REPRES_DIRECCION</t>
  </si>
  <si>
    <t>FORM_PERIODO_INICIO</t>
  </si>
  <si>
    <t>FORM_PERIODO_FINAL</t>
  </si>
  <si>
    <t>VALIDACION_3MESES</t>
  </si>
  <si>
    <t>PERIODO_SOLICITUD_PERMISO_PESCA_1</t>
  </si>
  <si>
    <t>DERECHOS_MODO</t>
  </si>
  <si>
    <t>DERECHOS_FECHA</t>
  </si>
  <si>
    <t>DERECHOS_FECHA_1</t>
  </si>
  <si>
    <t>DERECHOS_US$</t>
  </si>
  <si>
    <t>DERECHOS_US$_1</t>
  </si>
  <si>
    <t>DERECHOS_US$_TXT</t>
  </si>
  <si>
    <t>DERECHOS_VALIDACION</t>
  </si>
  <si>
    <t>DERECHOS_VALIDACION_CALCULO</t>
  </si>
  <si>
    <t>DERECHOS_VALIDACION_CALCULO_1</t>
  </si>
  <si>
    <t>CIAT_ EMBARCACION</t>
  </si>
  <si>
    <t>CIAT_BANDERA</t>
  </si>
  <si>
    <t>CIAT_MATRICULA</t>
  </si>
  <si>
    <t>CIAT_VOLUM_M3</t>
  </si>
  <si>
    <t>CIAT_CAPACIDAD_ACARREO</t>
  </si>
  <si>
    <t>MAT_CERTIFICADO</t>
  </si>
  <si>
    <t>MAT_SERIE</t>
  </si>
  <si>
    <t>MAT_SERIE_1</t>
  </si>
  <si>
    <t>MAT_EXED_LUGAR</t>
  </si>
  <si>
    <t>CIUDAD</t>
  </si>
  <si>
    <t>PAIS</t>
  </si>
  <si>
    <t>MAT_FECHA_EMISON</t>
  </si>
  <si>
    <t>MAT_FECHA_EMISON_1</t>
  </si>
  <si>
    <t>MAT_VIGENCIA</t>
  </si>
  <si>
    <t>MAT_VIGENCIA_1</t>
  </si>
  <si>
    <t>CERTI_ARQUEO_NUMERO</t>
  </si>
  <si>
    <t>CERTI_ARQUEO_SERIE</t>
  </si>
  <si>
    <t>CERTI_ARQUEO_SERIE_1</t>
  </si>
  <si>
    <t>CERTI_ARQUEO_TN</t>
  </si>
  <si>
    <t>CERTI_ARQUEO_TB</t>
  </si>
  <si>
    <t>CERTI_ARQUEO_FECHA_EMISON</t>
  </si>
  <si>
    <t>CERTI_ARQUEO_FECHA_EMISON_1</t>
  </si>
  <si>
    <t>CERTI_ARQUEO_PAIS_EMISON</t>
  </si>
  <si>
    <t>CERTI_ARQUEO_CIUDAD_EMISON</t>
  </si>
  <si>
    <t>TIPO_NOMINACION_MATRICULA</t>
  </si>
  <si>
    <t>GENERO</t>
  </si>
  <si>
    <t>FIANZA_BANCO</t>
  </si>
  <si>
    <t>FIANZA_NUMERO_1</t>
  </si>
  <si>
    <t>FIANZA_NUMERO_2</t>
  </si>
  <si>
    <t>FIANZA_NUMERO_2_F</t>
  </si>
  <si>
    <t>FIANZA_EMISIÓN</t>
  </si>
  <si>
    <t>EMISION_CARTA_FIANZA_1</t>
  </si>
  <si>
    <t>FIANZA_VIGENCIA</t>
  </si>
  <si>
    <t>VIGENCIA_CARTA_FIANZA_1</t>
  </si>
  <si>
    <t>FIANZA_US$</t>
  </si>
  <si>
    <t>FIANZA_US$_1</t>
  </si>
  <si>
    <t>FIANZA_US$_1_TXT</t>
  </si>
  <si>
    <t>VALIDACION_FIANZA</t>
  </si>
  <si>
    <t>FIANZA_VALIDACION_CALCULO</t>
  </si>
  <si>
    <t>FIANZA_VALIDACION_CALCULO_1</t>
  </si>
  <si>
    <t>FIANZA_MEMO_TESORERIA</t>
  </si>
  <si>
    <t>FIANZA_MEMO_FECHA</t>
  </si>
  <si>
    <t>FIANZA_MEMO_TESORERIA_1</t>
  </si>
  <si>
    <t>MEMO_DS-PA_MULTAS</t>
  </si>
  <si>
    <t>MEMO_FECHA</t>
  </si>
  <si>
    <t>MEMO_DS-PA_1</t>
  </si>
  <si>
    <t>MEMO_Oec</t>
  </si>
  <si>
    <t>MEMO_OEC_FECHA</t>
  </si>
  <si>
    <t>MEMO_COACTIVA_1</t>
  </si>
  <si>
    <t>NUM_RD_PERMISO_PESCA</t>
  </si>
  <si>
    <t>FECHA_RD_PERMISO_PESCA</t>
  </si>
  <si>
    <t>RD_PERMISO_PESCA_1</t>
  </si>
  <si>
    <t>FECHA_RD_PERMISO_PESCA_1</t>
  </si>
  <si>
    <t>NO_RD_PERMISO_PESCA</t>
  </si>
  <si>
    <t>MEMO_DSF_30%</t>
  </si>
  <si>
    <t>MEMO_DSF_30%_FECHA</t>
  </si>
  <si>
    <t>MEMO_DSF_1</t>
  </si>
  <si>
    <t>INFORME_DSF_30%</t>
  </si>
  <si>
    <t>INFORME_DSF_30%_FECHA</t>
  </si>
  <si>
    <t>AUTOR_INFORME_DSF-PA</t>
  </si>
  <si>
    <t>INFORME_DSF-PA_1</t>
  </si>
  <si>
    <t>VEDA_CLASE</t>
  </si>
  <si>
    <t>VEDA_CLASE_1</t>
  </si>
  <si>
    <t>VEDA_PERIODO</t>
  </si>
  <si>
    <t>CLASE</t>
  </si>
  <si>
    <t>LITERAL_G</t>
  </si>
  <si>
    <t>PERMISO_PESCA</t>
  </si>
  <si>
    <t>NUM_RD_EMITIDA</t>
  </si>
  <si>
    <t>FECHA_RD_EMITIDA</t>
  </si>
  <si>
    <t>RD_EMITIDA_1</t>
  </si>
  <si>
    <t>mhorna</t>
  </si>
  <si>
    <t>Omar Diego Carcovich Jibaja</t>
  </si>
  <si>
    <t>depósito</t>
  </si>
  <si>
    <t>DHS.USCG CG-1270 (REV 01-22)</t>
  </si>
  <si>
    <t>1625-007</t>
  </si>
  <si>
    <t>A1501481</t>
  </si>
  <si>
    <t>USA</t>
  </si>
  <si>
    <t>Houston TX</t>
  </si>
  <si>
    <t>Banco de Crédito del Perú - BCP</t>
  </si>
  <si>
    <t>rvargas</t>
  </si>
  <si>
    <t>strinidad</t>
  </si>
  <si>
    <t>CAPMAN-MANA-16472-2023</t>
  </si>
  <si>
    <t>MTOP-CIAR-16334-2020</t>
  </si>
  <si>
    <t>Ecuador</t>
  </si>
  <si>
    <t>Guayaquil</t>
  </si>
  <si>
    <t>INF_N°</t>
  </si>
  <si>
    <t>INF_ AUTOR</t>
  </si>
  <si>
    <t>REGISTRO_N°</t>
  </si>
  <si>
    <t>PERIODO_INICIO_REVALIDACION</t>
  </si>
  <si>
    <t>PERIODO_FINAL_REVALIDACION</t>
  </si>
  <si>
    <t>MESES_RENOVACION</t>
  </si>
  <si>
    <t>VALIDACION_RENOVACION</t>
  </si>
  <si>
    <t>PERIODO_SOLICITUD_RENOVACION</t>
  </si>
  <si>
    <t>DERECHOS_US$_1_TXT</t>
  </si>
  <si>
    <t>FIANZA_MEMO_1</t>
  </si>
  <si>
    <t>VAL_VEDA_1</t>
  </si>
  <si>
    <t>VAL_VEDA_2</t>
  </si>
  <si>
    <t>VALIDACION_PERIODO_RENOVACION</t>
  </si>
  <si>
    <t>PERMISO_PESCA_RENOVACION</t>
  </si>
  <si>
    <t>00823-2023</t>
  </si>
  <si>
    <t>AUTOR_IL_DECHDI</t>
  </si>
  <si>
    <t>BANCO</t>
  </si>
  <si>
    <t>PERIODO_VEDA</t>
  </si>
  <si>
    <t>FECHA</t>
  </si>
  <si>
    <t>Representantes</t>
  </si>
  <si>
    <t>CLASES_CAPACIDAD</t>
  </si>
  <si>
    <t>Literal G</t>
  </si>
  <si>
    <t>BBVA Banco Continental</t>
  </si>
  <si>
    <t>A</t>
  </si>
  <si>
    <t>29 de julio al 8 de octubre 2023</t>
  </si>
  <si>
    <t>Mario Alfonso Miranda Eyzaguirre</t>
  </si>
  <si>
    <t>transferencia</t>
  </si>
  <si>
    <t>6-A</t>
  </si>
  <si>
    <t>segundo párrafo del numeral 9.1 del artículo 9 del ROP del Atún, establece que, las embarcaciones pesqueras atuneras de cerco de bandera extranjera con capacidad de acarreo mayor de 363 TM, clase 6, deberán llevar un Observador del Programa de Observadores a Bordo en referencia al anexo II del Acuerdo sobre el Programa Internacional para la Conservación de los Delfines – APICD</t>
  </si>
  <si>
    <t>Es obligación llevar a bordo a un Observador del Programa de Observadores a bordo a que se refiere el anexo II del APICD, encargado de efectuar las investigaciones científicas y apoyar en el control de las operaciones de pesca, conforme a lo establecido en el numeral 9.1 del artículo 9 del Reglamento de Ordenamiento Pesquero del Atún</t>
  </si>
  <si>
    <t>B</t>
  </si>
  <si>
    <t>9 de noviembre de 2023 al 19 de enero de 2024</t>
  </si>
  <si>
    <t>Ydania Marlene Roncalla Cayetano</t>
  </si>
  <si>
    <t>6-B</t>
  </si>
  <si>
    <t>gdsfgf</t>
  </si>
  <si>
    <t>Banco de la Nación</t>
  </si>
  <si>
    <t>ND</t>
  </si>
  <si>
    <t>No declarado</t>
  </si>
  <si>
    <t>Marlene Roncalla Cayetano</t>
  </si>
  <si>
    <t>otros</t>
  </si>
  <si>
    <t>primer párrafo del numeral 9.1 del artículo 9 del ROP del Atún, establece que las embarcaciones pesqueras atuneras de bandera extranjera de las clases 3, 4 y 5, clasificación establecida por la CIAT, deberán cumplir con llevar a bordo un Técnico Científico de Investigación (TCI) del IMARPE, encargado de efectuar las investigaciones científicas y apoyar en el control de las operaciones de pesca, conforme lo dispuesto en el artículo 69 del Reglamento de la Ley General de Pesca</t>
  </si>
  <si>
    <t>Es obligación llevar a bordo un Técnico Científico de Investigación (TCI) del IMARPE, encargado de efectuar las investigaciones científicas y apoyar en el control de las operaciones de pesca, conforme a lo establecido en el primer párrafo del numeral 9.1 del artículo 9 del Reglamento de Ordenamiento Pesquero del Atún.</t>
  </si>
  <si>
    <t>Gonzalo Ganoza García</t>
  </si>
  <si>
    <t>Jihm Frank Castañeda Sedano</t>
  </si>
  <si>
    <t>David Martín Moreno Lesevic</t>
  </si>
  <si>
    <t>Fernando Moreno Lesevic</t>
  </si>
  <si>
    <t>Javier Garcia Locatelli</t>
  </si>
  <si>
    <t>Eduardo Ulises Carcovich Carcovich</t>
  </si>
  <si>
    <t>Rudy Bill Neyra Balta</t>
  </si>
  <si>
    <t>EMBARCACION</t>
  </si>
  <si>
    <t>BANDERA_2</t>
  </si>
  <si>
    <t>Arte de pesca</t>
  </si>
  <si>
    <t>CAPACIDAD_BODEGA</t>
  </si>
  <si>
    <t>Fecha de confirmación</t>
  </si>
  <si>
    <t>CAPACIDAD DE ACARREO (T)</t>
  </si>
  <si>
    <t>PUERTO DE REGISTRO</t>
  </si>
  <si>
    <t>Número de registro</t>
  </si>
  <si>
    <t>NÚMERO DE OMI</t>
  </si>
  <si>
    <t>Señal de llamada</t>
  </si>
  <si>
    <t>ESLORA (M)</t>
  </si>
  <si>
    <t>MANGA (M)</t>
  </si>
  <si>
    <t>PUNTAL (M)</t>
  </si>
  <si>
    <t>ARQUEO BRUTO (T)</t>
  </si>
  <si>
    <t>POTENCIA DEL MOTOR (HP)</t>
  </si>
  <si>
    <t>AÑO DE CONSTRUCCIÓN</t>
  </si>
  <si>
    <t>ASTILLERO</t>
  </si>
  <si>
    <t>NOM_EMPRESA</t>
  </si>
  <si>
    <t>DIRECCIÓN</t>
  </si>
  <si>
    <t>NOMBRE PREVIO</t>
  </si>
  <si>
    <t>BANDERA PREVIA</t>
  </si>
  <si>
    <t>NOTAS</t>
  </si>
  <si>
    <t>¿Imagen disponible?</t>
  </si>
  <si>
    <t>REPRESENTANTE</t>
  </si>
  <si>
    <t>DIR_REPRESENTANTES</t>
  </si>
  <si>
    <t>RD_PERMISO_PESCA</t>
  </si>
  <si>
    <t>veda_clase</t>
  </si>
  <si>
    <t>veda_periodo</t>
  </si>
  <si>
    <t>MATRICULA_BASE_CIAT</t>
  </si>
  <si>
    <t>MATRICULA_BASE_LEO</t>
  </si>
  <si>
    <t>BANDERA_1</t>
  </si>
  <si>
    <t>MALLA</t>
  </si>
  <si>
    <t>ARQUEO NETO</t>
  </si>
  <si>
    <t>LAST_RD</t>
  </si>
  <si>
    <t>ALBATÚN TRES</t>
  </si>
  <si>
    <t>ue (españa)</t>
  </si>
  <si>
    <t>Red de cerco</t>
  </si>
  <si>
    <t>Santa Eugenia de Riveira</t>
  </si>
  <si>
    <t>VI-5-12-03</t>
  </si>
  <si>
    <t>EADN</t>
  </si>
  <si>
    <t>H. J. Barreras</t>
  </si>
  <si>
    <t>ALBACORA S.A.</t>
  </si>
  <si>
    <t>Recinto interior zona franca, Edificio Melka 1° Planta, Oficina 1 y 2, 11011 Cádiz, Spain</t>
  </si>
  <si>
    <t xml:space="preserve">   </t>
  </si>
  <si>
    <t>Si</t>
  </si>
  <si>
    <t>NO CUENTA CON RD PREVIA</t>
  </si>
  <si>
    <t>9 de noviembre de 2023 a 19 de enero de 2024</t>
  </si>
  <si>
    <t>NO ENCONTRADO</t>
  </si>
  <si>
    <t>ue (española)</t>
  </si>
  <si>
    <t>MARY LYNN</t>
  </si>
  <si>
    <t>ecuador</t>
  </si>
  <si>
    <t>Manta</t>
  </si>
  <si>
    <t>P-04-00909</t>
  </si>
  <si>
    <t>HC5290</t>
  </si>
  <si>
    <t>INDUSTRIAS DE PRODUCTOS DEL MAR S.A. (IDELMAR)</t>
  </si>
  <si>
    <t>Calle 28 y Avenida Flavio Reyes, (Patio de Tecnigruas), Manta, Ecuador</t>
  </si>
  <si>
    <t>Colombia - Cambio a Ecuador notificado el 29 ene. 2008 (registrado el 21 mar. 2008) - Nombre de la embarcación al momento del cambio: Mary Lynn</t>
  </si>
  <si>
    <t>señor</t>
  </si>
  <si>
    <t>021-2018-PRODUCE/DGPCHDI</t>
  </si>
  <si>
    <t>-</t>
  </si>
  <si>
    <t>ecuatoriana</t>
  </si>
  <si>
    <t>ESTHERCHO</t>
  </si>
  <si>
    <t>panamá</t>
  </si>
  <si>
    <t>Panama</t>
  </si>
  <si>
    <t>33662-08-E</t>
  </si>
  <si>
    <t>3EEO3</t>
  </si>
  <si>
    <t>Marítima de Axpe, S.A.</t>
  </si>
  <si>
    <t>MAYTE BUSINESS S.A.</t>
  </si>
  <si>
    <t>Edificio PH Atrium, Piso 20, Oficina 20-04, Calle 54e Obarrio, Bella Vista, Ciudad de Panamá, Panamá</t>
  </si>
  <si>
    <t>Ecuador - Cambio a Panamá notificado el 05 jul. 2016 (registrado el 11 jul. 2016) - Nombre de la embarcación al momento del cambio: Esthercho</t>
  </si>
  <si>
    <t xml:space="preserve">1170 m3 de volumen de bodega, con los cuales se encuentra operando este buque, han sido prestados temporalmente por Costa Rica.   </t>
  </si>
  <si>
    <t>panameña</t>
  </si>
  <si>
    <t>EASTERN PACIFIC</t>
  </si>
  <si>
    <t>P-00-00861</t>
  </si>
  <si>
    <t>HC5181</t>
  </si>
  <si>
    <t>J.M. Martinac Shipbuilding</t>
  </si>
  <si>
    <t>FISH ECUADOR S.A.</t>
  </si>
  <si>
    <t>Sargento Vargas 112 y Malecon, (Frente al Club de la Union), Guayaquil, Ecuador</t>
  </si>
  <si>
    <t>Honduras - Cambio a Ecuador notificado el 21 jun. 2011 (registrado el 22 jun. 2011) - Nombre de la embarcación al momento del cambio: Eastern Pacific</t>
  </si>
  <si>
    <t>Calle Martín de Murua N° 150, Dpto. 1303, distrito de San Miguel, Lima.</t>
  </si>
  <si>
    <t>090-2018-PRODUCE/DGPCHDI</t>
  </si>
  <si>
    <t>EILEEN</t>
  </si>
  <si>
    <t>estados unidos</t>
  </si>
  <si>
    <t>Gig Harbor</t>
  </si>
  <si>
    <t>WDC3498</t>
  </si>
  <si>
    <t>Tacoma Boat Building Company</t>
  </si>
  <si>
    <t>HANSON FISHERIES CORPORATION</t>
  </si>
  <si>
    <t>1440 N Harding Street, Orange, California 92867, United States</t>
  </si>
  <si>
    <t>estadounidense</t>
  </si>
  <si>
    <t>CAPE BRETON</t>
  </si>
  <si>
    <t>Pago Pago</t>
  </si>
  <si>
    <t>H8PW</t>
  </si>
  <si>
    <t>Ateliers et Chantiers delaManche</t>
  </si>
  <si>
    <t>CAPE BRETON FISHING LP</t>
  </si>
  <si>
    <t>10500 NE 8th Street, Suite 1888, Bellevue, WA 98004, United States</t>
  </si>
  <si>
    <t>Fuiono - Cambio a Cape Breton notificado el 30 abr. 2002 (registrado el 28 jun. 2002) - Bandera en el momento de cambio: Estados Unidos</t>
  </si>
  <si>
    <t>Panamá - Cambio a Estados Unidos notificado el 05 ene. 2009 (registrado el 05 ene. 2009) - Nombre de la embarcación al momento del cambio: Cape Breton</t>
  </si>
  <si>
    <t>AMALIS</t>
  </si>
  <si>
    <t>P-00-00696</t>
  </si>
  <si>
    <t>HC2994</t>
  </si>
  <si>
    <t>Andina de Desarrollo S.A.</t>
  </si>
  <si>
    <t>ECUAVESSEL S.A.</t>
  </si>
  <si>
    <t>San Lorenzo - Cambio a Amalis notificado el 14 feb. 2003 (registrado el 06 may. 2003) - Bandera en el momento de cambio: Ecuador</t>
  </si>
  <si>
    <t>149-2018-PRODUCE/DGPCHDI</t>
  </si>
  <si>
    <t>4-A</t>
  </si>
  <si>
    <t>CAPE FINISTERRE</t>
  </si>
  <si>
    <t>WDA4699</t>
  </si>
  <si>
    <t>CAPE FINISTERRE FISHING LP</t>
  </si>
  <si>
    <t>Tifaimoana - Cambio a Cape Finisterre notificado el 08 may. 2001 (registrado el 08 may. 2001) - Bandera en el momento de cambio: Estados Unidos</t>
  </si>
  <si>
    <t>DON ALVARO</t>
  </si>
  <si>
    <t>P-04-00772</t>
  </si>
  <si>
    <t>HC4633</t>
  </si>
  <si>
    <t>Astilleros Guangdong</t>
  </si>
  <si>
    <t>GEOPAXI S.A.</t>
  </si>
  <si>
    <t>Cdla. Las Acacias, Calle 17  N° 36-13 y Ave. 37, Manta, Ecuador</t>
  </si>
  <si>
    <t>Hua Yuan Yu No. 10 - Cambio a Don Alvaro notificado el 11 mar. 1999 (registrado el 11 mar. 1999) - Bandera en el momento de cambio: Desconocido</t>
  </si>
  <si>
    <t>Bolivia - Cambio a Ecuador notificado el 09 jul. 2004 (registrado el 31 ago. 2004) - Nombre de la embarcación al momento del cambio: Don Alvaro</t>
  </si>
  <si>
    <t>688-2017-PRODUCE/DGPCHDI</t>
  </si>
  <si>
    <t>5-A</t>
  </si>
  <si>
    <t>MARIA ISABEL</t>
  </si>
  <si>
    <t>P-00-00531</t>
  </si>
  <si>
    <t>HC2533</t>
  </si>
  <si>
    <t>Tradeco</t>
  </si>
  <si>
    <t>CORPORACION ECUATORIANA DE PESCA ECUAOCEÁNICA S.A</t>
  </si>
  <si>
    <t>Esmeralda 915 entre Hurtado y Av. 09 de Octubre, Guayaquil, Ecuador</t>
  </si>
  <si>
    <t>Mediterraneo - Cambio a Maria Isabel notificado el 22 ago. 2001 (registrado el 22 ago. 2001) - Bandera en el momento de cambio: Ecuador</t>
  </si>
  <si>
    <t>131-2018-PRODUCE/DGPCHDI</t>
  </si>
  <si>
    <t>4-B</t>
  </si>
  <si>
    <t>BALBINA</t>
  </si>
  <si>
    <t>P-04-00445</t>
  </si>
  <si>
    <t>HC2441</t>
  </si>
  <si>
    <t>Fabrimet S.A.</t>
  </si>
  <si>
    <t>DELIPESCA S.A.</t>
  </si>
  <si>
    <t>Av. 2 entre calles 11 y 12, Edificio Banco del Pichincha #11-55, Piso 9 no. Oficina 901, Casilla 13-05-233, Manta, Ecuador</t>
  </si>
  <si>
    <t>CHASCA</t>
  </si>
  <si>
    <t>P-04-00692</t>
  </si>
  <si>
    <t>HC4416</t>
  </si>
  <si>
    <t>Astilleros Navales Sima</t>
  </si>
  <si>
    <t>INDUSTRIA ATUNERA S.A. INDUATUN</t>
  </si>
  <si>
    <t>Av. 2 y Calle 12, Edificio Banco del Pichincha, Noveno Piso Ofic. 901, Manta, Ecuador</t>
  </si>
  <si>
    <t>Perú - Cambio a Ecuador notificado el 21 ago. 2001 (registrado el 21 ago. 2001) - Nombre de la embarcación al momento del cambio: Chasca</t>
  </si>
  <si>
    <t>Calle Rubens N° 118, distrito de San Borja, Lima.</t>
  </si>
  <si>
    <t>010-2018-PRODUCE/DGPCHDI</t>
  </si>
  <si>
    <t>FERNANDITO</t>
  </si>
  <si>
    <t>P-04-00444</t>
  </si>
  <si>
    <t>HC2439</t>
  </si>
  <si>
    <t>012-2018-PRODUCE/DGPCHDI</t>
  </si>
  <si>
    <t>ROBERTO A</t>
  </si>
  <si>
    <t>P-00-00740</t>
  </si>
  <si>
    <t>HC2861</t>
  </si>
  <si>
    <t>NIRSA S.A.</t>
  </si>
  <si>
    <t>Avenida Carlos Luis Plaza Dañín , S/N Avenida Democracia (Ciudadela Atarazana), Junto Al Bolocentro, 2000 Guayaquil, Ecuador</t>
  </si>
  <si>
    <t>1611-2018-PRODUCE/DGPCHDI</t>
  </si>
  <si>
    <t>EL DORADO</t>
  </si>
  <si>
    <t>colombia</t>
  </si>
  <si>
    <t>MC-05-0491</t>
  </si>
  <si>
    <t>Campbells Industries</t>
  </si>
  <si>
    <t>LA VALETTA LOGISTIC CORPORATION</t>
  </si>
  <si>
    <t>Calle 25 No. 24A - 16 Edificio Twin Bay, Oficina 1508, Barrio Manga, Cartagena, Colombia</t>
  </si>
  <si>
    <t>Vanuatú - Cambio a Colombia notificado el 15 oct. 1994 (registrado el 15 oct. 1994) - Nombre de la embarcación al momento del cambio: El Dorado</t>
  </si>
  <si>
    <t>colombiana</t>
  </si>
  <si>
    <t>GABRIELA A</t>
  </si>
  <si>
    <t>P-00-00738</t>
  </si>
  <si>
    <t>HC2860</t>
  </si>
  <si>
    <t>1610-2018-PRODUCE/DGPCHDI</t>
  </si>
  <si>
    <t>5-B</t>
  </si>
  <si>
    <t>KILLA</t>
  </si>
  <si>
    <t>P-04-00667</t>
  </si>
  <si>
    <t>HC4290</t>
  </si>
  <si>
    <t>Astilleros Pisca</t>
  </si>
  <si>
    <t>Perú - Cambio a Ecuador notificado el 08 jun. 2000 (registrado el 08 jun. 2000) - Nombre de la embarcación al momento del cambio: Killa</t>
  </si>
  <si>
    <t>214-2021-PRODUCE/DGPCHDI</t>
  </si>
  <si>
    <t>PATRICIA LYNN</t>
  </si>
  <si>
    <t>Buenaventura</t>
  </si>
  <si>
    <t>MC-01-0499</t>
  </si>
  <si>
    <t>Marco Marine</t>
  </si>
  <si>
    <t>AGROPESQUERA INDUSTRIAL BAHÍA CUPICA LTDA. C.I.</t>
  </si>
  <si>
    <t>Av. Simón Bolívar Km 4 No. 22-88, Buenaventura y Cra. 6 No. 29-30, Cali, Colombia</t>
  </si>
  <si>
    <t>Desconocido - Cambio a Colombia notificado el 31 mar. 2001 (registrado el 31 mar. 2001) - Nombre de la embarcación al momento del cambio: Patricia Lynn</t>
  </si>
  <si>
    <t>JO LINDA</t>
  </si>
  <si>
    <t>P-04-00963</t>
  </si>
  <si>
    <t>HC5601</t>
  </si>
  <si>
    <t>Avondale Marine Ways Incorporation</t>
  </si>
  <si>
    <t>ELVAYKA KYOEI S.A.</t>
  </si>
  <si>
    <t>Barrio La Ensenadita y Calle #4, Edificio Iberopesca, Manta, Ecuador</t>
  </si>
  <si>
    <t>Sun Hilarita - Cambio a Jo Linda notificado el 12 oct. 1957 (registrado el 12 oct. 1957) - Bandera en el momento de cambio: Estados Unidos</t>
  </si>
  <si>
    <t>Vanuatú - Cambio a Ecuador notificado el 11 may. 2010 (registrado el 19 may. 2010) - Nombre de la embarcación al momento del cambio: Jo Linda</t>
  </si>
  <si>
    <t>Av. La Encalada N° 1257, Oficina 505, distrito de Santiago de Surco, Lima.</t>
  </si>
  <si>
    <t>741-2019-PRODUCE/DGPCHDI</t>
  </si>
  <si>
    <t>SOUTHERN QUEEN</t>
  </si>
  <si>
    <t>P-04-00408</t>
  </si>
  <si>
    <t>HC2304</t>
  </si>
  <si>
    <t>Tacoma Boat Works</t>
  </si>
  <si>
    <t>MANACRIPEX S.A.</t>
  </si>
  <si>
    <t>Km 3 1/2  via Manta, Portoviejo al Lado De Gasolinera Primax, Montecristi, Ecuador</t>
  </si>
  <si>
    <t>Sanbros I - Cambio a Southern Queen notificado el 19 feb. 1995 (registrado el 19 feb. 1995) - Bandera en el momento de cambio: México</t>
  </si>
  <si>
    <t>México - Cambio a Ecuador notificado el 19 feb. 1995 (registrado el 19 feb. 1995) - Nombre de la embarcación al momento del cambio: Sanbros I</t>
  </si>
  <si>
    <t>FERRIGNO BOY</t>
  </si>
  <si>
    <t>Los Angeles</t>
  </si>
  <si>
    <t>WDG8537</t>
  </si>
  <si>
    <t>American Seacraft Incorporated</t>
  </si>
  <si>
    <t>FERRIGNO BOY FISHING LP</t>
  </si>
  <si>
    <t>15375 SE 30th Place, Suite 260, Bellevue, WA 98007-6500, United States</t>
  </si>
  <si>
    <t>TIZOC</t>
  </si>
  <si>
    <t>mexico</t>
  </si>
  <si>
    <t>Mazatlán</t>
  </si>
  <si>
    <t>0201432333-5</t>
  </si>
  <si>
    <t>XCKC</t>
  </si>
  <si>
    <t>PESCA INDUSTRIAL ATUNERA DE ALTURA S.A. DE C.V.</t>
  </si>
  <si>
    <t>Av. Emilio Barragán No. 1010, Colonia Montuosa, Mazatlán, Sinaloa C.P. 82030 , Mexico</t>
  </si>
  <si>
    <t>mexicana</t>
  </si>
  <si>
    <t>DOÑA NANCY</t>
  </si>
  <si>
    <t>P-00-00506</t>
  </si>
  <si>
    <t>HC2470</t>
  </si>
  <si>
    <t>Mitchel D. Pares</t>
  </si>
  <si>
    <t>ALETA AMARILLA S.A.</t>
  </si>
  <si>
    <t>Calle 14 s/n entre ave. 21 y 22, frente a Distribuldora Marcos Marchan, Manta, Ecuador</t>
  </si>
  <si>
    <t>Miriam - Cambio a Doña Nancy notificado el 06 mar. 2012 (registrado el 29 mar. 2012) - Bandera en el momento de cambio: Ecuador</t>
  </si>
  <si>
    <t>766-2017-PRODUCE/DGPCHDI</t>
  </si>
  <si>
    <t>EL MARQUEZ</t>
  </si>
  <si>
    <t>30927-05-H</t>
  </si>
  <si>
    <t>HO3272</t>
  </si>
  <si>
    <t>Dockworth Steel Boats</t>
  </si>
  <si>
    <t>MANTARAYA FISHING CORPORATION</t>
  </si>
  <si>
    <t>Torre Evergreen, PB Local CG-4, Calle 78 Este, San Francisco, Republic of Panama</t>
  </si>
  <si>
    <t>Don Italo - Cambio a El Marquez notificado el 30 dic. 2003 (registrado el 04 ene. 2004) - Bandera en el momento de cambio: Panamá</t>
  </si>
  <si>
    <t>Panamá - Cambio a Ecuador notificado el 01 ene. 2024 (registrado el 03 ene. 2024) - Nombre de la embarcación al momento del cambio: El Marquez</t>
  </si>
  <si>
    <t xml:space="preserve">Este buque ha sido fletado con una transferencia temporal de capacidad de Panamá (486 m3).   </t>
  </si>
  <si>
    <t>124-2018-PRODUCE/DGPCHDI</t>
  </si>
  <si>
    <t>30927-05-E</t>
  </si>
  <si>
    <t>RAFA A</t>
  </si>
  <si>
    <t>P-00-00727</t>
  </si>
  <si>
    <t>HC2870</t>
  </si>
  <si>
    <t>Maria Del Carmen - Cambio a Rafa A notificado el 06 dic. 2005 (registrado el 11 abr. 2006) - Bandera en el momento de cambio: Ecuador</t>
  </si>
  <si>
    <t>1493-2018-PRODUCE/DGPCHDI</t>
  </si>
  <si>
    <t>SAINT JOSEPH</t>
  </si>
  <si>
    <t>WDC6883</t>
  </si>
  <si>
    <t>George's Boat Works</t>
  </si>
  <si>
    <t>ST. JOSEPH INCORPORATED</t>
  </si>
  <si>
    <t>2105 W 25th Street Unit #1, San Pedro, CA 90732, United States</t>
  </si>
  <si>
    <t>SAN PEDRO PRIDE</t>
  </si>
  <si>
    <t>WCW8349</t>
  </si>
  <si>
    <t>Toche Enterprise Incorporated</t>
  </si>
  <si>
    <t>SAN PEDRO PRIDE INCORPORATED</t>
  </si>
  <si>
    <t>1548 Plymouth Lane, San Pedro, CA 90732, United States</t>
  </si>
  <si>
    <t>DON ANTONIO</t>
  </si>
  <si>
    <t>P-00-00627</t>
  </si>
  <si>
    <t>HC2750</t>
  </si>
  <si>
    <t>731-2017-PRODUCE/DGPCHDI</t>
  </si>
  <si>
    <t>MARANATHA I</t>
  </si>
  <si>
    <t>Ensenada</t>
  </si>
  <si>
    <t>2503186533-1</t>
  </si>
  <si>
    <t>XCBC6</t>
  </si>
  <si>
    <t>ATUNES Y SARDINAS DE MÉXICO S.A. DE C.V.</t>
  </si>
  <si>
    <t>Insurgente S/N Col. López Mateos, Mazatlán, Sinaloa, México</t>
  </si>
  <si>
    <t>Nair III - Cambio a Maranatha I notificado el 28 ago. 2018 (registrado el 29 ago. 2018) - Bandera en el momento de cambio: México</t>
  </si>
  <si>
    <t>CAPE BLANCO</t>
  </si>
  <si>
    <t>WDE7758</t>
  </si>
  <si>
    <t>Peacock Boat Company Incorporation</t>
  </si>
  <si>
    <t>CAPE BLANCO FISHING LP</t>
  </si>
  <si>
    <t>Donna B - Cambio a Cape Blanco notificado el 29 jun. 2009 (registrado el 04 ene. 2010) - Bandera en el momento de cambio: Estados Unidos</t>
  </si>
  <si>
    <t>DOÑA ROGE</t>
  </si>
  <si>
    <t>P-04-00697</t>
  </si>
  <si>
    <t>HC4301</t>
  </si>
  <si>
    <t>Paceco S.A.</t>
  </si>
  <si>
    <t>PESQUERA DOÑA ROGE S.A.</t>
  </si>
  <si>
    <t>Barrio La Ensenadita, Calle 4 S/N Edificio Iberopesca, Manabi, Manta, Ecuador</t>
  </si>
  <si>
    <t>732-2017-PRODUCE/DGPCHDI</t>
  </si>
  <si>
    <t>EL REY</t>
  </si>
  <si>
    <t>Cartagena</t>
  </si>
  <si>
    <t>MC-05-0479</t>
  </si>
  <si>
    <t>HJSX</t>
  </si>
  <si>
    <t>MALAVARI INTERNACIONAL S.A.</t>
  </si>
  <si>
    <t>King Oscar - Cambio a El Rey notificado el 08 nov. 1980 (registrado el 08 nov. 1980) - Bandera en el momento de cambio: Estados Unidos</t>
  </si>
  <si>
    <t>Vanuatú - Cambio a Colombia notificado el 04 sep. 1993 (registrado el 04 sep. 1993) - Nombre de la embarcación al momento del cambio: El Rey</t>
  </si>
  <si>
    <t>NORTH QUEEN</t>
  </si>
  <si>
    <t>P-04-00232</t>
  </si>
  <si>
    <t>HC2602</t>
  </si>
  <si>
    <t>SHELL FISH S.A.</t>
  </si>
  <si>
    <t>Av 6, Entre calle 15 y calle 16, Manta, Ecuador</t>
  </si>
  <si>
    <t>Estados Unidos - Cambio a Ecuador notificado el 24 may. 1979 (registrado el 24 may. 1979) - Nombre de la embarcación al momento del cambio: North Queen</t>
  </si>
  <si>
    <t>EILEEN MARIE</t>
  </si>
  <si>
    <t>P-04-00753</t>
  </si>
  <si>
    <t>HC4568</t>
  </si>
  <si>
    <t>Eillen Marie - Cambio a Eileen Marie notificado el 07 may. 2003 (registrado el 07 may. 2003) - Bandera en el momento de cambio: Colombia</t>
  </si>
  <si>
    <t>Colombia - Cambio a Ecuador notificado el 07 may. 2003 (registrado el 13 jun. 2003) - Nombre de la embarcación al momento del cambio: Eillen Marie</t>
  </si>
  <si>
    <t>826-2017-PRODUCE/DGPCHDI</t>
  </si>
  <si>
    <t>ANDREA</t>
  </si>
  <si>
    <t>P-00-00532</t>
  </si>
  <si>
    <t>HC2681</t>
  </si>
  <si>
    <t>Bobetame Sari</t>
  </si>
  <si>
    <t>Indico - Cambio a Andrea notificado el 27 oct. 2005 (registrado el 11 abr. 2006) - Bandera en el momento de cambio: Ecuador</t>
  </si>
  <si>
    <t>LUCY</t>
  </si>
  <si>
    <t>P-04-00008</t>
  </si>
  <si>
    <t>HC2723</t>
  </si>
  <si>
    <t>Alvarado</t>
  </si>
  <si>
    <t>INDUSTRIA ECUATORIANA PRODUCTORA DE ALIMENTOS C.A.</t>
  </si>
  <si>
    <t>Calle 20 Entre Malecon y Flavio Reyes, Manta, Ecuador</t>
  </si>
  <si>
    <t>MAZCU I</t>
  </si>
  <si>
    <t>Mexico (north)</t>
  </si>
  <si>
    <t>PESQUERA MAZCU I S.A. DE C.V.</t>
  </si>
  <si>
    <t>Av. Del Puerto De Veracruz #16-b, Parque Industrial Alfredo V. Bonfil, Mazatlán,  Sinaloa, México</t>
  </si>
  <si>
    <t>GLORIA C</t>
  </si>
  <si>
    <t>P-04-00010</t>
  </si>
  <si>
    <t>HC2603</t>
  </si>
  <si>
    <t>Astillero Metal Empresa</t>
  </si>
  <si>
    <t>PESCIMERA S.A.</t>
  </si>
  <si>
    <t>Edf. Filanbanco, Piso 4, Ofic. #4, Manta, Ecuador</t>
  </si>
  <si>
    <t>San Antonio V - Cambio a Gloria C notificado el 07 oct. 2003 (registrado el 14 ene. 2004) - Bandera en el momento de cambio: Ecuador</t>
  </si>
  <si>
    <t>ALDO</t>
  </si>
  <si>
    <t>P-04-00870</t>
  </si>
  <si>
    <t>HC5172</t>
  </si>
  <si>
    <t>GRUPO DEGFER CIA LTDA.</t>
  </si>
  <si>
    <t>Calle 16 Manareco Building, Manta, Manabi, Ecuador</t>
  </si>
  <si>
    <t>Atunmanta - Cambio a Aldo notificado el 17 oct. 2012 (registrado el 11 dic. 2012) - Bandera en el momento de cambio: Ecuador</t>
  </si>
  <si>
    <t>Panamá - Cambio a Ecuador notificado el 08 mar. 2012 (registrado el 16 mar. 2012) - Nombre de la embarcación al momento del cambio: Sofia Lynn</t>
  </si>
  <si>
    <t>1601-2018-PRODUCE/DGPCHDI</t>
  </si>
  <si>
    <t>DON FRANCESCO</t>
  </si>
  <si>
    <t>venezuela</t>
  </si>
  <si>
    <t>AMMT-PE-0158</t>
  </si>
  <si>
    <t>YYJT</t>
  </si>
  <si>
    <t>Burton Shipyard</t>
  </si>
  <si>
    <t>ATUNVEN C.A.</t>
  </si>
  <si>
    <t>Calle La Marina, Edificio Inst. De Avencasa, Piso 1 Local 01 Sector Cerro Abajo, Carirubana, Estado Falcón, Punto Fijo, Venezuela</t>
  </si>
  <si>
    <t>Lone Wolf - Cambio a Don Francesco notificado el 23 feb. 2005 (registrado el 25 feb. 2005) - Bandera en el momento de cambio: Venezuela</t>
  </si>
  <si>
    <t>Estados Unidos - Cambio a Venezuela notificado el 14 ene. 2005 (registrado el 19 ene. 2005) - Nombre de la embarcación al momento del cambio: Lone Wolf</t>
  </si>
  <si>
    <t>No</t>
  </si>
  <si>
    <t>venezolana</t>
  </si>
  <si>
    <t>UPAR</t>
  </si>
  <si>
    <t>51330-20-D</t>
  </si>
  <si>
    <t>HP9811</t>
  </si>
  <si>
    <t>Richard Dunston Ltd.</t>
  </si>
  <si>
    <t>INGOPESCA PANAMÁ S.A.</t>
  </si>
  <si>
    <t>Av. Omar Torrijos Herrera, Aeropuerto Marcos A. Gelabert, Hangar 2-D, Ciudad de Panamá, Provincia de Panamá, República de Panamá</t>
  </si>
  <si>
    <t>La Rosa Mística - Cambio a Upar notificado el 17 ago. 2021 (registrado el 26 ago. 2021) - Bandera en el momento de cambio: Panamá</t>
  </si>
  <si>
    <t>Venezuela - Cambio a Panamá notificado el 15 mar. 2020 (registrado el 19 mar. 2020) - Nombre de la embarcación al momento del cambio: La Rosa Mística</t>
  </si>
  <si>
    <t>GRENADIER</t>
  </si>
  <si>
    <t>MC-05-0477</t>
  </si>
  <si>
    <t>San Diego Marine</t>
  </si>
  <si>
    <t>INVERSIONES HOLCATECA S.A.</t>
  </si>
  <si>
    <t>Vanuatú - Cambio a Colombia notificado el 22 ago. 1993 (registrado el 22 ago. 1993) - Nombre de la embarcación al momento del cambio: Grenadier</t>
  </si>
  <si>
    <t>SANDRA C</t>
  </si>
  <si>
    <t>MC-05-0490</t>
  </si>
  <si>
    <t>PALMIRA WORLD WIDE INC.</t>
  </si>
  <si>
    <t>Vanuatú - Cambio a Colombia notificado el 07 sep. 1994 (registrado el 07 sep. 1994) - Nombre de la embarcación al momento del cambio: Sandra C</t>
  </si>
  <si>
    <t>MILENA A</t>
  </si>
  <si>
    <t>29947-04-H</t>
  </si>
  <si>
    <t>HPYR</t>
  </si>
  <si>
    <t>Milena - Cambio a Milena A. notificado el 31 dic. 2003 (registrado el 29 abr. 2004) - Bandera en el momento de cambio: Perú</t>
  </si>
  <si>
    <t>Panamá - Cambio a Ecuador notificado el 14 feb. 2012 (registrado el 22 jun. 2012) - Nombre de la embarcación al momento del cambio: Milena A.</t>
  </si>
  <si>
    <t xml:space="preserve">Este buque ha sido fletado con una transferencia temporal de capacidad de Panamá (1217 m3).   </t>
  </si>
  <si>
    <t>1612-2018-PRODUCE/DGPCHDI</t>
  </si>
  <si>
    <t>29947-04-E</t>
  </si>
  <si>
    <t>AMERICAN EAGLE</t>
  </si>
  <si>
    <t>MC-05-0492</t>
  </si>
  <si>
    <t>BAKERSFIELD ENTERPRISES INC.</t>
  </si>
  <si>
    <t>Vanuatú - Cambio a Colombia notificado el 07 oct. 1994 (registrado el 07 oct. 1994) - Nombre de la embarcación al momento del cambio: American Eagle</t>
  </si>
  <si>
    <t>CLAUDIA L</t>
  </si>
  <si>
    <t>P-00-00864</t>
  </si>
  <si>
    <t>HC5229</t>
  </si>
  <si>
    <t>Industrias Navales del Pacífico</t>
  </si>
  <si>
    <t>FOLITOP S.A.</t>
  </si>
  <si>
    <t>La Puntilla Urb Rio Grande, Av Samborondon Solar A2, Junto A La Garita Principal, Guayaquil, Ecuador</t>
  </si>
  <si>
    <t>Sirenza I - Cambio a Claudia L notificado el 30 mar. 2010 (registrado el 30 mar. 2010) - Bandera en el momento de cambio: Panamá</t>
  </si>
  <si>
    <t>Panamá - Cambio a Ecuador notificado el 06 dic. 2011 (registrado el 19 ene. 2012) - Nombre de la embarcación al momento del cambio: Claudia L</t>
  </si>
  <si>
    <t>ciudadana</t>
  </si>
  <si>
    <t>055-2018-PRODUCE/DGPCHDI</t>
  </si>
  <si>
    <t>p-00-00864</t>
  </si>
  <si>
    <t>CARMELA</t>
  </si>
  <si>
    <t>Puerto Sucre</t>
  </si>
  <si>
    <t>AMMT-PE-0157</t>
  </si>
  <si>
    <t>YYGY</t>
  </si>
  <si>
    <t>AVENCATUN S.A.</t>
  </si>
  <si>
    <t>Soleil Z - Cambio a Carmela notificado el 29 may. 1997 (registrado el 29 may. 1997) - Bandera en el momento de cambio: Estados Unidos</t>
  </si>
  <si>
    <t>Estados Unidos - Cambio a Venezuela notificado el 29 may. 1997 (registrado el 29 may. 1997) - Nombre de la embarcación al momento del cambio: Soleil Z</t>
  </si>
  <si>
    <t xml:space="preserve">B </t>
  </si>
  <si>
    <t xml:space="preserve">6-B </t>
  </si>
  <si>
    <t>BETTY ELIZABETH</t>
  </si>
  <si>
    <t>P-00-00688</t>
  </si>
  <si>
    <t>HC2659</t>
  </si>
  <si>
    <t>Western Boat Building Company</t>
  </si>
  <si>
    <t>PESDEL S.A.</t>
  </si>
  <si>
    <t>Kilometro 5 1/2 via Manta, Rocafuerte, Manta, Ecuador</t>
  </si>
  <si>
    <t>Royal Venture - Cambio a Betty Elizabeth notificado el 06 jun. 1986 (registrado el 06 jun. 1986) - Bandera en el momento de cambio: Ecuador</t>
  </si>
  <si>
    <t>Canadá - Cambio a Ecuador notificado el 06 ene. 1985 (registrado el 06 ene. 1985) - Nombre de la embarcación al momento del cambio: Royal Venture</t>
  </si>
  <si>
    <t>111-2020-PRODUCE/DGPCHDI</t>
  </si>
  <si>
    <t>MAZPESCA 2</t>
  </si>
  <si>
    <t>2503207533-4</t>
  </si>
  <si>
    <t>XCIJ2</t>
  </si>
  <si>
    <t>MAZPESCA S.A. DE C.V.</t>
  </si>
  <si>
    <t>Av. Puerto de Mazatlán N° 406 Int. S/N, Parque Industrial Alfredo V. Bonfil, 82050 Mazatlán, Sinaloa, México</t>
  </si>
  <si>
    <t>María de la Paz - Cambio a Mazpesca 2 notificado el 10 sep. 2007 (registrado el 12 sep. 2007) - Bandera en el momento de cambio: México</t>
  </si>
  <si>
    <t>Estados Unidos - Cambio a México notificado el 16 ago. 2002 (registrado el 14 feb. 2003) - Nombre de la embarcación al momento del cambio: Hornet III</t>
  </si>
  <si>
    <t>WESTERN PACIFIC</t>
  </si>
  <si>
    <t>Honolulu</t>
  </si>
  <si>
    <t>WDD5296</t>
  </si>
  <si>
    <t>4395 S. Cameron Street, Unit C, Las Vegas,  NV  89103, United States</t>
  </si>
  <si>
    <t>Madrugador - Cambio a Western Pacific notificado el 01 dic. 1980 (registrado el 01 dic. 1980) - Bandera en el momento de cambio: Estados Unidos</t>
  </si>
  <si>
    <t>CONQUISTA</t>
  </si>
  <si>
    <t>Puerto Chiapas</t>
  </si>
  <si>
    <t>0701987133-8</t>
  </si>
  <si>
    <t>XCRU4</t>
  </si>
  <si>
    <t>HERSEA S.A. DE C.V.</t>
  </si>
  <si>
    <t>Calzada San Bartolo Naucalpan #360, Arg. Poniente Del. Miguel Hidalgo, Ensenada, B.C. 22890, México</t>
  </si>
  <si>
    <t>Conquest - Cambio a Conquista notificado el 22 ago. 1987 (registrado el 22 ago. 1987) - Bandera en el momento de cambio: Estados Unidos</t>
  </si>
  <si>
    <t>Venezuela - Cambio a México notificado el 25 oct. 2011 (registrado el 27 oct. 2011) - Nombre de la embarcación al momento del cambio: Conquista</t>
  </si>
  <si>
    <t>ORINOCO II</t>
  </si>
  <si>
    <t>APNN-PE-0209</t>
  </si>
  <si>
    <t>YYDX</t>
  </si>
  <si>
    <t>PESQUERA ORINOCO C.A.</t>
  </si>
  <si>
    <t>Calle 50 y 53 , P.H. Torre Global Bank., Oficina No. 31-02 (Piso 31), Santo Domingo, Panamá, Rep. De Panamá</t>
  </si>
  <si>
    <t>Flamarca VII - Cambio a Orinoco II notificado el 26 ene. 1995 (registrado el 26 ene. 1995) - Bandera en el momento de cambio: Venezuela</t>
  </si>
  <si>
    <t>Estados Unidos - Cambio a Venezuela notificado el 22 oct. 1986 (registrado el 22 oct. 1986) - Nombre de la embarcación al momento del cambio: Lucky Strike</t>
  </si>
  <si>
    <t>DOMÉNICA L</t>
  </si>
  <si>
    <t>P-00-00764</t>
  </si>
  <si>
    <t>HC2877</t>
  </si>
  <si>
    <t>Weco Dorman Saintventure</t>
  </si>
  <si>
    <t>FIDECOMISO MERCANTIL DE GARANTIA LUMITOP</t>
  </si>
  <si>
    <t>Av. 9 de Octubre 100 y Av. Malecon Simon Bolivar, Manta, Manabi, Ecuador</t>
  </si>
  <si>
    <t>Western Pacific I - Cambio a Doménica L notificado el 23 nov. 2006 (registrado el 02 abr. 2007) - Bandera en el momento de cambio: Ecuador</t>
  </si>
  <si>
    <t>Nueva Zelanda - Cambio a Ecuador notificado el 13 dic. 1995 (registrado el 13 dic. 1995) - Nombre de la embarcación al momento del cambio: Western Pacific</t>
  </si>
  <si>
    <t>PACIFIC PRINCESS</t>
  </si>
  <si>
    <t>Las Vegas</t>
  </si>
  <si>
    <t>WDC3424</t>
  </si>
  <si>
    <t>PACIFIC PRINCESS PARTNERSHIP LTD.</t>
  </si>
  <si>
    <t>751 Bangor Street, San Diego,  CA  92106-2903, United States</t>
  </si>
  <si>
    <t>FALCON</t>
  </si>
  <si>
    <t>Punta De Piedras</t>
  </si>
  <si>
    <t>AMMT-PE-0154</t>
  </si>
  <si>
    <t>YYCL</t>
  </si>
  <si>
    <t>PANAMERICANA S.A.</t>
  </si>
  <si>
    <t>Katherine Lisa - Cambio a Falcon notificado el 08 dic. 1979 (registrado el 08 dic. 1979) - Bandera en el momento de cambio: Estados Unidos</t>
  </si>
  <si>
    <t>Estados Unidos - Cambio a Venezuela notificado el 18 sep. 1984 (registrado el 18 sep. 1984) - Nombre de la embarcación al momento del cambio: Falcon</t>
  </si>
  <si>
    <t>EMILIO</t>
  </si>
  <si>
    <t>P-04-00961</t>
  </si>
  <si>
    <t>HC5593</t>
  </si>
  <si>
    <t>MOLLITIAM S.A.</t>
  </si>
  <si>
    <t>5 1/2 Vía Manta - Rocafuerte, Manta, Ecuador</t>
  </si>
  <si>
    <t>Micatuna - Cambio a Emilio notificado el 22 jul. 2011 (registrado el 22 jul. 2011) - Bandera en el momento de cambio: Belice</t>
  </si>
  <si>
    <t>Nicaragua - Cambio a Ecuador notificado el 09 oct. 2014 (registrado el 10 dic. 2014) - Nombre de la embarcación al momento del cambio: Emilio</t>
  </si>
  <si>
    <t xml:space="preserve">1488 m3 de volumen de bodega, con los cuales se encuentra operando este buque, han sido prestados temporalmente por Guatemala.   </t>
  </si>
  <si>
    <t>161-2018-PRODUCE/DGPCHDI</t>
  </si>
  <si>
    <t>CAPE COD</t>
  </si>
  <si>
    <t>WDD5547</t>
  </si>
  <si>
    <t>CAPE COD FISHING LP</t>
  </si>
  <si>
    <t>Uncle Louie - Cambio a Cape Cod notificado el 30 nov. 2006 (registrado el 27 dic. 2006) - Bandera en el momento de cambio: Estados Unidos</t>
  </si>
  <si>
    <t>AMAZONAS</t>
  </si>
  <si>
    <t>APNN-PE-0212</t>
  </si>
  <si>
    <t>YYFB</t>
  </si>
  <si>
    <t>PESQUERA AMAZONAS C.A.</t>
  </si>
  <si>
    <t>Calle Vía Ferry Mar Local Galpon Venepesca Nro 01, Sector El Salado, Cumana, Puerto Sucre, Panamá, Rep. De Panamá</t>
  </si>
  <si>
    <t>Flamarca IX - Cambio a Amazonas notificado el 03 nov. 1994 (registrado el 03 nov. 1994) - Bandera en el momento de cambio: Venezuela</t>
  </si>
  <si>
    <t>Estados Unidos - Cambio a Venezuela notificado el 01 oct. 1988 (registrado el 01 oct. 1988) - Nombre de la embarcación al momento del cambio: Rose Ann Marie</t>
  </si>
  <si>
    <t>VENTUARI</t>
  </si>
  <si>
    <t>APNN-PE-0211</t>
  </si>
  <si>
    <t>YYGZ</t>
  </si>
  <si>
    <t>PESQUERA VENTUARI C.A.</t>
  </si>
  <si>
    <t>Larry Z - Cambio a Ventuari notificado el 18 oct. 1997 (registrado el 18 oct. 1997) - Bandera en el momento de cambio: Estados Unidos</t>
  </si>
  <si>
    <t>Estados Unidos - Cambio a Venezuela notificado el 18 oct. 1997 (registrado el 18 oct. 1997) - Nombre de la embarcación al momento del cambio: Larry Z</t>
  </si>
  <si>
    <t>CURIMAGUA</t>
  </si>
  <si>
    <t>AMMT-PE-0155</t>
  </si>
  <si>
    <t>YYCK</t>
  </si>
  <si>
    <t>ATUNFAL C.A.</t>
  </si>
  <si>
    <t>Carirubana - Cambio a Curimagua notificado el 09 ago. 2005 (registrado el 07 feb. 2006) - Bandera en el momento de cambio: Venezuela</t>
  </si>
  <si>
    <t>Estados Unidos - Cambio a Venezuela notificado el 22 sep. 1984 (registrado el 22 sep. 1984) - Nombre de la embarcación al momento del cambio: Constellation</t>
  </si>
  <si>
    <t>RAFFAELLO</t>
  </si>
  <si>
    <t>WDJ4712</t>
  </si>
  <si>
    <t>PACIFIC COAST RAFAELLO LLC</t>
  </si>
  <si>
    <t>3511 Silverside Road, Suite 105, Wilmington, DE 19810-4902, United States</t>
  </si>
  <si>
    <t>Nicaragua - Cambio a Estados Unidos notificado el 11 oct. 2007 (registrado el 02 nov. 2007) - Nombre de la embarcación al momento del cambio: Raffaello</t>
  </si>
  <si>
    <t>036-2021-PRODUCE/DGPCHDI</t>
  </si>
  <si>
    <t>MARIA JOSÉ</t>
  </si>
  <si>
    <t>Salinas</t>
  </si>
  <si>
    <t>P-06-00695</t>
  </si>
  <si>
    <t>HC4466</t>
  </si>
  <si>
    <t>SENZER S.A.</t>
  </si>
  <si>
    <t>Km 7 1/2 Vía a Daule en Fehierro, Guayaquil, Ecuador</t>
  </si>
  <si>
    <t>Mariajosé - Cambio a Maria José notificado el 14 mar. 2023 (registrado el 14 mar. 2023) - Bandera en el momento de cambio: Ecuador</t>
  </si>
  <si>
    <t>Belice - Cambio a Ecuador notificado el 11 nov. 2001 (registrado el 11 nov. 2001) - Nombre de la embarcación al momento del cambio: Mariajosé</t>
  </si>
  <si>
    <t>CAROL LINDA</t>
  </si>
  <si>
    <t>0201495633-5</t>
  </si>
  <si>
    <t>XCBF6</t>
  </si>
  <si>
    <t>Estados Unidos - Cambio a México notificado el 10 mar. 2017 (registrado el 08 may. 2017) - Nombre de la embarcación al momento del cambio: Carol Linda</t>
  </si>
  <si>
    <t xml:space="preserve">A </t>
  </si>
  <si>
    <t xml:space="preserve">6-A </t>
  </si>
  <si>
    <t>SEA GEM</t>
  </si>
  <si>
    <t>MC-05-550</t>
  </si>
  <si>
    <t>HJDA</t>
  </si>
  <si>
    <t>SIERRALTA INTERNACIONAL S.A.</t>
  </si>
  <si>
    <t>Bocagrande Cr 3 #6A-100, Edificio Torre Empresarial, Protección Of 10-01, Cartagena, Colombia</t>
  </si>
  <si>
    <t>Bolivia - Cambio a Colombia notificado el 17 dic. 2004 (registrado el 21 ene. 2005) - Nombre de la embarcación al momento del cambio: Sea Gem</t>
  </si>
  <si>
    <t>CHARO</t>
  </si>
  <si>
    <t>P-04-00506</t>
  </si>
  <si>
    <t>HC2995</t>
  </si>
  <si>
    <t>Astilleros del Cadaqua S.A.</t>
  </si>
  <si>
    <t>CONSERVAS ISABEL ECUATORIANA S.A.</t>
  </si>
  <si>
    <t>Urdenor Etapa 1, Solar 23 Maz 127, Manta, Ecuador</t>
  </si>
  <si>
    <t>Tungui - Cambio a Charo notificado el 21 dic. 1993 (registrado el 21 dic. 1993) - Bandera en el momento de cambio: México</t>
  </si>
  <si>
    <t>Belice - Cambio a Ecuador notificado el 24 jun. 1995 (registrado el 24 jun. 1995) - Nombre de la embarcación al momento del cambio: Charo</t>
  </si>
  <si>
    <t>MARIA EULOGIA</t>
  </si>
  <si>
    <t>47024-15-D</t>
  </si>
  <si>
    <t>3ETT7</t>
  </si>
  <si>
    <t>Maria Eulogia F - Cambio a Maria Eulogia notificado el 21 may. 2010 (registrado el 26 may. 2010) - Bandera en el momento de cambio: Nicaragua</t>
  </si>
  <si>
    <t>Nicaragua - Cambio a Ecuador notificado el 15 feb. 2023 (registrado el 23 feb. 2023) - Nombre de la embarcación al momento del cambio: Maria Eulogia</t>
  </si>
  <si>
    <t xml:space="preserve">Este buque ha sido fletado con una transferencia temporal de capacidad de Nicaragua (1217 m3).   </t>
  </si>
  <si>
    <t>MARIA FATIMA</t>
  </si>
  <si>
    <t>P-00-00758</t>
  </si>
  <si>
    <t>HC2471</t>
  </si>
  <si>
    <t>ATUN TROPICAL ATUNTRO S.A.</t>
  </si>
  <si>
    <t>Provincia:Guayas, Cantón:Daule, Parroquia:Los Lojas Enrique Baquerizo Moreno, Ciudadela:Matices, Número: SL4, Ref:Frente al Centro Comercial El Dorado</t>
  </si>
  <si>
    <t>Princesa Pacha - Cambio a Maria Fatima notificado el 15 dic. 1994 (registrado el 15 dic. 1994) - Bandera en el momento de cambio: Ecuador</t>
  </si>
  <si>
    <t>TAURUS TUNA</t>
  </si>
  <si>
    <t>APNN-PE-0089</t>
  </si>
  <si>
    <t>YYEK</t>
  </si>
  <si>
    <t>GLOBAL PESCA C.A. - RIF J-406703443</t>
  </si>
  <si>
    <t>Puerto Pesquero de Cumana, Galpon #4 Sector El Dique, Cumaná, Estado Sucre, Venezuela</t>
  </si>
  <si>
    <t>Pan Pacific - Cambio a Taurus Tuna notificado el 22 nov. 1999 (registrado el 22 nov. 1999) - Bandera en el momento de cambio: Venezuela</t>
  </si>
  <si>
    <t>Panamá - Cambio a Venezuela notificado el 06 nov. 1990 (registrado el 06 nov. 1990) - Nombre de la embarcación al momento del cambio: Pan Pacific</t>
  </si>
  <si>
    <t>MARÍA DE GRACIA</t>
  </si>
  <si>
    <t>P-04-00414</t>
  </si>
  <si>
    <t>HC2489</t>
  </si>
  <si>
    <t>Anais - Cambio a María de Gracia notificado el 30 ene. 2017 (registrado el 24 abr. 2017) - Bandera en el momento de cambio: Ecuador</t>
  </si>
  <si>
    <t>Venezuela - Cambio a Ecuador notificado el 28 abr. 1996 (registrado el 28 abr. 1996) - Nombre de la embarcación al momento del cambio: Don Quijote</t>
  </si>
  <si>
    <t>AMANDA S</t>
  </si>
  <si>
    <t>MC-05-553</t>
  </si>
  <si>
    <t>HJCZ</t>
  </si>
  <si>
    <t>HAVENWOOD BUSINESS CORPORATION</t>
  </si>
  <si>
    <t>Amanda - Cambio a Amanda S notificado el 23 jul. 2000 (registrado el 23 jul. 2000) - Bandera en el momento de cambio: Vanuatú</t>
  </si>
  <si>
    <t>Bolivia - Cambio a Colombia notificado el 17 dic. 2004 (registrado el 21 ene. 2005) - Nombre de la embarcación al momento del cambio: Amanda S</t>
  </si>
  <si>
    <t>NAZCA</t>
  </si>
  <si>
    <t>MC-05-552</t>
  </si>
  <si>
    <t>HJDB</t>
  </si>
  <si>
    <t>NAMAWAK CORPORATION</t>
  </si>
  <si>
    <t>Bolivia - Cambio a Colombia notificado el 17 dic. 2004 (registrado el 21 ene. 2005) - Nombre de la embarcación al momento del cambio: Nazca</t>
  </si>
  <si>
    <t>2503181633-9</t>
  </si>
  <si>
    <t>WRT3734</t>
  </si>
  <si>
    <t>Peterson Builders Incorporated</t>
  </si>
  <si>
    <t>PESCA AZTECA S.A. DE C. V.</t>
  </si>
  <si>
    <t>Av. Puerto de Mazatlan 406 Interior F, Col. Alfredo V. Bonfil, 82050 Mazatlán,  Sinaloa, México</t>
  </si>
  <si>
    <t>Cape Elizabeth - Cambio a El Dorado notificado el 20 ene. 2005 (registrado el 21 ene. 2005) - Bandera en el momento de cambio: Desconocido</t>
  </si>
  <si>
    <t>Desconocido - Cambio a México notificado el 31 ene. 2005 (registrado el 01 feb. 2005) - Nombre de la embarcación al momento del cambio: El Dorado</t>
  </si>
  <si>
    <t>SEA TUNA I</t>
  </si>
  <si>
    <t>nicaragua</t>
  </si>
  <si>
    <t>Corinto</t>
  </si>
  <si>
    <t>H6A-ATN</t>
  </si>
  <si>
    <t>PESCATUN 2 PANAMA S.A.</t>
  </si>
  <si>
    <t>Ancon Corozal Avenue, Arnulfo Arias Madrid, Edificio 374, Panamá</t>
  </si>
  <si>
    <t>Araceli - Cambio a Sea Tuna I notificado el 10 sep. 2015 (registrado el 10 sep. 2015) - Bandera en el momento de cambio: Nicaragua</t>
  </si>
  <si>
    <t>Belice - Cambio a Nicaragua notificado el 22 jun. 2011 (registrado el 27 jun. 2011) - Nombre de la embarcación al momento del cambio: Justicia</t>
  </si>
  <si>
    <t>nicaragüense</t>
  </si>
  <si>
    <t>PESCATUN I</t>
  </si>
  <si>
    <t>CCPQ-870-2010</t>
  </si>
  <si>
    <t>H6A-ANP</t>
  </si>
  <si>
    <t>PESCATUN 3 PANAMA S.A.</t>
  </si>
  <si>
    <t>Bernardino - Cambio a Pescatun I notificado el 10 sep. 2015 (registrado el 10 sep. 2015) - Bandera en el momento de cambio: Nicaragua</t>
  </si>
  <si>
    <t>Guatemala - Cambio a Nicaragua notificado el 19 ene. 2012 (registrado el 19 ene. 2012) - Nombre de la embarcación al momento del cambio: Woonaan</t>
  </si>
  <si>
    <t>CAPE MAY</t>
  </si>
  <si>
    <t>WDE2195</t>
  </si>
  <si>
    <t>CAPE MAY FISHING LP</t>
  </si>
  <si>
    <t>Legacy - Cambio a Cape May notificado el 21 may. 2007 (registrado el 12 oct. 2007) - Bandera en el momento de cambio: Estados Unidos</t>
  </si>
  <si>
    <t>CARONI II</t>
  </si>
  <si>
    <t>APNN-PE-0319</t>
  </si>
  <si>
    <t>YYIZ</t>
  </si>
  <si>
    <t>PESQUERA CARONI C.A.</t>
  </si>
  <si>
    <t>Calle Via Ferry Mar , Local Galpon Venepesca Nro 01, Sector El Salado, Estado Sucre, Cumaná, Venezuela</t>
  </si>
  <si>
    <t>Cape May - Cambio a Caroni II notificado el 11 jul. 2002 (registrado el 25 jul. 2002) - Bandera en el momento de cambio: Venezuela</t>
  </si>
  <si>
    <t>Estados Unidos - Cambio a Venezuela notificado el 14 jun. 2002 (registrado el 28 jun. 2002) - Nombre de la embarcación al momento del cambio: Cape May</t>
  </si>
  <si>
    <t>FIORELLA L</t>
  </si>
  <si>
    <t>P-00-00561</t>
  </si>
  <si>
    <t>HC2453</t>
  </si>
  <si>
    <t>ANILISA S.A.</t>
  </si>
  <si>
    <t>Urbanización Río Grande, Av. Samborondón, Solar A-2 (junto a la garita principal), Samborondón, Ecuador</t>
  </si>
  <si>
    <t>Ana Maria F - Cambio a Fiorella L notificado el 11 ene. 1995 (registrado el 11 ene. 1995) - Bandera en el momento de cambio: Ecuador</t>
  </si>
  <si>
    <t>224-2018-PRODUCE/DGPCHDI</t>
  </si>
  <si>
    <t>ENTERPRISE</t>
  </si>
  <si>
    <t>MC-05-0493</t>
  </si>
  <si>
    <t>EVANSVILLE SERVICES CORP.</t>
  </si>
  <si>
    <t>Samoa Star - Cambio a Enterprise notificado el 22 may. 1992 (registrado el 22 may. 1992) - Bandera en el momento de cambio: Estados Unidos</t>
  </si>
  <si>
    <t>Vanuatú - Cambio a Colombia notificado el 13 oct. 1994 (registrado el 13 oct. 1994) - Nombre de la embarcación al momento del cambio: Enterprise</t>
  </si>
  <si>
    <t>SEA ENCOUNTER</t>
  </si>
  <si>
    <t>Long Beach</t>
  </si>
  <si>
    <t>WTF4069</t>
  </si>
  <si>
    <t>DESILVA SEA ENCOUNTER CORPORATION</t>
  </si>
  <si>
    <t>2811 Nimitz Blvd. Suite D, San Diego, CA 92106, United States</t>
  </si>
  <si>
    <t>GUAYMAS</t>
  </si>
  <si>
    <t>XCHE7</t>
  </si>
  <si>
    <t>NAVIERA Y PESQUERA DEL PACIFICO S.A. DE C.V.</t>
  </si>
  <si>
    <t>Calle Lerdo #323, Col. San Simón Tolnahuac, Delegación Cuauhtémoc, Ciudad de México C.P. 06920</t>
  </si>
  <si>
    <t>AZTECA 7</t>
  </si>
  <si>
    <t>2503385333-9</t>
  </si>
  <si>
    <t>XCCE7</t>
  </si>
  <si>
    <t>Capt M J Souza - Cambio a Azteca 7 notificado el 11 oct. 2023 (registrado el 14 oct. 2023) - Bandera en el momento de cambio: Nueva Zelanda</t>
  </si>
  <si>
    <t>Nueva Zelanda - Cambio a México notificado el 11 oct. 2023 (registrado el 14 oct. 2023) - Nombre de la embarcación al momento del cambio: Capt M J Souza</t>
  </si>
  <si>
    <t>CAYUDE</t>
  </si>
  <si>
    <t>AMMT-PE-0156</t>
  </si>
  <si>
    <t>YYEH</t>
  </si>
  <si>
    <t>ATUNEROS PARAGUANA S.A.</t>
  </si>
  <si>
    <t>Cindy Ann - Cambio a Cayude notificado el 13 ago. 1987 (registrado el 13 ago. 1987) - Bandera en el momento de cambio: Estados Unidos</t>
  </si>
  <si>
    <t>Estados Unidos - Cambio a Venezuela notificado el 13 ago. 1987 (registrado el 13 ago. 1987) - Nombre de la embarcación al momento del cambio: Cindy Ann</t>
  </si>
  <si>
    <t>JANE IV</t>
  </si>
  <si>
    <t>31763-06-CH</t>
  </si>
  <si>
    <t>HO4220</t>
  </si>
  <si>
    <t>SERVICIOS ATUNEROS DEL NORTE S.A.</t>
  </si>
  <si>
    <t>Edificio Ph Omega, Piso Uno, Oficina 18, Avenida Samuel Lewis y Calle 53, Obarrio, Ciudad de Panama, Republica de Panama</t>
  </si>
  <si>
    <t>Jane - Cambio a Jane IV notificado el 28 oct. 2005 (registrado el 08 nov. 2005) - Bandera en el momento de cambio: Venezuela</t>
  </si>
  <si>
    <t>Venezuela - Cambio a Panamá notificado el 28 oct. 2005 (registrado el 08 nov. 2005) - Nombre de la embarcación al momento del cambio: Jane</t>
  </si>
  <si>
    <t>759-2017-PRODUCE/DGPCHDI</t>
  </si>
  <si>
    <t>31763-06-C</t>
  </si>
  <si>
    <t>CARIBE TUNA</t>
  </si>
  <si>
    <t>APNN-PE-0092</t>
  </si>
  <si>
    <t>YYP-5030</t>
  </si>
  <si>
    <t>UNION ATUNERA C.A. - RIF J-406703443</t>
  </si>
  <si>
    <t>Calle El Salado #32, Cumaná, Estado Sucre, Venezuela, Zona Postal 6101</t>
  </si>
  <si>
    <t>Odette Therese II - Cambio a Caribe Tuna notificado el 28 jul. 2006 (registrado el 04 ago. 2006) - Bandera en el momento de cambio: Venezuela</t>
  </si>
  <si>
    <t>Estados Unidos - Cambio a Venezuela notificado el 11 abr. 2006 (registrado el 10 may. 2006) - Nombre de la embarcación al momento del cambio: Odette Therese II</t>
  </si>
  <si>
    <t>ALMIRANTE 1</t>
  </si>
  <si>
    <t>50912-19-A</t>
  </si>
  <si>
    <t>HP9963</t>
  </si>
  <si>
    <t>Astillero Bazán</t>
  </si>
  <si>
    <t>ATUNERA DEL ISTMO S.A.</t>
  </si>
  <si>
    <t>PH. Atrium Tower, Piso 20 Oficina 20-4, Obarrio Corrigimiento de Bella Vista, Panama City, Republic of Panama</t>
  </si>
  <si>
    <t>Esmeralda C. - Cambio a Almirante 1 notificado el 25 ene. 2019 (registrado el 31 ene. 2019) - Bandera en el momento de cambio: Panamá</t>
  </si>
  <si>
    <t>Ecuador - Cambio a Panamá notificado el 27 nov. 2018 (registrado el 27 nov. 2018) - Nombre de la embarcación al momento del cambio: Esmeralda C.</t>
  </si>
  <si>
    <t>EVELINA DA ROSA</t>
  </si>
  <si>
    <t>WDI8477</t>
  </si>
  <si>
    <t>Campanella Cantieri Navali</t>
  </si>
  <si>
    <t>CHENROSA LLC</t>
  </si>
  <si>
    <t>111 S Armenia Avenue, Suite 101, Tampa, FL 33609, United States</t>
  </si>
  <si>
    <t>San Nikunau - Cambio a Evelina Da Rosa notificado el 22 jun. 2016 (registrado el 11 jul. 2016) - Bandera en el momento de cambio: Nueva Zelanda</t>
  </si>
  <si>
    <t>Nueva Zelanda - Cambio a Estados Unidos notificado el 22 jun. 2016 (registrado el 11 jul. 2016) - Nombre de la embarcación al momento del cambio: San Nikunau</t>
  </si>
  <si>
    <t>ARIETE</t>
  </si>
  <si>
    <t>P-00-00855</t>
  </si>
  <si>
    <t>HC4807</t>
  </si>
  <si>
    <t>Astilleros Unidos del Pacífico</t>
  </si>
  <si>
    <t>ELMACORP S.A.</t>
  </si>
  <si>
    <t>Coop. Cerro Santa Ana Mz, 5 Edfc. Barlovento, P4 Ofc 401, Guayaquil, Manta</t>
  </si>
  <si>
    <t>Isabel Victoria VI - Cambio a Ariete notificado el 11 sep. 2009 (registrado el 11 sep. 2009) - Bandera en el momento de cambio: Ecuador</t>
  </si>
  <si>
    <t>México - Cambio a Ecuador notificado el 09 nov. 2006 (registrado el 20 sep. 2007) - Nombre de la embarcación al momento del cambio: Isabel Victoria VI</t>
  </si>
  <si>
    <t>718-2017-PRODUCE/DGPCHDI</t>
  </si>
  <si>
    <t>BARAKA</t>
  </si>
  <si>
    <t>32239-06-C</t>
  </si>
  <si>
    <t>HO4222</t>
  </si>
  <si>
    <t>NAVATÚN S.A.</t>
  </si>
  <si>
    <t>Ave. Diego Dominguez, PH Albrook Office Center, Nivel 4, Oficina #9/Ancón, Panamá, Republic of Panamá</t>
  </si>
  <si>
    <t>La Foca - Cambio a Baraka notificado el 28 oct. 2005 (registrado el 08 nov. 2005) - Bandera en el momento de cambio: Venezuela</t>
  </si>
  <si>
    <t>Venezuela - Cambio a Panamá notificado el 28 oct. 2005 (registrado el 08 nov. 2005) - Nombre de la embarcación al momento del cambio: La Foca</t>
  </si>
  <si>
    <t>LOS ROQUES</t>
  </si>
  <si>
    <t>APNN-PE-0094</t>
  </si>
  <si>
    <t>YYHM</t>
  </si>
  <si>
    <t>INVERSIONES NAVIERAS CONDESA DE LOS MARES C.A.</t>
  </si>
  <si>
    <t>El Dique, Muelle Pesquero, Galpon 1, Cumaná, Edo. Sucre, Venezuela</t>
  </si>
  <si>
    <t>Pacifico S - Cambio a Los Roques notificado el 01 abr. 1993 (registrado el 01 abr. 1993) - Bandera en el momento de cambio: Venezuela</t>
  </si>
  <si>
    <t>Panamá - Cambio a Venezuela notificado el 06 abr. 1991 (registrado el 06 abr. 1991) - Nombre de la embarcación al momento del cambio: Pacifico S</t>
  </si>
  <si>
    <t>ALETA AZUL</t>
  </si>
  <si>
    <t>APNN-PE-0346</t>
  </si>
  <si>
    <t>YYKY</t>
  </si>
  <si>
    <t>Maritima de Musel</t>
  </si>
  <si>
    <t>VENEZOLANA DE TÚNIDOS CA</t>
  </si>
  <si>
    <t>Calle Principal, Casa Galpon No. 4, Sector El Dique Puerto Pesquero, Zona Postal 6101, Cumana, Venezuela</t>
  </si>
  <si>
    <t>Ecuador - Cambio a Venezuela notificado el 19 ene. 2005 (registrado el 04 feb. 2005) - Nombre de la embarcación al momento del cambio: Aleta Azul</t>
  </si>
  <si>
    <t>DIVA MARIA</t>
  </si>
  <si>
    <t>31349-06-G</t>
  </si>
  <si>
    <t>3EBT3</t>
  </si>
  <si>
    <t>CAPITAL PROPERTY INTERNATIONAL INCORPORATED</t>
  </si>
  <si>
    <t>Avenida Omar Torrijos Herrera, Aerop, Marcos A Gelabert, Hangar 2D, Panama</t>
  </si>
  <si>
    <t>Napoleon I - Cambio a Diva Maria notificado el 02 feb. 2012 (registrado el 02 feb. 2012) - Bandera en el momento de cambio: Panamá</t>
  </si>
  <si>
    <t>Venezuela - Cambio a Panamá notificado el 20 oct. 2005 (registrado el 08 nov. 2005) - Nombre de la embarcación al momento del cambio: Napoleon</t>
  </si>
  <si>
    <t xml:space="preserve">1633 m3 de volumen de bodega, con los cuales se encuentra operando este buque, han sido prestados temporalmente por Guatemala.   </t>
  </si>
  <si>
    <t>140-2018-PRODUCE/DGPCHDI 
1441-2018-PRODUCE/DGPCHDI</t>
  </si>
  <si>
    <t>31349-06-C</t>
  </si>
  <si>
    <t>TARQUI</t>
  </si>
  <si>
    <t>P-04-00020</t>
  </si>
  <si>
    <t>HC2615</t>
  </si>
  <si>
    <t>Maria - Cambio a Tarqui notificado el 05 ene. 1981 (registrado el 05 ene. 1981) - Bandera en el momento de cambio: Ecuador</t>
  </si>
  <si>
    <t>DOÑA CHULE</t>
  </si>
  <si>
    <t>P-00-00705</t>
  </si>
  <si>
    <t>HC2866</t>
  </si>
  <si>
    <t>FISHECUADOR S.A.</t>
  </si>
  <si>
    <t>Puerto Santa Ana, Edfc Barlovento Piso 4 Ofc 401, Guayaquil, Ecuador</t>
  </si>
  <si>
    <t>Rodolfo X - Cambio a Doña Chule notificado el 15 ene. 2016 (registrado el 27 jul. 2016) - Bandera en el momento de cambio: Ecuador</t>
  </si>
  <si>
    <t>116-2018-PRODUCE/DGPCHDI</t>
  </si>
  <si>
    <t>DELIA</t>
  </si>
  <si>
    <t>23362-96-A</t>
  </si>
  <si>
    <t>HP8334</t>
  </si>
  <si>
    <t>Cervantes - Cambio a Delia notificado el 15 nov. 2004 (registrado el 19 nov. 2004) - Bandera en el momento de cambio: Panamá</t>
  </si>
  <si>
    <t>Panamá - Cambio a Ecuador notificado el 12 mar. 2013 (registrado el 15 abr. 2013) - Nombre de la embarcación al momento del cambio: Delia</t>
  </si>
  <si>
    <t xml:space="preserve">Este buque ha sido fletado con una transferencia temporal de capacidad de Panamá (995 m3).   </t>
  </si>
  <si>
    <t>MARIA ISABEL I</t>
  </si>
  <si>
    <t>XCLV2</t>
  </si>
  <si>
    <t>PESQUERA CAMATÚN S.A. DE C.V.</t>
  </si>
  <si>
    <t>Puerto de la Paz #3, Col. Alfredo V. Bonfil, C.P. 82050 Mazatlán, Sinaloa, México</t>
  </si>
  <si>
    <t>Maria Isabel - Cambio a Maria Isabel I notificado el 14 nov. 2006 (registrado el 14 nov. 2006) - Bandera en el momento de cambio: México</t>
  </si>
  <si>
    <t>Estados Unidos - Cambio a México notificado el 24 may. 1982 (registrado el 24 may. 1982) - Nombre de la embarcación al momento del cambio: Willa G</t>
  </si>
  <si>
    <t>MIRY ANN D</t>
  </si>
  <si>
    <t>P-00-00776</t>
  </si>
  <si>
    <t>HC4609</t>
  </si>
  <si>
    <t>AGROL S.A.</t>
  </si>
  <si>
    <t>Km 112 Via San Mateo, Manta Cola los Gavilanes, Manta, Ecuador</t>
  </si>
  <si>
    <t>Anais - Cambio a Miry Ann D notificado el 04 mar. 2000 (registrado el 04 mar. 2000) - Bandera en el momento de cambio: Belice</t>
  </si>
  <si>
    <t>Belice - Cambio a Ecuador notificado el 22 may. 2000 (registrado el 22 may. 2000) - Nombre de la embarcación al momento del cambio: Miry Ann D</t>
  </si>
  <si>
    <t>068-2021-PRODUCE/DGPCHDI</t>
  </si>
  <si>
    <t>CAPE FERRAT</t>
  </si>
  <si>
    <t>WDE2398</t>
  </si>
  <si>
    <t>CAPE FERRAT FISHING LP</t>
  </si>
  <si>
    <t>Toaimoana - Cambio a Cape Ferrat notificado el 31 may. 2001 (registrado el 31 may. 2001) - Bandera en el momento de cambio: Estados Unidos</t>
  </si>
  <si>
    <t>Panamá - Cambio a Estados Unidos notificado el 05 ene. 2009 (registrado el 05 ene. 2009) - Nombre de la embarcación al momento del cambio: Cape Ferrat</t>
  </si>
  <si>
    <t>GLORIA A</t>
  </si>
  <si>
    <t>P-00-00743</t>
  </si>
  <si>
    <t>HC2396</t>
  </si>
  <si>
    <t>Pisces - Cambio a Gloria A notificado el 08 mar. 1992 (registrado el 08 mar. 1992) - Bandera en el momento de cambio: Estados Unidos</t>
  </si>
  <si>
    <t>Estados Unidos - Cambio a Ecuador notificado el 08 mar. 1992 (registrado el 08 mar. 1992) - Nombre de la embarcación al momento del cambio: Pisces</t>
  </si>
  <si>
    <t>621-2017-PRODUCE/DGPCHDI</t>
  </si>
  <si>
    <t>DANIELA</t>
  </si>
  <si>
    <t>Seattle</t>
  </si>
  <si>
    <t>WDJ4303</t>
  </si>
  <si>
    <t>AACH HOLDING COMPANY LLC</t>
  </si>
  <si>
    <t>7850 N.W. South River Drive, Miami, FL 33166, United States</t>
  </si>
  <si>
    <t>Daniella Z - Cambio a Daniela notificado el 14 jul. 1999 (registrado el 14 jul. 1999) - Bandera en el momento de cambio: Estados Unidos</t>
  </si>
  <si>
    <t>380-2021-PRODUCE/DGPCHDI</t>
  </si>
  <si>
    <t>CANAIMA</t>
  </si>
  <si>
    <t>APNN-PE-0210</t>
  </si>
  <si>
    <t>YYEM</t>
  </si>
  <si>
    <t>PESQUERA PEZATÚN C.A.</t>
  </si>
  <si>
    <t>Calle Vía Ferry Mar, Local Galpon Venepesca Nro 1, Sector El Salado, Cumaná, Puerto Sucre, Panamá, Rep. De Panamá</t>
  </si>
  <si>
    <t>Bold Contender - Cambio a Canaima notificado el 26 jul. 1987 (registrado el 26 jul. 1987) - Bandera en el momento de cambio: Estados Unidos</t>
  </si>
  <si>
    <t>Estados Unidos - Cambio a Venezuela notificado el 26 jul. 1987 (registrado el 26 jul. 1987) - Nombre de la embarcación al momento del cambio: Bold Contender</t>
  </si>
  <si>
    <t>ROSITA C</t>
  </si>
  <si>
    <t>Bermeo</t>
  </si>
  <si>
    <t>BI-2-4-00</t>
  </si>
  <si>
    <t>EAHJ</t>
  </si>
  <si>
    <t>Astilleros de Murueta, S.A.</t>
  </si>
  <si>
    <t>ATUNERA DULARRA S.L.</t>
  </si>
  <si>
    <t>Polig. Lamiaran-Aranburu-Mendekano Auzoa, S/N-Mundaka, (Vizcaya) 48360, Spain</t>
  </si>
  <si>
    <t>DON MARIO</t>
  </si>
  <si>
    <t>P-00-00799</t>
  </si>
  <si>
    <t>HC4012</t>
  </si>
  <si>
    <t>Marietta - Cambio a Don Mario notificado el 21 dic. 1996 (registrado el 21 dic. 1996) - Bandera en el momento de cambio: Estados Unidos</t>
  </si>
  <si>
    <t>Desconocido - Cambio a Ecuador notificado el 30 abr. 1997 (registrado el 30 abr. 1997) - Nombre de la embarcación al momento del cambio: Don Mario</t>
  </si>
  <si>
    <t>638-2018-PRODUCE/DGPCHDI</t>
  </si>
  <si>
    <t>MARIA DEL MAR A</t>
  </si>
  <si>
    <t>31756-06-CH</t>
  </si>
  <si>
    <t>HO3996</t>
  </si>
  <si>
    <t>Jenny Margot II - Cambio a Maria Del Mar A. notificado el 08 nov. 2001 (registrado el 08 nov. 2001) - Bandera en el momento de cambio: Venezuela</t>
  </si>
  <si>
    <t>Panamá - Cambio a Ecuador notificado el 14 feb. 2012 (registrado el 13 jul. 2012) - Nombre de la embarcación al momento del cambio: Maria del Mar A.</t>
  </si>
  <si>
    <t xml:space="preserve">Este buque ha sido fletado con una transferencia temporal de capacidad de Panamá (2304 m3).   </t>
  </si>
  <si>
    <t>AURORA B</t>
  </si>
  <si>
    <t>BI-2-5-97</t>
  </si>
  <si>
    <t>EAQT</t>
  </si>
  <si>
    <t>LA PEÑA</t>
  </si>
  <si>
    <t>48484-17-CH</t>
  </si>
  <si>
    <t>HPFQ</t>
  </si>
  <si>
    <t>PESQUERA EL RIFLE S.A.</t>
  </si>
  <si>
    <t>Via La Amistad, Albrook, Coregimiento de Ancón, Panama</t>
  </si>
  <si>
    <t>Antonia F - Cambio a La Peña notificado el 10 mar. 2010 (registrado el 16 mar. 2010) - Bandera en el momento de cambio: Guatemala</t>
  </si>
  <si>
    <t>Guatemala - Cambio a Panamá notificado el 17 ene. 2017 (registrado el 18 ene. 2017) - Nombre de la embarcación al momento del cambio: La Peña</t>
  </si>
  <si>
    <t xml:space="preserve">Este buque ha sido fletado con una transferencia temporal de capacidad de Guatemala (1475 m3).   </t>
  </si>
  <si>
    <t>CONNIE JEAN TWO</t>
  </si>
  <si>
    <t>43991-12-B</t>
  </si>
  <si>
    <t>HO6801</t>
  </si>
  <si>
    <t>YETEN SERVICES CORPORATION</t>
  </si>
  <si>
    <t>Urb. Marbella Calle 53E Piso 16, Panama, Panama</t>
  </si>
  <si>
    <t>Crystal Sea - Cambio a Connie Jean Two notificado el 30 sep. 2009 (registrado el 31 dic. 2009) - Bandera en el momento de cambio: Estados Unidos</t>
  </si>
  <si>
    <t>Panamá - Cambio a Ecuador notificado el 06 oct. 2017 (registrado el 13 oct. 2017) - Nombre de la embarcación al momento del cambio: Connie Jean Two</t>
  </si>
  <si>
    <t xml:space="preserve">Este buque ha sido fletado con una transferencia temporal de capacidad de Panamá (742 m3).   </t>
  </si>
  <si>
    <t>CARMEN D</t>
  </si>
  <si>
    <t>P-04-00765</t>
  </si>
  <si>
    <t>HC4600</t>
  </si>
  <si>
    <t>XUK S.A.</t>
  </si>
  <si>
    <t>Oficina Km 41/2 Via San Mateo, Manta, Ecuador</t>
  </si>
  <si>
    <t>Ribadesella - Cambio a Carmen D notificado el 20 feb. 2002 (registrado el 20 feb. 2002) - Bandera en el momento de cambio: El Salvador</t>
  </si>
  <si>
    <t>Vanuatú - Cambio a Ecuador notificado el 27 ene. 2004 (registrado el 16 abr. 2004) - Nombre de la embarcación al momento del cambio: Carmen D</t>
  </si>
  <si>
    <t>1469-2018-PRODUCE/DGPCHDI</t>
  </si>
  <si>
    <t>GINO D</t>
  </si>
  <si>
    <t>P-04-10000</t>
  </si>
  <si>
    <t>HC2929</t>
  </si>
  <si>
    <t>Ginno D - Cambio a Gino D notificado el 01 jul. 2015 (registrado el 16 feb. 2016) - Bandera en el momento de cambio: Ecuador</t>
  </si>
  <si>
    <t>058-2019-PRODUCE/DGPCHDI</t>
  </si>
  <si>
    <t>MARIA ANTONIETA</t>
  </si>
  <si>
    <t>Canadian Vickers Shipyard</t>
  </si>
  <si>
    <t>MT PESCA INDUSTRIAL S.A. DE C.V.</t>
  </si>
  <si>
    <t>Calle Puerto Madero #1205, Col. Alfredo V. Bonfil, C.P. 82050 Mazatlán, Sinaloa, México</t>
  </si>
  <si>
    <t>Garabito - Cambio a Maria Antonieta notificado el 02 may. 2001 (registrado el 05 feb. 2002) - Bandera en el momento de cambio: Costa Rica</t>
  </si>
  <si>
    <t>Costa Rica - Cambio a México notificado el 02 may. 2001 (registrado el 05 feb. 2002) - Nombre de la embarcación al momento del cambio: Garabito</t>
  </si>
  <si>
    <t>JULIA D</t>
  </si>
  <si>
    <t>P-04-00740</t>
  </si>
  <si>
    <t>HC4566</t>
  </si>
  <si>
    <t>Chorotega - Cambio a Julia D notificado el 10 jun. 2003 (registrado el 25 jul. 2003) - Bandera en el momento de cambio: Ecuador</t>
  </si>
  <si>
    <t>Desconocido - Cambio a Ecuador notificado el 28 jun. 2002 (registrado el 03 jul. 2002) - Nombre de la embarcación al momento del cambio: Chorotega</t>
  </si>
  <si>
    <t>ROSA F</t>
  </si>
  <si>
    <t>P-00-00715</t>
  </si>
  <si>
    <t>HC3028</t>
  </si>
  <si>
    <t xml:space="preserve">Capacidad total: 756 m3.  Bodegas sellada: B4 (74 m3).   </t>
  </si>
  <si>
    <t>1594-2018-PRODUCE/DGPCHDI</t>
  </si>
  <si>
    <t>DON BARTOLO</t>
  </si>
  <si>
    <t>P-04-00637</t>
  </si>
  <si>
    <t>HC4263</t>
  </si>
  <si>
    <t>PESQUERA DON BARTOLO S.A.</t>
  </si>
  <si>
    <t>Barrio La Ensenadita, Calle 4 S/N Detras Casa , Cuna Aroca, Paz, Ecuador</t>
  </si>
  <si>
    <t>Mary Antoinette - Cambio a Don Bartolo notificado el 19 oct. 1995 (registrado el 19 oct. 1995) - Bandera en el momento de cambio: Estados Unidos</t>
  </si>
  <si>
    <t>Belice - Cambio a Ecuador notificado el 27 ene. 1999 (registrado el 27 ene. 1999) - Nombre de la embarcación al momento del cambio: Don Bartolo</t>
  </si>
  <si>
    <t>044-2018-PRODUCE/DGPCHDI</t>
  </si>
  <si>
    <t>ALIZE</t>
  </si>
  <si>
    <t>P-04-00393</t>
  </si>
  <si>
    <t>HC2920</t>
  </si>
  <si>
    <t>Astilleros Celaya</t>
  </si>
  <si>
    <t>IDEAL CIA. LTDA.</t>
  </si>
  <si>
    <t>Km 8.5 Vía Manta, Montecristi, Ecuador</t>
  </si>
  <si>
    <t>San Vicente - Cambio a Ecuador notificado el 28 may. 1994 (registrado el 28 may. 1994) - Nombre de la embarcación al momento del cambio: Alize</t>
  </si>
  <si>
    <t>CABO DE HORNOS</t>
  </si>
  <si>
    <t>MC-05-554</t>
  </si>
  <si>
    <t>HJDC</t>
  </si>
  <si>
    <t>ASMAR</t>
  </si>
  <si>
    <t>LOS CAOBOS INTERNACIONAL S.A.</t>
  </si>
  <si>
    <t>Bolivia - Cambio a Colombia notificado el 17 dic. 2004 (registrado el 21 ene. 2005) - Nombre de la embarcación al momento del cambio: Cabo De Hornos</t>
  </si>
  <si>
    <t>MARIA GUADALUPE</t>
  </si>
  <si>
    <t>PESQUERA MARBEA S.A. DE C.V.</t>
  </si>
  <si>
    <t>Boulevard Teniente Azueta No. 130-12, Recinto Portuario, Ensenada, B.C. México</t>
  </si>
  <si>
    <t>Macel - Cambio a Maria Guadalupe notificado el 19 ago. 2004 (registrado el 06 oct. 2004) - Bandera en el momento de cambio: México</t>
  </si>
  <si>
    <t>Senegal - Cambio a México notificado el 11 nov. 1980 (registrado el 11 nov. 1980) - Nombre de la embarcación al momento del cambio: Jofondor</t>
  </si>
  <si>
    <t>LUCIA T</t>
  </si>
  <si>
    <t>P-04-00378</t>
  </si>
  <si>
    <t>HC4074</t>
  </si>
  <si>
    <t>Pedro F - Cambio a Lucia T notificado el 27 feb. 1994 (registrado el 27 feb. 1994) - Bandera en el momento de cambio: Ecuador</t>
  </si>
  <si>
    <t>1613-2018-PRODUCE/DGPCHDI</t>
  </si>
  <si>
    <t>ELIZABETH F</t>
  </si>
  <si>
    <t>P-00-00649</t>
  </si>
  <si>
    <t>HC4081</t>
  </si>
  <si>
    <t xml:space="preserve">Capacidad total: 755 m3.  Bodegas selladas: B5, E5 (132 m3).   </t>
  </si>
  <si>
    <t>014-2019-PRODUCE/DGPCHDI</t>
  </si>
  <si>
    <t>RICKY A</t>
  </si>
  <si>
    <t>P-00-00767</t>
  </si>
  <si>
    <t>HC2314</t>
  </si>
  <si>
    <t>SICCNA</t>
  </si>
  <si>
    <t>Ile Aux Moines - Cambio a Ricky A notificado el 27 ago. 2008 (registrado el 30 ene. 2009) - Bandera en el momento de cambio: Ecuador</t>
  </si>
  <si>
    <t>1541-2018-PRODUCE/DGPCHDI</t>
  </si>
  <si>
    <t>DOÑA TULA</t>
  </si>
  <si>
    <t>P-00-00822</t>
  </si>
  <si>
    <t>HC4170</t>
  </si>
  <si>
    <t>PACIFIC TUNA S.A.</t>
  </si>
  <si>
    <t>Km 10.5 Vía a la Costa, Guayaquil, Ecuador</t>
  </si>
  <si>
    <t>Arctic Harvester - Cambio a Doña Tula notificado el 01 mar. 1999 (registrado el 01 mar. 1999) - Bandera en el momento de cambio: Canadá</t>
  </si>
  <si>
    <t>Canadá - Cambio a Ecuador notificado el 01 mar. 1999 (registrado el 01 mar. 1999) - Nombre de la embarcación al momento del cambio: Arctic Harvester</t>
  </si>
  <si>
    <t>740-2017-PRODUCE/DGPCHDI</t>
  </si>
  <si>
    <t>MARÍA BEATRIZ</t>
  </si>
  <si>
    <t>Juliana Maria - Cambio a María Beatriz notificado el 26 may. 2003 (registrado el 02 jun. 2003) - Bandera en el momento de cambio: México</t>
  </si>
  <si>
    <t>Estados Unidos - Cambio a México notificado el 03 abr. 1993 (registrado el 03 abr. 1993) - Nombre de la embarcación al momento del cambio: Cheryl Marie</t>
  </si>
  <si>
    <t>MALULA</t>
  </si>
  <si>
    <t>P-00-00787</t>
  </si>
  <si>
    <t>HC3095</t>
  </si>
  <si>
    <t>Don Fausto - Cambio a Malula notificado el 17 feb. 1997 (registrado el 17 feb. 1997) - Bandera en el momento de cambio: Colombia</t>
  </si>
  <si>
    <t>Colombia - Cambio a Ecuador notificado el 12 may. 1997 (registrado el 12 may. 1997) - Nombre de la embarcación al momento del cambio: Malula</t>
  </si>
  <si>
    <t>272-2018-PRODUCE/DGPCHDI</t>
  </si>
  <si>
    <t>YELISAVA</t>
  </si>
  <si>
    <t>P-00-00809</t>
  </si>
  <si>
    <t>HC4054</t>
  </si>
  <si>
    <t>Sea Hunter - Cambio a Yelisava notificado el 28 oct. 1990 (registrado el 28 oct. 1990) - Bandera en el momento de cambio: Estados Unidos</t>
  </si>
  <si>
    <t>Vanuatú - Cambio a Ecuador notificado el 25 mar. 1998 (registrado el 25 mar. 1998) - Nombre de la embarcación al momento del cambio: Yelisava</t>
  </si>
  <si>
    <t>730-2017-PRODUCE/DGPCHDI</t>
  </si>
  <si>
    <t>ADRIA DEL MAR</t>
  </si>
  <si>
    <t>P-04-00006</t>
  </si>
  <si>
    <t>HC2559</t>
  </si>
  <si>
    <t>SUR TUNA SURTUNA S.A.</t>
  </si>
  <si>
    <t>Calle UT Intersección U2 Ciudadela Universitaria, Manta, Ecuador</t>
  </si>
  <si>
    <t>Medjugorje - Cambio a Adria Del Mar notificado el 21 nov. 2019 (registrado el 21 nov. 2019) - Bandera en el momento de cambio: Ecuador</t>
  </si>
  <si>
    <t>UE (España) - Cambio a Ecuador notificado el 27 dic. 1978 (registrado el 27 dic. 1978) - Nombre de la embarcación al momento del cambio: Isabel Dos</t>
  </si>
  <si>
    <t>PANCHITO L</t>
  </si>
  <si>
    <t>P-00-00878</t>
  </si>
  <si>
    <t>HC4227</t>
  </si>
  <si>
    <t>Astilleros Unidos de Guaymas S.A.</t>
  </si>
  <si>
    <t>FIDEICOMISO MERCANTIL DE GARANTÍA MAGRISACORP</t>
  </si>
  <si>
    <t>La Puntilla Urb. Rio Grande, Av Samborondón Solar A-2, Junto a la Garita Principal, Guayaquil, Ecuador</t>
  </si>
  <si>
    <t>Mandy - Cambio a Panchito L. notificado el 23 nov. 2007 (registrado el 25 mar. 2008) - Bandera en el momento de cambio: Ecuador</t>
  </si>
  <si>
    <t>Desconocido - Cambio a Ecuador notificado el 27 ene. 2002 (registrado el 27 ene. 2002) - Nombre de la embarcación al momento del cambio: Don Tampirio</t>
  </si>
  <si>
    <t>030-2018-PRODUCE/DGPCHDI</t>
  </si>
  <si>
    <t>PERLA DEL MAR</t>
  </si>
  <si>
    <t>P-04-01077</t>
  </si>
  <si>
    <t>HC2379</t>
  </si>
  <si>
    <t>CAPIFISH S.A.</t>
  </si>
  <si>
    <t>Cdla Universitaria, Calle U7 Intersección U2, Manta, Ecuador</t>
  </si>
  <si>
    <t>Don Walter - Cambio a Perla Del Mar notificado el 19 oct. 2021 (registrado el 20 oct. 2021) - Bandera en el momento de cambio: Ecuador</t>
  </si>
  <si>
    <t>00826-2021-PRODUCE/DGPCHDI</t>
  </si>
  <si>
    <t>GOLD TUNA</t>
  </si>
  <si>
    <t>P-04-00657</t>
  </si>
  <si>
    <t>HC4206</t>
  </si>
  <si>
    <t>Reina Del Mar - Cambio a Gold Tuna notificado el 15 sep. 2014 (registrado el 15 jul. 2015) - Bandera en el momento de cambio: Ecuador</t>
  </si>
  <si>
    <t>Estados Unidos - Cambio a Ecuador notificado el 17 jun. 1999 (registrado el 17 jun. 1999) - Nombre de la embarcación al momento del cambio: Mary Lyn</t>
  </si>
  <si>
    <t>213-2018-PRODUCE/DGPCHDI</t>
  </si>
  <si>
    <t>NATALY</t>
  </si>
  <si>
    <t>P-00-00759</t>
  </si>
  <si>
    <t>HC2886</t>
  </si>
  <si>
    <t>Mariella - Cambio a Nataly notificado el 11 oct. 2018 (registrado el 18 dic. 2018) - Bandera en el momento de cambio: Ecuador</t>
  </si>
  <si>
    <t>Vanuatú - Cambio a Ecuador notificado el 03 ago. 1994 (registrado el 03 ago. 1994) - Nombre de la embarcación al momento del cambio: Maria Francisca</t>
  </si>
  <si>
    <t>163-2019-PRODUCE/DGPCHDI</t>
  </si>
  <si>
    <t>AZTECA 9</t>
  </si>
  <si>
    <t>2503036333-9</t>
  </si>
  <si>
    <t>XCCZ</t>
  </si>
  <si>
    <t>Atun IX - Cambio a Azteca 9 notificado el 12 nov. 1994 (registrado el 12 nov. 1994) - Bandera en el momento de cambio: México</t>
  </si>
  <si>
    <t>TUNAMAR</t>
  </si>
  <si>
    <t>34934-09-C</t>
  </si>
  <si>
    <t>HO3419</t>
  </si>
  <si>
    <t>Empresa Nacional Bazan</t>
  </si>
  <si>
    <t>AMERICA TOWER I CORPORACIÓN</t>
  </si>
  <si>
    <t>Puerto De Vacamonte, Arraijan, Panama Oeste, Panama</t>
  </si>
  <si>
    <t>Haladeiro - Cambio a Tunamar notificado el 25 mar. 2009 (registrado el 03 abr. 2009) - Bandera en el momento de cambio: UE (España)</t>
  </si>
  <si>
    <t>Ecuador - Cambio a Panamá notificado el 31 ago. 2020 (registrado el 31 ago. 2020) - Nombre de la embarcación al momento del cambio: Tunamar</t>
  </si>
  <si>
    <t>VICTORIA</t>
  </si>
  <si>
    <t>0701B12333-6</t>
  </si>
  <si>
    <t>PESCA CHIAPAS S.A. DE C.V.</t>
  </si>
  <si>
    <t>Boulevard Gustavo Diaz Ordaz No. 11, Boulevard del Bosque, Tapachula Chiapas, México</t>
  </si>
  <si>
    <t>Maria Rosana - Cambio a Victoria notificado el 13 may. 2014 (registrado el 16 may. 2014) - Bandera en el momento de cambio: México</t>
  </si>
  <si>
    <t>Islas Caimán - Cambio a México notificado el 20 ago. 1982 (registrado el 20 ago. 1982) - Nombre de la embarcación al momento del cambio: Maria Rosana</t>
  </si>
  <si>
    <t>MAZATUN</t>
  </si>
  <si>
    <t>2503135733-1</t>
  </si>
  <si>
    <t>Mariano Otero - Cambio a Mazatun notificado el 02 jun. 2001 (registrado el 02 jun. 2001) - Bandera en el momento de cambio: México</t>
  </si>
  <si>
    <t>CLARIÓN</t>
  </si>
  <si>
    <t>XCCB</t>
  </si>
  <si>
    <t>Cartadedeces - Cambio a Clarión notificado el 29 nov. 2019 (registrado el 29 nov. 2019) - Bandera en el momento de cambio: México</t>
  </si>
  <si>
    <t>YOLANDA L</t>
  </si>
  <si>
    <t>P-00-00805</t>
  </si>
  <si>
    <t>HC4066</t>
  </si>
  <si>
    <t xml:space="preserve">INDUSTRIAS Y FRIGORÍFICOS PESQUEROS (INFRIPESCA) </t>
  </si>
  <si>
    <t>Jeanette - Cambio a Yolanda L notificado el 13 sep. 1997 (registrado el 13 sep. 1997) - Bandera en el momento de cambio: Estados Unidos</t>
  </si>
  <si>
    <t>Estados Unidos - Cambio a Ecuador notificado el 13 sep. 1997 (registrado el 13 sep. 1997) - Nombre de la embarcación al momento del cambio: Jeanette</t>
  </si>
  <si>
    <t>119-2018-PRODUCE/DGPCHDI</t>
  </si>
  <si>
    <t>MADEIRA</t>
  </si>
  <si>
    <t>2503335633-5</t>
  </si>
  <si>
    <t>Neptuno - Cambio a Madeira notificado el 16 dic. 2011 (registrado el 20 dic. 2011) - Bandera en el momento de cambio: México</t>
  </si>
  <si>
    <t>TUNAPESCA</t>
  </si>
  <si>
    <t>33228-07-D</t>
  </si>
  <si>
    <t>HOUA</t>
  </si>
  <si>
    <t>PESCATUN PANAMÁ S.A.</t>
  </si>
  <si>
    <t>Puerto De Vacamonte, Distrito De Arraijan, Corregimiento de Vista Algre, Provincia de Panama Oeste, Panamá</t>
  </si>
  <si>
    <t>Pescatun - Cambio a Tunapesca notificado el 02 jun. 2008 (registrado el 03 jun. 2008) - Bandera en el momento de cambio: Panamá</t>
  </si>
  <si>
    <t>Ecuador - Cambio a Panamá notificado el 22 nov. 2004 (registrado el 30 nov. 2004) - Nombre de la embarcación al momento del cambio: Pescatun</t>
  </si>
  <si>
    <t>SANSUN RANGER</t>
  </si>
  <si>
    <t>P-04-00522</t>
  </si>
  <si>
    <t>HC2977</t>
  </si>
  <si>
    <t>BIGTUNA S.A.</t>
  </si>
  <si>
    <t>Ciudadela Universitaria, Calle U7 #4, Avenida U2, Manabi, Manta, Ecuador</t>
  </si>
  <si>
    <t>Samsun Ranger - Cambio a Sansun Ranger notificado el 13 sep. 2011 (registrado el 13 sep. 2011) - Bandera en el momento de cambio: Ecuador</t>
  </si>
  <si>
    <t>Vanuatú - Cambio a Ecuador notificado el 13 ene. 1996 (registrado el 13 ene. 1996) - Nombre de la embarcación al momento del cambio: Sun Ranger</t>
  </si>
  <si>
    <t>064-2019-PRODUCE/DGPCHDI</t>
  </si>
  <si>
    <t>LIZI</t>
  </si>
  <si>
    <t>P-00-00788</t>
  </si>
  <si>
    <t>HC4053</t>
  </si>
  <si>
    <t>Osprey - Cambio a Lizi notificado el 26 feb. 1997 (registrado el 26 feb. 1997) - Bandera en el momento de cambio: Estados Unidos</t>
  </si>
  <si>
    <t>Belice - Cambio a Ecuador notificado el 26 abr. 1997 (registrado el 26 abr. 1997) - Nombre de la embarcación al momento del cambio: Lizi</t>
  </si>
  <si>
    <t>152-2019-PRODUCE/DGPCHDI</t>
  </si>
  <si>
    <t>AZTECA 1</t>
  </si>
  <si>
    <t>2503035533-3</t>
  </si>
  <si>
    <t>XCZT</t>
  </si>
  <si>
    <t>DRENNEC</t>
  </si>
  <si>
    <t>P-00-00794</t>
  </si>
  <si>
    <t>HC4042</t>
  </si>
  <si>
    <t>MARIA ISABEL C</t>
  </si>
  <si>
    <t>MC-05-551</t>
  </si>
  <si>
    <t>HJCW</t>
  </si>
  <si>
    <t>LANNISTER INVESTMENT GROUP INCORPORATION</t>
  </si>
  <si>
    <t>Gold Coast - Cambio a Maria Isabel C notificado el 02 jun. 2008 (registrado el 03 jun. 2008) - Bandera en el momento de cambio: Colombia</t>
  </si>
  <si>
    <t>Bolivia - Cambio a Colombia notificado el 17 dic. 2004 (registrado el 21 ene. 2005) - Nombre de la embarcación al momento del cambio: Gold Coast</t>
  </si>
  <si>
    <t>EL TITÍ I</t>
  </si>
  <si>
    <t>250332633-3</t>
  </si>
  <si>
    <t>XCMZ</t>
  </si>
  <si>
    <t>Chac Mool - Cambio a El Tití I notificado el 21 feb. 2017 (registrado el 22 feb. 2017) - Bandera en el momento de cambio: México</t>
  </si>
  <si>
    <t>CAPT JOE JORGE</t>
  </si>
  <si>
    <t>H6A-3PJ</t>
  </si>
  <si>
    <t>PESQUERA GARCES JORGE S. DE R. L.</t>
  </si>
  <si>
    <t>Ave. Manuel María De Ycaza y Calle 51, Area Bancaria Edificio Magna Corp, Piso 5, Oficina No. 501, Panamá, Republic of Panamá</t>
  </si>
  <si>
    <t>Pamela Ann - Cambio a Capt. Joe Jorge notificado el 31 may. 2002 (registrado el 04 jun. 2002) - Bandera en el momento de cambio: Nicaragua</t>
  </si>
  <si>
    <t>Vanuatú - Cambio a Nicaragua notificado el 19 ago. 2010 (registrado el 19 ago. 2010) - Nombre de la embarcación al momento del cambio: Capt. Joe Jorge</t>
  </si>
  <si>
    <t>ROSSANA L</t>
  </si>
  <si>
    <t>P-00-00839</t>
  </si>
  <si>
    <t>HC4544</t>
  </si>
  <si>
    <t>DELFITEC S.A.</t>
  </si>
  <si>
    <t>Cdla. Vieja Kennedy, Calle 7a oeste #126 y calle G, Guayaquil, Ecuador</t>
  </si>
  <si>
    <t>Atun IV - Cambio a Rossana L notificado el 28 nov. 2003 (registrado el 04 dic. 2003) - Bandera en el momento de cambio: Ecuador</t>
  </si>
  <si>
    <t>Belice - Cambio a Ecuador notificado el 12 mar. 2003 (registrado el 19 mar. 2003) - Nombre de la embarcación al momento del cambio: Atun IV</t>
  </si>
  <si>
    <t>018-2019-PRODUCE/DGPCHDI</t>
  </si>
  <si>
    <t>JAGUAR</t>
  </si>
  <si>
    <t>0701B12233-6</t>
  </si>
  <si>
    <t>Atun VI - Cambio a Jaguar notificado el 13 may. 2014 (registrado el 16 may. 2014) - Bandera en el momento de cambio: México</t>
  </si>
  <si>
    <t>AZTECA 8</t>
  </si>
  <si>
    <t>2503036133-5</t>
  </si>
  <si>
    <t>XCTQ</t>
  </si>
  <si>
    <t>Teruel - Cambio a Azteca 8 notificado el 11 dic. 1993 (registrado el 11 dic. 1993) - Bandera en el momento de cambio: México</t>
  </si>
  <si>
    <t>MARÍA LUISA</t>
  </si>
  <si>
    <t>MARTUNA S.A. DE C.V.</t>
  </si>
  <si>
    <t>Calle Central Oriente No. 5, Parque Industrial, Francisco Ramírez Villarreal, 28219 Manzanillo, Colima, México</t>
  </si>
  <si>
    <t>Convemar - Cambio a María Luisa notificado el 22 abr. 1998 (registrado el 22 abr. 1998) - Bandera en el momento de cambio: México</t>
  </si>
  <si>
    <t>TIUNA</t>
  </si>
  <si>
    <t>30473-PEXT-F-13</t>
  </si>
  <si>
    <t>HO2865</t>
  </si>
  <si>
    <t>AUGUSTA FISHERY CORPORATION (TIUNA) LTD.</t>
  </si>
  <si>
    <t>P.O. Box 0843-2762, Republic de Panamá</t>
  </si>
  <si>
    <t>Tunamar - Cambio a Tiuna notificado el 14 feb. 1987 (registrado el 14 feb. 1987) - Bandera en el momento de cambio: UE (Portugal)</t>
  </si>
  <si>
    <t>Vanuatú - Cambio a Panamá notificado el 09 ago. 2002 (registrado el 10 sep. 2002) - Nombre de la embarcación al momento del cambio: Tiuna</t>
  </si>
  <si>
    <t>MONTECRISTI</t>
  </si>
  <si>
    <t>P-00-00556</t>
  </si>
  <si>
    <t>HC2353</t>
  </si>
  <si>
    <t>Monte Cristi - Cambio a MonteCristi notificado el 04 sep. 2023 (registrado el 06 sep. 2023) - Bandera en el momento de cambio: Ecuador</t>
  </si>
  <si>
    <t>BONNIE</t>
  </si>
  <si>
    <t>XCCM</t>
  </si>
  <si>
    <t>Sociedad Esercizio Cantiere</t>
  </si>
  <si>
    <t>Estados Unidos - Cambio a México notificado el 31 may. 2001 (registrado el 31 may. 2001) - Nombre de la embarcación al momento del cambio: Bonnie</t>
  </si>
  <si>
    <t>MARTINA C</t>
  </si>
  <si>
    <t>P-04-00591</t>
  </si>
  <si>
    <t>HC4229</t>
  </si>
  <si>
    <t>Elizabeth Cinco - Cambio a Martina C notificado el 19 ene. 2012 (registrado el 19 ene. 2012) - Bandera en el momento de cambio: Ecuador</t>
  </si>
  <si>
    <t>UE (España) - Cambio a Ecuador notificado el 21 may. 1998 (registrado el 21 may. 1998) - Nombre de la embarcación al momento del cambio: Isabel Cinco</t>
  </si>
  <si>
    <t>230-2021-PRODUCE/DGPCHDI</t>
  </si>
  <si>
    <t>AZTECA 2</t>
  </si>
  <si>
    <t>2503035633-8</t>
  </si>
  <si>
    <t>XCZD</t>
  </si>
  <si>
    <t>NAIR II</t>
  </si>
  <si>
    <t>2503358433-2</t>
  </si>
  <si>
    <t>XCOH</t>
  </si>
  <si>
    <t>Astilleros Marinos</t>
  </si>
  <si>
    <t>Loreana - Cambio a Nair II notificado el 27 oct. 1994 (registrado el 27 oct. 1994) - Bandera en el momento de cambio: México</t>
  </si>
  <si>
    <t>NAIR</t>
  </si>
  <si>
    <t>0701981033-3</t>
  </si>
  <si>
    <t>XCNR</t>
  </si>
  <si>
    <t>Chiriqui I - Cambio a Nair notificado el 05 mar. 1981 (registrado el 05 mar. 1981) - Bandera en el momento de cambio: Panamá</t>
  </si>
  <si>
    <t>Panamá - Cambio a México notificado el 05 mar. 1981 (registrado el 05 mar. 1981) - Nombre de la embarcación al momento del cambio: Chiriqui I</t>
  </si>
  <si>
    <t>ARKOS I CHIAPAS</t>
  </si>
  <si>
    <t>463PEX</t>
  </si>
  <si>
    <t>Arkos I - Cambio a Arkos I Chiapas notificado el 29 mar. 2001 (registrado el 29 mar. 2001) - Bandera en el momento de cambio: México</t>
  </si>
  <si>
    <t>Panamá - Cambio a México notificado el 31 ago. 1981 (registrado el 31 ago. 1981) - Nombre de la embarcación al momento del cambio: Portobello</t>
  </si>
  <si>
    <t>CAP BERNY B</t>
  </si>
  <si>
    <t>P-04-00584</t>
  </si>
  <si>
    <t>HC4116</t>
  </si>
  <si>
    <t>Astilleros Luzuriaga, S.A.</t>
  </si>
  <si>
    <t>BUEHS BOWEN DANIEL ROBERTO</t>
  </si>
  <si>
    <t>Km 4 y medio via Manta, Portoviejo al Lado De Gasolinera Primax, Montecristi, Ecuador</t>
  </si>
  <si>
    <t>Teguise - Cambio a Cap. Berny B. notificado el 23 dic. 1997 (registrado el 23 dic. 1997) - Bandera en el momento de cambio: Honduras</t>
  </si>
  <si>
    <t>Honduras - Cambio a Ecuador notificado el 23 dic. 1997 (registrado el 23 dic. 1997) - Nombre de la embarcación al momento del cambio: Teguise</t>
  </si>
  <si>
    <t>TEMPLARIO I</t>
  </si>
  <si>
    <t>31813-06-C</t>
  </si>
  <si>
    <t>HO-4221</t>
  </si>
  <si>
    <t>TUNA LINER CORPORATION C.A.</t>
  </si>
  <si>
    <t>Calle 43, PH Colores de Bella Vista, Piso 13, Bella Vista, Panama</t>
  </si>
  <si>
    <t>Templario - Cambio a Templario I notificado el 31 oct. 2005 (registrado el 08 nov. 2005) - Bandera en el momento de cambio: Venezuela</t>
  </si>
  <si>
    <t>Venezuela - Cambio a Panamá notificado el 31 oct. 2005 (registrado el 08 nov. 2005) - Nombre de la embarcación al momento del cambio: Templario</t>
  </si>
  <si>
    <t>AZTECA 5</t>
  </si>
  <si>
    <t>2503035933-3</t>
  </si>
  <si>
    <t>XCHW</t>
  </si>
  <si>
    <t>Roberto Luis - Cambio a Azteca 5 notificado el 15 nov. 1993 (registrado el 15 nov. 1993) - Bandera en el momento de cambio: México</t>
  </si>
  <si>
    <t>VIA SIMOUN</t>
  </si>
  <si>
    <t>P-00-00782</t>
  </si>
  <si>
    <t>HC2913</t>
  </si>
  <si>
    <t>Liberia - Cambio a Ecuador notificado el 14 may. 1996 (registrado el 14 may. 1996) - Nombre de la embarcación al momento del cambio: Via Simoun</t>
  </si>
  <si>
    <t>1508-2018-PRODUCE/DGPCHDI</t>
  </si>
  <si>
    <t>ROCIO</t>
  </si>
  <si>
    <t>P-04-00576</t>
  </si>
  <si>
    <t>HC4045</t>
  </si>
  <si>
    <t>PESQUERA ROCIO S.A.</t>
  </si>
  <si>
    <t>Yolanda Z - Cambio a Rocio notificado el 08 oct. 1997 (registrado el 08 oct. 1997) - Bandera en el momento de cambio: Estados Unidos</t>
  </si>
  <si>
    <t>Estados Unidos - Cambio a Ecuador notificado el 08 oct. 1997 (registrado el 08 oct. 1997) - Nombre de la embarcación al momento del cambio: Yolanda Z</t>
  </si>
  <si>
    <t>713-2017-PRODUCE/DGPCHDI</t>
  </si>
  <si>
    <t>MARIA FERNANDA</t>
  </si>
  <si>
    <t>MARATÚN S.A. DE C.V.</t>
  </si>
  <si>
    <t>Calle Don Antonio Suarez Gutiérrez #5, Parque Industrial Fondeport, 28219 Manzanillo, Colima, México</t>
  </si>
  <si>
    <t>SAN ANDRES</t>
  </si>
  <si>
    <t>P-04-00596</t>
  </si>
  <si>
    <t>HC4154</t>
  </si>
  <si>
    <t>Isabel Tuna - Cambio a San Andres notificado el 08 ago. 1998 (registrado el 08 ago. 1998) - Bandera en el momento de cambio: Ecuador</t>
  </si>
  <si>
    <t>UE (Chipre) - Cambio a Ecuador notificado el 27 ene. 1998 (registrado el 27 ene. 1998) - Nombre de la embarcación al momento del cambio: Isabel Tuna</t>
  </si>
  <si>
    <t>AZTECA 4</t>
  </si>
  <si>
    <t>2503035833-4</t>
  </si>
  <si>
    <t>XCGT</t>
  </si>
  <si>
    <t>Gloria H - Cambio a Azteca 4 notificado el 29 nov. 1993 (registrado el 29 nov. 1993) - Bandera en el momento de cambio: México</t>
  </si>
  <si>
    <t>AZTECA 6</t>
  </si>
  <si>
    <t>2503036033-3</t>
  </si>
  <si>
    <t>XCNN</t>
  </si>
  <si>
    <t>Norman Ivan - Cambio a Azteca 6 notificado el 01 nov. 1993 (registrado el 01 nov. 1993) - Bandera en el momento de cambio: México</t>
  </si>
  <si>
    <t>CAYO CRASQUI</t>
  </si>
  <si>
    <t>APNN-PE-1198</t>
  </si>
  <si>
    <t>YYOS</t>
  </si>
  <si>
    <t>PESQUERA CRASQUI S.A.</t>
  </si>
  <si>
    <t>Zona Franca de Albrook, Via La Amistad, Galera #8, Albrook, Ciudad de Panama, Panama</t>
  </si>
  <si>
    <t>Solomon Topaz - Cambio a Cayo Crasqui notificado el 15 may. 2020 (registrado el 19 may. 2020) - Bandera en el momento de cambio: Islas Salomón</t>
  </si>
  <si>
    <t>Islas Salomón - Cambio a Venezuela notificado el 15 may. 2020 (registrado el 19 may. 2020) - Nombre de la embarcación al momento del cambio: Solomon Topaz</t>
  </si>
  <si>
    <t>LAUTARO</t>
  </si>
  <si>
    <t>31604-PEXT-F-5</t>
  </si>
  <si>
    <t>HO3357</t>
  </si>
  <si>
    <t>AUGUSTA FISHERY CORPORATION (LAUTARO) LTD.</t>
  </si>
  <si>
    <t>Muelle 6 Edificio 29 X, área industrial, La Boca, Puerto de Balboa, Panamá</t>
  </si>
  <si>
    <t>South Seas - Cambio a Lautaro notificado el 07 nov. 2003 (registrado el 09 dic. 2003) - Bandera en el momento de cambio: Desconocido</t>
  </si>
  <si>
    <t>Estados Unidos - Cambio a Panamá notificado el 07 nov. 2003 (registrado el 09 dic. 2003) - Nombre de la embarcación al momento del cambio: South Seas</t>
  </si>
  <si>
    <t>ISLA DE LA PIEDRA</t>
  </si>
  <si>
    <t>2503192333-3</t>
  </si>
  <si>
    <t>XCLZ</t>
  </si>
  <si>
    <t>Lupe Del Mar - Cambio a Isla de la Piedra notificado el 20 ene. 2016 (registrado el 21 ene. 2016) - Bandera en el momento de cambio: México</t>
  </si>
  <si>
    <t>CONSTANZA</t>
  </si>
  <si>
    <t>2503192233-3</t>
  </si>
  <si>
    <t>XCLF</t>
  </si>
  <si>
    <t>Atilano Castaño - Cambio a Constanza notificado el 11 ene. 2016 (registrado el 12 ene. 2016) - Bandera en el momento de cambio: México</t>
  </si>
  <si>
    <t>CAYO NORONKY</t>
  </si>
  <si>
    <t>APNN-PE-1199</t>
  </si>
  <si>
    <t>YYOT</t>
  </si>
  <si>
    <t>Ulstein Smedvik A/S, yard #73</t>
  </si>
  <si>
    <t>PESQUERA NORONKY S.A.</t>
  </si>
  <si>
    <t>Solomon Sapphire - Cambio a Cayo Noronky notificado el 15 may. 2020 (registrado el 19 may. 2020) - Bandera en el momento de cambio: Islas Salomón</t>
  </si>
  <si>
    <t>Islas Salomón - Cambio a Venezuela notificado el 15 may. 2020 (registrado el 19 may. 2020) - Nombre de la embarcación al momento del cambio: Solomon Sapphire</t>
  </si>
  <si>
    <t>MONTEROCIO</t>
  </si>
  <si>
    <t>el salvador</t>
  </si>
  <si>
    <t>La Union</t>
  </si>
  <si>
    <t>ESA-00040</t>
  </si>
  <si>
    <t>YSC2002</t>
  </si>
  <si>
    <t>Astilleros de Huelva, S.A.</t>
  </si>
  <si>
    <t>OAKCITY TUNA FISHING CORPORATION S.A. DE C.V.</t>
  </si>
  <si>
    <t>Calle Loma Linda No. 251, Colonia San Benito, San Salvador, El Salvador</t>
  </si>
  <si>
    <t>Alexandros - Cambio a Monterocio notificado el 29 ene. 2002 (registrado el 15 feb. 2002) - Bandera en el momento de cambio: El Salvador</t>
  </si>
  <si>
    <t>salvadoreña</t>
  </si>
  <si>
    <t>TRITON</t>
  </si>
  <si>
    <t>XC-TC6</t>
  </si>
  <si>
    <t>Maria Delia - Cambio a Triton notificado el 21 dic. 2023 (registrado el 27 dic. 2023) - Bandera en el momento de cambio: México</t>
  </si>
  <si>
    <t>Estados Unidos - Cambio a México notificado el 28 mar. 2001 (registrado el 28 mar. 2001) - Nombre de la embarcación al momento del cambio: Guatuso</t>
  </si>
  <si>
    <t>AZTECA 3</t>
  </si>
  <si>
    <t>2503035733-3</t>
  </si>
  <si>
    <t>XCBA9</t>
  </si>
  <si>
    <t>Bel-Air Shipyard</t>
  </si>
  <si>
    <t>Coinseco Alpha - Cambio a Azteca 3 notificado el 15 mar. 1988 (registrado el 15 mar. 1988) - Bandera en el momento de cambio: Estados Unidos</t>
  </si>
  <si>
    <t>Estados Unidos - Cambio a México notificado el 15 mar. 1988 (registrado el 15 mar. 1988) - Nombre de la embarcación al momento del cambio: Coinseco Alpha</t>
  </si>
  <si>
    <t>MILAGROS A</t>
  </si>
  <si>
    <t>P-00-00793</t>
  </si>
  <si>
    <t>HC4043</t>
  </si>
  <si>
    <t>Milagros Z - Cambio a Milagros A notificado el 14 jun. 1998 (registrado el 14 jun. 1998) - Bandera en el momento de cambio: Ecuador</t>
  </si>
  <si>
    <t>Estados Unidos - Cambio a Ecuador notificado el 14 ago. 1997 (registrado el 14 ago. 1997) - Nombre de la embarcación al momento del cambio: Milagros Z</t>
  </si>
  <si>
    <t>CLIPPERTON</t>
  </si>
  <si>
    <t>2503193533-2</t>
  </si>
  <si>
    <t>Cabo San Lucas - Cambio a Clipperton notificado el 03 abr. 2006 (registrado el 06 oct. 2006) - Bandera en el momento de cambio: México</t>
  </si>
  <si>
    <t>DOÑA LUCIA</t>
  </si>
  <si>
    <t>49357-18-CH</t>
  </si>
  <si>
    <t>HO9682</t>
  </si>
  <si>
    <t>BONITO DEL NORTE CORPORACIÓN</t>
  </si>
  <si>
    <t>Con domicilio en Corozal, Zona de Libre Proceso, Edifico 297, Ciudad de Panama, República de Panama</t>
  </si>
  <si>
    <t>Mirelur - Cambio a Doña Lucia notificado el 29 jun. 2018 (registrado el 23 ago. 2018) - Bandera en el momento de cambio: Panamá</t>
  </si>
  <si>
    <t>Vanuatú - Cambio a Panamá notificado el 08 ene. 2014 (registrado el 08 ene. 2014) - Nombre de la embarcación al momento del cambio: Mirelur</t>
  </si>
  <si>
    <t>1870-2018-PRODUCE/DGPCHDI</t>
  </si>
  <si>
    <t>47320-PEXT-2</t>
  </si>
  <si>
    <t>PACIFIC TUNA</t>
  </si>
  <si>
    <t>P-04-00942</t>
  </si>
  <si>
    <t>HC5237</t>
  </si>
  <si>
    <t>Bender</t>
  </si>
  <si>
    <t>PESCAPECES S.A.</t>
  </si>
  <si>
    <t>Calle 17 Avenida 37, Diagonal a Centro Médico Cardiocentro, Manta, Ecuador</t>
  </si>
  <si>
    <t>Cabo Marzo - Cambio a Pacific Tuna notificado el 19 feb. 2018 (registrado el 21 mar. 2018) - Bandera en el momento de cambio: Ecuador</t>
  </si>
  <si>
    <t>Nicaragua - Cambio a Ecuador notificado el 01 jul. 2011 (registrado el 15 ago. 2011) - Nombre de la embarcación al momento del cambio: Cabo Marzo</t>
  </si>
  <si>
    <t>548-2017-PRODUCE/DGPCHDI</t>
  </si>
  <si>
    <t>AZTECA 10</t>
  </si>
  <si>
    <t>2503036433-5</t>
  </si>
  <si>
    <t>XCCA</t>
  </si>
  <si>
    <t>Margaret Z - Cambio a Azteca 10 notificado el 02 sep. 1997 (registrado el 02 sep. 1997) - Bandera en el momento de cambio: Estados Unidos</t>
  </si>
  <si>
    <t>Estados Unidos - Cambio a México notificado el 02 sep. 1997 (registrado el 02 sep. 1997) - Nombre de la embarcación al momento del cambio: Margaret Z</t>
  </si>
  <si>
    <t>UGAVI</t>
  </si>
  <si>
    <t>P-04-00700</t>
  </si>
  <si>
    <t>HC4385</t>
  </si>
  <si>
    <t>PESQUERA UGAVI S.A.</t>
  </si>
  <si>
    <t>Av 2 y Calle 12, Edificio Banco del Pichincha, Octavo Piso Ofic 802, Manta, Ecuador</t>
  </si>
  <si>
    <t>Guadalquivir - Cambio a Ugavi notificado el 13 abr. 1994 (registrado el 13 abr. 1994) - Bandera en el momento de cambio: Panamá</t>
  </si>
  <si>
    <t>Vanuatú - Cambio a Ecuador notificado el 10 abr. 2001 (registrado el 10 abr. 2001) - Nombre de la embarcación al momento del cambio: Ugavi</t>
  </si>
  <si>
    <t>00019-2022-PRODUCE/DGPCHDI</t>
  </si>
  <si>
    <t>CAPE ELIZABETH III</t>
  </si>
  <si>
    <t>WDF8203</t>
  </si>
  <si>
    <t>CAPE ELIZABETH FISHING LP</t>
  </si>
  <si>
    <t>Wargandi - Cambio a Cape Elizabeth III notificado el 23 jun. 2011 (registrado el 30 abr. 2014) - Bandera en el momento de cambio: Nicaragua</t>
  </si>
  <si>
    <t>Nicaragua - Cambio a Estados Unidos notificado el 23 jun. 2011 (registrado el 30 abr. 2014) - Nombre de la embarcación al momento del cambio: Wargandi</t>
  </si>
  <si>
    <t>CAPT VINCENT GANN</t>
  </si>
  <si>
    <t>WDJ6149</t>
  </si>
  <si>
    <t>JM FISHERIES LLC</t>
  </si>
  <si>
    <t>2535 Ketter Boulevard, Suite 1A2, San Diego, CA 92101, United States</t>
  </si>
  <si>
    <t>Xtente - Cambio a Capt. Vincent Gann notificado el 18 ene. 2012 (registrado el 27 feb. 2012) - Bandera en el momento de cambio: Nicaragua</t>
  </si>
  <si>
    <t>Nicaragua - Cambio a Estados Unidos notificado el 18 ene. 2012 (registrado el 27 feb. 2012) - Nombre de la embarcación al momento del cambio: Xtente</t>
  </si>
  <si>
    <t>GUAYATUNA UNO</t>
  </si>
  <si>
    <t>P-00-00845</t>
  </si>
  <si>
    <t>HC4649</t>
  </si>
  <si>
    <t>GUAYATUNA S.A.</t>
  </si>
  <si>
    <t>Nery Chalén Solar 1-2 y Ficus, Posorja Sector Guarillo Grande, Guayaquil, Guayas, Ecuador</t>
  </si>
  <si>
    <t>Albacora Doce - Cambio a Guayatuna Uno notificado el 16 feb. 2005 (registrado el 13 may. 2005) - Bandera en el momento de cambio: Ecuador</t>
  </si>
  <si>
    <t>Panamá - Cambio a Ecuador notificado el 04 ene. 2005 (registrado el 27 ene. 2005) - Nombre de la embarcación al momento del cambio: Albacora Doce</t>
  </si>
  <si>
    <t>00775-2021-PRODUCE/DGPCHDI</t>
  </si>
  <si>
    <t>GUAYATUNA DOS</t>
  </si>
  <si>
    <t>P-00-00846</t>
  </si>
  <si>
    <t>HC4650</t>
  </si>
  <si>
    <t>Albacora Catorce - Cambio a Guayatuna Dos notificado el 16 feb. 2005 (registrado el 13 may. 2005) - Bandera en el momento de cambio: Ecuador</t>
  </si>
  <si>
    <t>Panamá - Cambio a Ecuador notificado el 04 ene. 2005 (registrado el 27 ene. 2005) - Nombre de la embarcación al momento del cambio: Albacora Catorce</t>
  </si>
  <si>
    <t>MONTELUCIA</t>
  </si>
  <si>
    <t>ESA-00039</t>
  </si>
  <si>
    <t>YSC2001</t>
  </si>
  <si>
    <t>PANAMA TUNA</t>
  </si>
  <si>
    <t>P-00-00856</t>
  </si>
  <si>
    <t>HC4697</t>
  </si>
  <si>
    <t>Panamá - Cambio a Ecuador notificado el 26 jun. 2007 (registrado el 30 jul. 2007) - Nombre de la embarcación al momento del cambio: Panama Tuna</t>
  </si>
  <si>
    <t>ALINA</t>
  </si>
  <si>
    <t>P-04-00575</t>
  </si>
  <si>
    <t>HC4120</t>
  </si>
  <si>
    <t>Miho Shipyard Company, Ltd.</t>
  </si>
  <si>
    <t>TRANSMARINA C.A.</t>
  </si>
  <si>
    <t>Vía Circunvalación, Tramo 2, Km. 9-5, Montecristi - Manabí, Ecuador</t>
  </si>
  <si>
    <t>Altar 21 - Cambio a Alina notificado el 20 nov. 2007 (registrado el 28 nov. 2007) - Bandera en el momento de cambio: Ecuador</t>
  </si>
  <si>
    <t>Perú - Cambio a Ecuador notificado el 07 oct. 2009 (registrado el 13 oct. 2009) - Nombre de la embarcación al momento del cambio: Alina</t>
  </si>
  <si>
    <t xml:space="preserve">542 m3 de volumen de bodega, con los cuales se encuentra operando este buque, han sido prestados temporalmente por Costa Rica.   </t>
  </si>
  <si>
    <t>CHIARA</t>
  </si>
  <si>
    <t>P-04-00960</t>
  </si>
  <si>
    <t>HC5235</t>
  </si>
  <si>
    <t>Vanuatú - Cambio a Ecuador notificado el 02 sep. 2011 (registrado el 06 sep. 2011) - Nombre de la embarcación al momento del cambio: Chiara</t>
  </si>
  <si>
    <t xml:space="preserve">222 m3 de volumen de bodega, con los cuales se encuentra operando este buque, han sido prestados temporalmente por Bolivia (222 m3).   </t>
  </si>
  <si>
    <t>045-2018-PRODUCE/DGPCHDI</t>
  </si>
  <si>
    <t>VICTORIA DEL MAR</t>
  </si>
  <si>
    <t>P-04-00867</t>
  </si>
  <si>
    <t>HC5159</t>
  </si>
  <si>
    <t>BRISATUN S.A.</t>
  </si>
  <si>
    <t>Calle 17 y Avenida 37, Manta, Ecuador</t>
  </si>
  <si>
    <t>Zalbidea J - Cambio a Victoria Del Mar notificado el 04 dic. 2013 (registrado el 10 dic. 2013) - Bandera en el momento de cambio: Ecuador</t>
  </si>
  <si>
    <t>Honduras - Cambio a Ecuador notificado el 01 abr. 2011 (registrado el 06 abr. 2011) - Nombre de la embarcación al momento del cambio: Zalbidea J</t>
  </si>
  <si>
    <t>808-2017-PRODUCE/DGPCHDI</t>
  </si>
  <si>
    <t>BUENAVENTURA II</t>
  </si>
  <si>
    <t>0201180533-3</t>
  </si>
  <si>
    <t>XCXL</t>
  </si>
  <si>
    <t>BAJA AQUA-FARMS S.A. DE C.V.</t>
  </si>
  <si>
    <t>Calle Recinto Portuario S/N, Parque Industrial Fondeport, El Sauzal, Ensenada, BC  CP 22760, México</t>
  </si>
  <si>
    <t>BUENAVENTURA I</t>
  </si>
  <si>
    <t>0201180433-3</t>
  </si>
  <si>
    <t>XCXP</t>
  </si>
  <si>
    <t>UGAVI DOS</t>
  </si>
  <si>
    <t>P-04-00749</t>
  </si>
  <si>
    <t>HC4593</t>
  </si>
  <si>
    <t>UNIOCEAN S.A.</t>
  </si>
  <si>
    <t>Aguirre 418 y Chile 5to Piso, La Coruna, Spain</t>
  </si>
  <si>
    <t>Vanuatú - Cambio a Ecuador notificado el 15 dic. 2003 (registrado el 30 dic. 2003) - Nombre de la embarcación al momento del cambio: Ugavi Dos</t>
  </si>
  <si>
    <t xml:space="preserve">1881 m3 de volumen de bodega, con los cuales se encuentra operando este buque, han sido prestados temporalmente por El Salvador.   </t>
  </si>
  <si>
    <t>BARBARA H</t>
  </si>
  <si>
    <t>WDK2335</t>
  </si>
  <si>
    <t>Berggren's Marine Industries</t>
  </si>
  <si>
    <t>BARBARA H FISHING LP</t>
  </si>
  <si>
    <t>JOSELITO</t>
  </si>
  <si>
    <t>P-04-00996</t>
  </si>
  <si>
    <t>HC5759</t>
  </si>
  <si>
    <t>Mar Cantábrico - Cambio a Joselito notificado el 18 ago. 2015 (registrado el 20 ago. 2015) - Bandera en el momento de cambio: Ecuador</t>
  </si>
  <si>
    <t>Bolivia - Cambio a Ecuador notificado el 29 jul. 2015 (registrado el 05 ago. 2015) - Nombre de la embarcación al momento del cambio: Mar Cantábrico</t>
  </si>
  <si>
    <t>CONTADORA I</t>
  </si>
  <si>
    <t>53907-PEXT-1</t>
  </si>
  <si>
    <t>Infinity</t>
  </si>
  <si>
    <t>Olivia D - Cambio a Contadora I notificado el 07 ago. 2023 (registrado el 27 sep. 2023) - Bandera en el momento de cambio: Nicaragua</t>
  </si>
  <si>
    <t>Nicaragua - Cambio a Panamá notificado el 07 ago. 2023 (registrado el 27 sep. 2023) - Nombre de la embarcación al momento del cambio: Olivia D</t>
  </si>
  <si>
    <t xml:space="preserve">1907 m3 de volumen de bodega, con los cuales se encuentra operando este buque, han sido prestados temporalmente por Costa Rica.   </t>
  </si>
  <si>
    <t>MARTA LUCIA R</t>
  </si>
  <si>
    <t>MC-05-573</t>
  </si>
  <si>
    <t>HJCY</t>
  </si>
  <si>
    <t>Astilleros Marco Chilena Limitada</t>
  </si>
  <si>
    <t>CLINGHAM INCORPORATED</t>
  </si>
  <si>
    <t>ALESSIA</t>
  </si>
  <si>
    <t>P-04-00747</t>
  </si>
  <si>
    <t>HC4589</t>
  </si>
  <si>
    <t>Niigata Shipbuilding Company, Ltd.</t>
  </si>
  <si>
    <t>ALEJANDRA</t>
  </si>
  <si>
    <t>P-04-00764</t>
  </si>
  <si>
    <t>HC4635</t>
  </si>
  <si>
    <t>FIDEICOMISO DE GARANTIA AESA</t>
  </si>
  <si>
    <t>Av. Miguel H. Alcívar S/N y Nahín Isaías, Edificio Torres del Norte, Torre B, Piso 5, Oficina 506, Guayaquil, Guayas, Ecuador</t>
  </si>
  <si>
    <t>Southport - Cambio a Alejandra notificado el 22 feb. 2005 (registrado el 04 mar. 2005) - Bandera en el momento de cambio: Ecuador</t>
  </si>
  <si>
    <t>212-2021-PRODUCE/DGPCHDI</t>
  </si>
  <si>
    <t xml:space="preserve">5-B </t>
  </si>
  <si>
    <t>HELLAS TUNA</t>
  </si>
  <si>
    <t>52450-21-A</t>
  </si>
  <si>
    <t>HPAL</t>
  </si>
  <si>
    <t>Astilleros Nuovi Cantieri Liguri Spa</t>
  </si>
  <si>
    <t>JULIE L. S.A.</t>
  </si>
  <si>
    <t>Puerto Vacamonte, Puerto Internacional , Arraijan, Panama Oeste, Apartado 5308, Panama</t>
  </si>
  <si>
    <t>Montealegre - Cambio a Hellas Tuna notificado el 26 abr. 2021 (registrado el 18 may. 2021) - Bandera en el momento de cambio: El Salvador</t>
  </si>
  <si>
    <t>El Salvador - Cambio a Panamá notificado el 26 abr. 2021 (registrado el 18 may. 2021) - Nombre de la embarcación al momento del cambio: Montealegre</t>
  </si>
  <si>
    <t>424-2021-PRODUCE/DGPCHDI</t>
  </si>
  <si>
    <t>53670-TF</t>
  </si>
  <si>
    <t>BAMAR I</t>
  </si>
  <si>
    <t>perú</t>
  </si>
  <si>
    <t>Chimbote</t>
  </si>
  <si>
    <t>CE-16660-PM</t>
  </si>
  <si>
    <t>OA-2665</t>
  </si>
  <si>
    <t>PESQUERA HAYDUK S.A.</t>
  </si>
  <si>
    <t>Av. Manuel Olguín No. 501 7 mo piso, Distrito de Santiago de Surco, Provincia de Lima, Departamento de Lima, Perú</t>
  </si>
  <si>
    <t>peruana</t>
  </si>
  <si>
    <t>YAGODA B</t>
  </si>
  <si>
    <t>CE-15269-PM</t>
  </si>
  <si>
    <t>OA-2679</t>
  </si>
  <si>
    <t>BAMAR II</t>
  </si>
  <si>
    <t>CE-16661-PM</t>
  </si>
  <si>
    <t>OA-2666</t>
  </si>
  <si>
    <t>KIARA B</t>
  </si>
  <si>
    <t>CE-21455-PM</t>
  </si>
  <si>
    <t>OA-2675</t>
  </si>
  <si>
    <t>FRANZ</t>
  </si>
  <si>
    <t>2503196533-9</t>
  </si>
  <si>
    <t>HANNA</t>
  </si>
  <si>
    <t>2503197133-2</t>
  </si>
  <si>
    <t>MAR DE SERGIO</t>
  </si>
  <si>
    <t>Vigo</t>
  </si>
  <si>
    <t>ESP000013829</t>
  </si>
  <si>
    <t>EHNB</t>
  </si>
  <si>
    <t>Recinto Interior Zona Franca, Edificio Melkart - Oficinas 1 y 2, 11011 Cádiz, Spain</t>
  </si>
  <si>
    <t>REINA DE LA PAZ</t>
  </si>
  <si>
    <t>34810-09-CH</t>
  </si>
  <si>
    <t>3EFR6</t>
  </si>
  <si>
    <t>AstillerosyMaestranzas de la ArmadaChile</t>
  </si>
  <si>
    <t>MAR PACIFICO TUNA S.A.</t>
  </si>
  <si>
    <t>PH Evolution Tower, Calle 50 Piso 27, Oficina 27-01, Panama, Republica de Panama</t>
  </si>
  <si>
    <t>Guatemala - Cambio a Panamá notificado el 23 jul. 2012 (registrado el 27 jul. 2012) - Nombre de la embarcación al momento del cambio: Reina De La Paz</t>
  </si>
  <si>
    <t xml:space="preserve">Este buque ha sido fletado con una transferencia temporal de capacidad de Guatemala (2100 m3).   </t>
  </si>
  <si>
    <t>019-2019-PRODUCE/DGPCHDI</t>
  </si>
  <si>
    <t>34810-09-B</t>
  </si>
  <si>
    <t>IGNACIO MAR I</t>
  </si>
  <si>
    <t>P-04-00792</t>
  </si>
  <si>
    <t>HC2513</t>
  </si>
  <si>
    <t>TUNA EXPORT S.A.</t>
  </si>
  <si>
    <t>Av. 2 Entres Calle 11 y 12, Edif. Banco del Pichincha, Manta, Ecuador</t>
  </si>
  <si>
    <t>NEW STELLA</t>
  </si>
  <si>
    <t>Monterey (USA)</t>
  </si>
  <si>
    <t>WDB9688</t>
  </si>
  <si>
    <t>CAL CRYSTAL SEA LLC</t>
  </si>
  <si>
    <t>888 South Ways Street, San Pedro, CA 90731, United States</t>
  </si>
  <si>
    <t>CRYSTAL SEA</t>
  </si>
  <si>
    <t>Ventura</t>
  </si>
  <si>
    <t>WDC4959</t>
  </si>
  <si>
    <t>Hoy's Marine</t>
  </si>
  <si>
    <t>DOMINADOR I</t>
  </si>
  <si>
    <t>MC-05-608</t>
  </si>
  <si>
    <t>HKMO</t>
  </si>
  <si>
    <t>OXBRIDGE COMMERCIAL CORPORATION</t>
  </si>
  <si>
    <t>EL CONDE</t>
  </si>
  <si>
    <t>P-04-00807</t>
  </si>
  <si>
    <t>HC4944</t>
  </si>
  <si>
    <t>Ferguson Industries, Ltd.</t>
  </si>
  <si>
    <t>B &amp; B TUNE SUPPLIERS S.A.</t>
  </si>
  <si>
    <t>Km 3 1/2 Via Manta, Montecristi, Ecuador</t>
  </si>
  <si>
    <t>125-2018-PRODUCE/DGPCHDI</t>
  </si>
  <si>
    <t>DOÑA MARUJA</t>
  </si>
  <si>
    <t>P-04-00847</t>
  </si>
  <si>
    <t>HC5081</t>
  </si>
  <si>
    <t>PESQUERA DOÑA MARUJA S.A.</t>
  </si>
  <si>
    <t>White Dove Too - Cambio a Doña Maruja notificado el 14 dic. 2009 (registrado el 10 feb. 2010) - Bandera en el momento de cambio: Ecuador</t>
  </si>
  <si>
    <t>Panamá - Cambio a Ecuador notificado el 15 may. 2009 (registrado el 22 may. 2009) - Nombre de la embarcación al momento del cambio: White Dove Too</t>
  </si>
  <si>
    <t>748-2019-PRODUCE/DGPCHDI</t>
  </si>
  <si>
    <t>CAP TINO B</t>
  </si>
  <si>
    <t>P-04-00820</t>
  </si>
  <si>
    <t>HC4996</t>
  </si>
  <si>
    <t>Apolo III - Cambio a Cap. Tino B. notificado el 20 ene. 2009 (registrado el 05 mar. 2009) - Bandera en el momento de cambio: Ecuador</t>
  </si>
  <si>
    <t>OCEAN LADY</t>
  </si>
  <si>
    <t>P-04-00825</t>
  </si>
  <si>
    <t>HC5023</t>
  </si>
  <si>
    <t xml:space="preserve">Capacidad total: 270 m3.  Bodegas selladas: E3 (32 m3).   </t>
  </si>
  <si>
    <t>TXOPITUNA</t>
  </si>
  <si>
    <t>41864-10-CH</t>
  </si>
  <si>
    <t>3EYS</t>
  </si>
  <si>
    <t>TXOPITUNA S.L.</t>
  </si>
  <si>
    <t>Aranzibia #1 bajo, 48280 - Lekeitio - Bizkaia, España</t>
  </si>
  <si>
    <t>DIANA MARIA</t>
  </si>
  <si>
    <t>P-00-00606</t>
  </si>
  <si>
    <t>HC2893</t>
  </si>
  <si>
    <t>FISHCORP S.A.</t>
  </si>
  <si>
    <t>Km 4 1/2 via Manta Rocafuerte, frente a gasolina Masgas canto Jaramijo, provincia Manabi, Ecuador</t>
  </si>
  <si>
    <t>083-2018-PRODUCE/DGPCHDI</t>
  </si>
  <si>
    <t>ISABELLA</t>
  </si>
  <si>
    <t>WDE5192</t>
  </si>
  <si>
    <t>AACH HOLDING COMPANY NO. 2 LLC</t>
  </si>
  <si>
    <t>7850 N.W. South River Drive, Medley, FL 33166, United States</t>
  </si>
  <si>
    <t>115-2018-PRODUCE/DGPCHDI</t>
  </si>
  <si>
    <t>TUNA I</t>
  </si>
  <si>
    <t>P-04-00834</t>
  </si>
  <si>
    <t>HC2516</t>
  </si>
  <si>
    <t>057-2018-PRODUCE/DGPCHDI</t>
  </si>
  <si>
    <t>PACIFIC KNIGHT</t>
  </si>
  <si>
    <t>CF7321UH</t>
  </si>
  <si>
    <t>WDC5775</t>
  </si>
  <si>
    <t>J. DELUCA FISH COMPANY INCORPORATED</t>
  </si>
  <si>
    <t>2194 Signal Place, San Pedro, CA 90731-7225, United States</t>
  </si>
  <si>
    <t>AMADA ISABEL</t>
  </si>
  <si>
    <t>P-04-00869</t>
  </si>
  <si>
    <t>HC5171</t>
  </si>
  <si>
    <t>Maridueña</t>
  </si>
  <si>
    <t>PISCANTUR S.A.</t>
  </si>
  <si>
    <t>Jose Armando - Cambio a Amada Isabel notificado el 20 nov. 2017 (registrado el 10 ene. 2018) - Bandera en el momento de cambio: Ecuador</t>
  </si>
  <si>
    <t>033-2018-PRODUCE/DGPCHDI</t>
  </si>
  <si>
    <t>FRIESLAND</t>
  </si>
  <si>
    <t>WDE6789</t>
  </si>
  <si>
    <t>Ching Fu Shipbuilding Company, Ltd.</t>
  </si>
  <si>
    <t>FRIESLAND FISHING COMPANY LLC</t>
  </si>
  <si>
    <t>2535 Kettner Blvd #1A2, San Diego, CA 92101, United States</t>
  </si>
  <si>
    <t>FORTICA</t>
  </si>
  <si>
    <t>P-04-00852</t>
  </si>
  <si>
    <t>HC5135</t>
  </si>
  <si>
    <t>John Manly Shipyard</t>
  </si>
  <si>
    <t>MILENKA C</t>
  </si>
  <si>
    <t>P-04-00951</t>
  </si>
  <si>
    <t>HC5530</t>
  </si>
  <si>
    <t>Astillero Industrial Naval de Mazatlán</t>
  </si>
  <si>
    <t>Milenka - Cambio a Milenka C notificado el 24 abr. 2013 (registrado el 25 abr. 2013) - Bandera en el momento de cambio: Ecuador</t>
  </si>
  <si>
    <t>080-2020-PRODUCE/DGPCHDI</t>
  </si>
  <si>
    <t>PS-1</t>
  </si>
  <si>
    <t>P-04-00939</t>
  </si>
  <si>
    <t>HC5479</t>
  </si>
  <si>
    <t>223-2021-PRODUCE/DGPCHDI</t>
  </si>
  <si>
    <t>GIULIETTA</t>
  </si>
  <si>
    <t>P-04-00911</t>
  </si>
  <si>
    <t>HC5283</t>
  </si>
  <si>
    <t>Miya Maru No. 88 - Cambio a Giulietta notificado el 31 jul. 2012 (registrado el 19 nov. 2012) - Bandera en el momento de cambio: Ecuador</t>
  </si>
  <si>
    <t>705-2017-PRODUCE/DGPCHDI</t>
  </si>
  <si>
    <t>TUNA II</t>
  </si>
  <si>
    <t>P-04-00887</t>
  </si>
  <si>
    <t>HC2515</t>
  </si>
  <si>
    <t>ATUNEXPORT S.A.</t>
  </si>
  <si>
    <t>Via Guayaquil Daule KM 10 Lote 2, Manta, Ecuador</t>
  </si>
  <si>
    <t>00009-2022-PRODUCE/DGPCHDI</t>
  </si>
  <si>
    <t>SUPE</t>
  </si>
  <si>
    <t>Callao</t>
  </si>
  <si>
    <t>CO-10200-PM</t>
  </si>
  <si>
    <t>OA2538</t>
  </si>
  <si>
    <t>PESQUERA MAJAT S.A.C.</t>
  </si>
  <si>
    <t>Calla Padre Guatemala No. 218 Urb. Maranga, Distrito de San Miguel, Provincia y departamento de Lima, Perú</t>
  </si>
  <si>
    <t>Dorica - Cambio a Supe notificado el 15 jun. 2022 (registrado el 15 jun. 2022) - Bandera en el momento de cambio: Perú</t>
  </si>
  <si>
    <t>CAP DANNY B</t>
  </si>
  <si>
    <t>P-04-00894</t>
  </si>
  <si>
    <t>HC5250</t>
  </si>
  <si>
    <t>PISCO</t>
  </si>
  <si>
    <t>CO-11677-PM</t>
  </si>
  <si>
    <t>CO11677</t>
  </si>
  <si>
    <t>Flor - Cambio a Pisco notificado el 15 jun. 2022 (registrado el 15 jun. 2022) - Bandera en el momento de cambio: Perú</t>
  </si>
  <si>
    <t>MARIA JOSE</t>
  </si>
  <si>
    <t>CO-19579-PM</t>
  </si>
  <si>
    <t>OA-2348</t>
  </si>
  <si>
    <t>PESQUERA DIAMANTE S.A.</t>
  </si>
  <si>
    <t>Calle Amador Merino Reyna No 307, Piso 12, San Isidro, Perú</t>
  </si>
  <si>
    <t>DON JUAN</t>
  </si>
  <si>
    <t>CE-15791-PM</t>
  </si>
  <si>
    <t>OB-RL031</t>
  </si>
  <si>
    <t>Don Lucho II - Cambio a Don Juan notificado el 10 abr. 2018 (registrado el 10 abr. 2018) - Bandera en el momento de cambio: Perú</t>
  </si>
  <si>
    <t>ANTONIO H</t>
  </si>
  <si>
    <t>P-00-00880</t>
  </si>
  <si>
    <t>HC5489</t>
  </si>
  <si>
    <t>029-2018-PRODUCE/DGPCHDI</t>
  </si>
  <si>
    <t>GIJÓN</t>
  </si>
  <si>
    <t>Manzanillo</t>
  </si>
  <si>
    <t>0601190633-3</t>
  </si>
  <si>
    <t>XCAF7</t>
  </si>
  <si>
    <t>Gijón Asturias</t>
  </si>
  <si>
    <t>TAMARA</t>
  </si>
  <si>
    <t>2503295233-3</t>
  </si>
  <si>
    <t>XCAI7</t>
  </si>
  <si>
    <t>Astilleros Armon Vigo S.A.</t>
  </si>
  <si>
    <t>GRAN ROQUE</t>
  </si>
  <si>
    <t>APNN-PE-0087</t>
  </si>
  <si>
    <t>YYOA</t>
  </si>
  <si>
    <t>Astilleros Murueta</t>
  </si>
  <si>
    <t>PESQUERA TAURUS I S.A.</t>
  </si>
  <si>
    <t>Via La Amistad, Albrook Free Trade Zone, Galera #8, Abrook, Panama City, Panama</t>
  </si>
  <si>
    <t>LJUBICA</t>
  </si>
  <si>
    <t>Vacamonte</t>
  </si>
  <si>
    <t>47924-16-A</t>
  </si>
  <si>
    <t>3EMB6</t>
  </si>
  <si>
    <t>Astilleros Zamakona</t>
  </si>
  <si>
    <t>PESQUERA MIRIAM S.A.</t>
  </si>
  <si>
    <t>Calle 50, Ph Evolution Tower, Piso  27, Oficinan 27-01, Panama, Republic of Panama</t>
  </si>
  <si>
    <t xml:space="preserve">2000 m3 de volumen de bodega, con los cuales se encuentra operando este buque, han sido prestados temporalmente por Guatemala.   </t>
  </si>
  <si>
    <t>303-2018-PRODUCE/DGPCHDI 
077-2019-PRODUCE/DGPCHDI</t>
  </si>
  <si>
    <t>47924-16</t>
  </si>
  <si>
    <t>TXOPITUNA DOS</t>
  </si>
  <si>
    <t>45869-14-B</t>
  </si>
  <si>
    <t>H8EE</t>
  </si>
  <si>
    <t xml:space="preserve">Capacidad total: 1881 m3.  Bodegas sellada: E1 (100 m3).   </t>
  </si>
  <si>
    <t>DALMACIA C</t>
  </si>
  <si>
    <t>53987-23</t>
  </si>
  <si>
    <t>HP5683</t>
  </si>
  <si>
    <t>George Town Shipyard</t>
  </si>
  <si>
    <t>DALMACIA MAR S.A.</t>
  </si>
  <si>
    <t>Zona Libre Proceso Corozal, Edificio 297, Panama, Republic of Panama</t>
  </si>
  <si>
    <t>Panamá - Cambio a Ecuador notificado el 22 ago. 2023 (registrado el 23 ago. 2023) - Nombre de la embarcación al momento del cambio: Dalmacia C</t>
  </si>
  <si>
    <t xml:space="preserve">Este buque ha sido fletado con una transferencia temporal de capacidad de Panamá (454 m3).   </t>
  </si>
  <si>
    <t>BAMAR VIII</t>
  </si>
  <si>
    <t>CO-19867-PM</t>
  </si>
  <si>
    <t>OA-2668</t>
  </si>
  <si>
    <t>ISABELITA</t>
  </si>
  <si>
    <t>CE-28791-PM</t>
  </si>
  <si>
    <t>OA-2671</t>
  </si>
  <si>
    <t>CAMILA</t>
  </si>
  <si>
    <t>2503298933-9</t>
  </si>
  <si>
    <t>XCAK8</t>
  </si>
  <si>
    <t>San Pedro</t>
  </si>
  <si>
    <t>CF7218UH</t>
  </si>
  <si>
    <t>WDG5828</t>
  </si>
  <si>
    <t>RSL Shipyards, Ltd.</t>
  </si>
  <si>
    <t/>
  </si>
  <si>
    <t>OAXACA</t>
  </si>
  <si>
    <t>0601195533-2</t>
  </si>
  <si>
    <t>JOCAY</t>
  </si>
  <si>
    <t>P-04-00965</t>
  </si>
  <si>
    <t>HC5587</t>
  </si>
  <si>
    <t>023-2018-PRODUCE/DGPCHDI</t>
  </si>
  <si>
    <t>ANDREA 1</t>
  </si>
  <si>
    <t>H6A-TFI</t>
  </si>
  <si>
    <t>Esercizio Cantieri</t>
  </si>
  <si>
    <t>TUMBACO FISHING INDUSTRIES S.A.</t>
  </si>
  <si>
    <t>Andrea - Cambio a Andrea 1 notificado el 29 nov. 2016 (registrado el 30 nov. 2016) - Bandera en el momento de cambio: Estados Unidos</t>
  </si>
  <si>
    <t>Estados Unidos - Cambio a Nicaragua notificado el 29 nov. 2016 (registrado el 30 nov. 2016) - Nombre de la embarcación al momento del cambio: Andrea</t>
  </si>
  <si>
    <t>PACO C</t>
  </si>
  <si>
    <t>2503299433-8</t>
  </si>
  <si>
    <t>XCAL9</t>
  </si>
  <si>
    <t>PROVIDER</t>
  </si>
  <si>
    <t>WCW9688</t>
  </si>
  <si>
    <t>All Fab, Incorporated</t>
  </si>
  <si>
    <t>MORE CARNAGE LLC</t>
  </si>
  <si>
    <t>349 Claremont Avenue, Long Beach, CA 90803-1967, United States</t>
  </si>
  <si>
    <t>COSTA DEL SOL</t>
  </si>
  <si>
    <t>CO-15311-PM</t>
  </si>
  <si>
    <t>OA-2091</t>
  </si>
  <si>
    <t>INVERSIONES PESQUERAS LIGURIA S.A.C.</t>
  </si>
  <si>
    <t>Av. Manuel Villavicencio N° 1045, Distrito de Lince, Provincia y Departamento de Lima, Perú</t>
  </si>
  <si>
    <t>CARACOL</t>
  </si>
  <si>
    <t>CO-15313-PM</t>
  </si>
  <si>
    <t>OA-2093</t>
  </si>
  <si>
    <t>DOÑA TERE</t>
  </si>
  <si>
    <t>2503301833-4</t>
  </si>
  <si>
    <t>XCAN7</t>
  </si>
  <si>
    <t>Titis - Cambio a Doña Tere notificado el 09 ene. 2020 (registrado el 14 ene. 2020) - Bandera en el momento de cambio: México</t>
  </si>
  <si>
    <t>SISARGAS</t>
  </si>
  <si>
    <t>ESA-07580</t>
  </si>
  <si>
    <t>YS2018</t>
  </si>
  <si>
    <t>UNIOCEAN EL SALVADOR S.A. DE C.V.</t>
  </si>
  <si>
    <t>Avenida 47 Norte, Condomino Metro 2000, Local B-014, San Salvador, Republic of El Salvador</t>
  </si>
  <si>
    <t>Cape Ann - Cambio a Sisargas notificado el 04 may. 2018 (registrado el 26 sep. 2018) - Bandera en el momento de cambio: El Salvador</t>
  </si>
  <si>
    <t>Estados Unidos - Cambio a El Salvador notificado el 26 abr. 2018 (registrado el 26 sep. 2018) - Nombre de la embarcación al momento del cambio: Cape Ann</t>
  </si>
  <si>
    <t>00758-2022-PRODUCE/DGPCHDI</t>
  </si>
  <si>
    <t>MANZANILLO</t>
  </si>
  <si>
    <t>0601200033-7</t>
  </si>
  <si>
    <t>XCAQ9</t>
  </si>
  <si>
    <t>MASAI</t>
  </si>
  <si>
    <t>P-04-00947</t>
  </si>
  <si>
    <t>HC6436</t>
  </si>
  <si>
    <t>COPERTSA S.A.</t>
  </si>
  <si>
    <t>Vía Daule Km 7.5, S/N Guayaquil, provincia Guayas, Ecuador</t>
  </si>
  <si>
    <t>EL DUQUE</t>
  </si>
  <si>
    <t>2503358633-4</t>
  </si>
  <si>
    <t>XCAV2</t>
  </si>
  <si>
    <t>ETEN DIEZ</t>
  </si>
  <si>
    <t>Huacho</t>
  </si>
  <si>
    <t>HO-38087-PM</t>
  </si>
  <si>
    <t>HUACHO CINCO</t>
  </si>
  <si>
    <t>Ilo</t>
  </si>
  <si>
    <t>IO-38109-PM</t>
  </si>
  <si>
    <t>JORGE MARIO</t>
  </si>
  <si>
    <t>P-04-01011</t>
  </si>
  <si>
    <t>HC6040</t>
  </si>
  <si>
    <t>Burceña Baracaldo</t>
  </si>
  <si>
    <t>PESQUERA TUNAQUICK S.A.</t>
  </si>
  <si>
    <t>Kilómetro 8 1/2 via a Montecristi, A 200 metros de Subcentro de Colorado, Manabi, Montecristi, Ecuador</t>
  </si>
  <si>
    <t>065-2019-PRODUCE/DGPCHDI</t>
  </si>
  <si>
    <t>MIRANDA</t>
  </si>
  <si>
    <t>P-04-01023</t>
  </si>
  <si>
    <t>HC6089</t>
  </si>
  <si>
    <t>Shoyu Maru No. 18 - Cambio a Miranda notificado el 26 oct. 2016 (registrado el 30 dic. 2016) - Bandera en el momento de cambio: Japón</t>
  </si>
  <si>
    <t>Japón - Cambio a Ecuador notificado el 30 oct. 2016 (registrado el 30 dic. 2016) - Nombre de la embarcación al momento del cambio: Miranda</t>
  </si>
  <si>
    <t>102-2018-PRODUCE/DGPCHDI</t>
  </si>
  <si>
    <t>LIZANNY Z</t>
  </si>
  <si>
    <t>P-04-00998</t>
  </si>
  <si>
    <t>HC5808</t>
  </si>
  <si>
    <t>Astillero Kvinaverft</t>
  </si>
  <si>
    <t>CORPFISHTUNA S.A.</t>
  </si>
  <si>
    <t>Coop. Cerro Santa Ana, Edif. Barlovento Piso 4 Oficina 401, Guayaquil, Ecuador</t>
  </si>
  <si>
    <t>255-2021-PRODUCE/DGPCHDI</t>
  </si>
  <si>
    <t>CHAVELI II</t>
  </si>
  <si>
    <t>CE-15259-PM</t>
  </si>
  <si>
    <t>OA-2669</t>
  </si>
  <si>
    <t>ARCHIPIÉLAGO DE REVILLAGIGEDO</t>
  </si>
  <si>
    <t>2503318623-2</t>
  </si>
  <si>
    <t>PRODUCTOS PESQUEROS DE ALTURA DEL PACIFICO S.A.</t>
  </si>
  <si>
    <t>Calzada Gabriel Leyva No 104, Fracc. San Rafael, Mazatlán, Sinaloa, Mexico</t>
  </si>
  <si>
    <t>JUAN PABLO II</t>
  </si>
  <si>
    <t>52878-21-A</t>
  </si>
  <si>
    <t>HO6883</t>
  </si>
  <si>
    <t>PACIFIC MERCANTIL TUNA S.A.</t>
  </si>
  <si>
    <t>Calle 50, PH Evolution Tower, Piso 27, Oficina 2701, Panamá</t>
  </si>
  <si>
    <t xml:space="preserve">442 m3 de volumen de bodega, con los cuales se encuentra operando este buque, han sido prestados temporalmente por Ecuador.   </t>
  </si>
  <si>
    <t>00067-2022-PRODUCE/DGPCHDI</t>
  </si>
  <si>
    <t>52878-21</t>
  </si>
  <si>
    <t>MONICA</t>
  </si>
  <si>
    <t>P-04-01078</t>
  </si>
  <si>
    <t>HC5413</t>
  </si>
  <si>
    <t>Andrea I - Cambio a Monica notificado el 21 dic. 2021 (registrado el 11 ene. 2022) - Bandera en el momento de cambio: Ecuador</t>
  </si>
  <si>
    <t>BERNARDITA B</t>
  </si>
  <si>
    <t>P-04-00980</t>
  </si>
  <si>
    <t>HC5624</t>
  </si>
  <si>
    <t xml:space="preserve">Capacidad total: 352 m3.  Bodega sellada:  E3 (50 m3).   </t>
  </si>
  <si>
    <t>106-2019-PRODUCE/DGPCHDI</t>
  </si>
  <si>
    <t>MARYLIN II</t>
  </si>
  <si>
    <t>CE-15260-PM</t>
  </si>
  <si>
    <t>OA-2677</t>
  </si>
  <si>
    <t>MARIETA</t>
  </si>
  <si>
    <t>2503325933-5</t>
  </si>
  <si>
    <t>XCBB6</t>
  </si>
  <si>
    <t>CRYSTAL BAY</t>
  </si>
  <si>
    <t>WDK7535</t>
  </si>
  <si>
    <t>Concorde Marine</t>
  </si>
  <si>
    <t>TOKIWA</t>
  </si>
  <si>
    <t>XCBT7</t>
  </si>
  <si>
    <t>Niigata Iron Works Company, Ltd.</t>
  </si>
  <si>
    <t xml:space="preserve">Capacidad total: 1036 m3. Bodegas selladas: B5, B7, B8, E5, E7, E8 (496 m3).   </t>
  </si>
  <si>
    <t>DON IGILIO</t>
  </si>
  <si>
    <t>P-04-01073</t>
  </si>
  <si>
    <t>HC6468</t>
  </si>
  <si>
    <t>00109-2023-PRODUCE/DGPCHDI</t>
  </si>
  <si>
    <t>NORDIC VALOR</t>
  </si>
  <si>
    <t>WDE8006</t>
  </si>
  <si>
    <t>Westmen Marine</t>
  </si>
  <si>
    <t>JKO ENTERPRISES LLC</t>
  </si>
  <si>
    <t>231 North Gold Creek Loop, Hamilton, MT 59840-9728, United States</t>
  </si>
  <si>
    <t>ANDREA D</t>
  </si>
  <si>
    <t>P-04-01100</t>
  </si>
  <si>
    <t>HC6645</t>
  </si>
  <si>
    <t>Niigata Shipbuilding &amp; Repair</t>
  </si>
  <si>
    <t>DON F</t>
  </si>
  <si>
    <t>P-04-01099</t>
  </si>
  <si>
    <t>HC6655</t>
  </si>
  <si>
    <t>MARÍA DE JESÚS</t>
  </si>
  <si>
    <t>XCCC9</t>
  </si>
  <si>
    <t>EUROS TUNA</t>
  </si>
  <si>
    <t>APNN-PE-1900</t>
  </si>
  <si>
    <t>YYBB</t>
  </si>
  <si>
    <t>DESARROLLOS PESQUEROS C.A.</t>
  </si>
  <si>
    <t>Calle El Salado Local Nro 32, Sector Puerto Sucre Cumana, Sucre, Zona Postal 6101, 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</si>
</sst>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540A]#,##0.00_ ;\-[$$-540A]#,##0.00\ "/>
    <numFmt numFmtId="165" formatCode="_-[$$-409]* #,##0.00_ ;_-[$$-409]* \-#,##0.00\ ;_-[$$-409]* &quot;-&quot;??_ ;_-@_ "/>
    <numFmt numFmtId="166" formatCode="00000000"/>
    <numFmt numFmtId="167" formatCode="[$$-540A]#,##0.00"/>
  </numFmts>
  <fonts count="21">
    <font>
      <sz val="11"/>
      <color theme="1"/>
      <name val="Calibri"/>
      <family val="2"/>
      <scheme val="minor"/>
    </font>
    <font>
      <b/>
      <sz val="11"/>
      <color theme="0"/>
      <name val="Calibri"/>
      <family val="2"/>
      <scheme val="minor"/>
    </font>
    <font>
      <u/>
      <sz val="11"/>
      <color theme="10"/>
      <name val="Calibri"/>
      <family val="2"/>
    </font>
    <font>
      <b/>
      <sz val="16"/>
      <name val="Calibri"/>
      <family val="2"/>
      <scheme val="minor"/>
    </font>
    <font>
      <sz val="11"/>
      <color rgb="FF002060"/>
      <name val="Calibri"/>
      <family val="2"/>
      <scheme val="minor"/>
    </font>
    <font>
      <u/>
      <sz val="11"/>
      <color rgb="FF002060"/>
      <name val="Calibri"/>
      <family val="2"/>
    </font>
    <font>
      <sz val="11"/>
      <color rgb="FFFF0000"/>
      <name val="Calibri"/>
      <family val="2"/>
      <scheme val="minor"/>
    </font>
    <font>
      <sz val="10.5"/>
      <color rgb="FFFF0000"/>
      <name val="Calibri"/>
      <family val="2"/>
      <scheme val="minor"/>
    </font>
    <font>
      <sz val="11"/>
      <color rgb="FFFFFF00"/>
      <name val="Calibri"/>
      <family val="2"/>
      <scheme val="minor"/>
    </font>
    <font>
      <sz val="11"/>
      <color rgb="FF0000FF"/>
      <name val="Calibri"/>
      <family val="2"/>
      <scheme val="minor"/>
    </font>
    <font>
      <sz val="24"/>
      <color theme="1"/>
      <name val="Calibri"/>
      <family val="2"/>
      <scheme val="minor"/>
    </font>
    <font>
      <b/>
      <sz val="24"/>
      <name val="Calibri"/>
      <family val="2"/>
      <scheme val="minor"/>
    </font>
    <font>
      <b/>
      <sz val="26"/>
      <name val="Calibri"/>
      <family val="2"/>
      <scheme val="minor"/>
    </font>
    <font>
      <b/>
      <sz val="24"/>
      <color theme="1"/>
      <name val="Calibri"/>
      <family val="2"/>
      <scheme val="minor"/>
    </font>
    <font>
      <b/>
      <sz val="11"/>
      <color rgb="FFFF0000"/>
      <name val="Calibri"/>
      <family val="2"/>
      <scheme val="minor"/>
    </font>
    <font>
      <sz val="8"/>
      <color theme="1"/>
      <name val="Calibri"/>
      <family val="2"/>
      <scheme val="minor"/>
    </font>
    <font>
      <sz val="11"/>
      <name val="Calibri"/>
      <family val="2"/>
      <scheme val="minor"/>
    </font>
    <font>
      <sz val="10.5"/>
      <name val="Calibri"/>
      <family val="2"/>
      <scheme val="minor"/>
    </font>
    <font>
      <u/>
      <sz val="11"/>
      <name val="Calibri"/>
      <family val="2"/>
    </font>
    <font>
      <sz val="18"/>
      <color rgb="FFFF0000"/>
      <name val="Calibri"/>
      <family val="2"/>
      <scheme val="minor"/>
    </font>
    <font>
      <b/>
      <sz val="16"/>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3"/>
        <bgColor indexed="64"/>
      </patternFill>
    </fill>
    <fill>
      <patternFill patternType="solid">
        <fgColor theme="2" tint="-0.749992370372631"/>
        <bgColor indexed="64"/>
      </patternFill>
    </fill>
    <fill>
      <patternFill patternType="solid">
        <fgColor theme="5" tint="0.79998168889431442"/>
        <bgColor indexed="64"/>
      </patternFill>
    </fill>
  </fills>
  <borders count="7">
    <border>
      <left/>
      <right/>
      <top/>
      <bottom/>
      <diagonal/>
    </border>
    <border>
      <left/>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8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5" borderId="0" xfId="0" applyFont="1" applyFill="1"/>
    <xf numFmtId="0" fontId="0" fillId="0" borderId="0" xfId="0" applyAlignment="1">
      <alignment wrapText="1"/>
    </xf>
    <xf numFmtId="0" fontId="8" fillId="13" borderId="0" xfId="0" applyFont="1" applyFill="1" applyAlignment="1">
      <alignment horizontal="center" vertical="center" wrapText="1"/>
    </xf>
    <xf numFmtId="0" fontId="9" fillId="0" borderId="0" xfId="0" applyFont="1" applyAlignment="1">
      <alignment horizontal="center"/>
    </xf>
    <xf numFmtId="0" fontId="9" fillId="0" borderId="0" xfId="0" applyFont="1"/>
    <xf numFmtId="0" fontId="1" fillId="5" borderId="2" xfId="0" applyFont="1" applyFill="1" applyBorder="1" applyAlignment="1">
      <alignment vertical="center"/>
    </xf>
    <xf numFmtId="0" fontId="1" fillId="5" borderId="0" xfId="0" applyFont="1" applyFill="1" applyAlignment="1">
      <alignment vertical="center"/>
    </xf>
    <xf numFmtId="0" fontId="15" fillId="6" borderId="2" xfId="0" applyFont="1" applyFill="1" applyBorder="1" applyAlignment="1">
      <alignment vertical="center" wrapText="1"/>
    </xf>
    <xf numFmtId="0" fontId="15" fillId="6" borderId="0" xfId="0" applyFont="1" applyFill="1" applyAlignment="1">
      <alignment vertical="center" wrapText="1"/>
    </xf>
    <xf numFmtId="0" fontId="15" fillId="0" borderId="2" xfId="0" applyFont="1" applyBorder="1" applyAlignment="1">
      <alignment vertical="center" wrapText="1"/>
    </xf>
    <xf numFmtId="0" fontId="15" fillId="0" borderId="0" xfId="0" applyFont="1" applyAlignment="1">
      <alignment vertical="center" wrapText="1"/>
    </xf>
    <xf numFmtId="0" fontId="0" fillId="0" borderId="0" xfId="0" applyAlignment="1">
      <alignment vertical="center"/>
    </xf>
    <xf numFmtId="0" fontId="15" fillId="6"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0" xfId="0" applyFont="1" applyFill="1" applyAlignment="1">
      <alignment horizontal="center" vertical="center" wrapText="1"/>
    </xf>
    <xf numFmtId="0" fontId="2" fillId="0" borderId="0" xfId="0" applyFont="1" applyAlignment="1">
      <alignment horizontal="center" vertical="center"/>
    </xf>
    <xf numFmtId="14" fontId="0" fillId="0" borderId="0" xfId="0" applyNumberFormat="1" applyAlignment="1">
      <alignment horizontal="center" vertical="center"/>
    </xf>
    <xf numFmtId="0" fontId="9" fillId="0" borderId="0" xfId="0" applyFont="1" applyAlignment="1">
      <alignment horizontal="center" vertical="center"/>
    </xf>
    <xf numFmtId="0" fontId="0" fillId="2" borderId="0" xfId="0" applyFill="1" applyAlignment="1">
      <alignment horizontal="center" vertical="center"/>
    </xf>
    <xf numFmtId="0" fontId="14" fillId="0" borderId="0" xfId="0" applyFont="1" applyAlignment="1">
      <alignment horizontal="center" vertical="center"/>
    </xf>
    <xf numFmtId="0" fontId="2" fillId="14" borderId="0" xfId="0" applyFont="1" applyFill="1" applyAlignment="1">
      <alignment horizontal="center" vertical="center"/>
    </xf>
    <xf numFmtId="0" fontId="0" fillId="14" borderId="0" xfId="0" applyFill="1" applyAlignment="1">
      <alignment horizontal="center" vertical="center"/>
    </xf>
    <xf numFmtId="0" fontId="9" fillId="14" borderId="0" xfId="0" applyFont="1" applyFill="1" applyAlignment="1">
      <alignment horizontal="center" vertical="center"/>
    </xf>
    <xf numFmtId="0" fontId="0" fillId="14" borderId="0" xfId="0" applyFill="1" applyAlignment="1">
      <alignment horizontal="center" vertical="center" wrapText="1"/>
    </xf>
    <xf numFmtId="0" fontId="1" fillId="5" borderId="5" xfId="0" applyFont="1" applyFill="1" applyBorder="1"/>
    <xf numFmtId="0" fontId="1" fillId="5" borderId="6" xfId="0" applyFont="1" applyFill="1" applyBorder="1"/>
    <xf numFmtId="0" fontId="0" fillId="6" borderId="6" xfId="0" applyFill="1" applyBorder="1" applyAlignment="1">
      <alignment wrapText="1"/>
    </xf>
    <xf numFmtId="0" fontId="0" fillId="0" borderId="6" xfId="0" applyBorder="1" applyAlignment="1">
      <alignment wrapText="1"/>
    </xf>
    <xf numFmtId="0" fontId="0" fillId="6" borderId="4" xfId="0" applyFill="1" applyBorder="1" applyAlignment="1">
      <alignment wrapText="1"/>
    </xf>
    <xf numFmtId="0" fontId="1" fillId="12" borderId="0" xfId="0" applyFont="1" applyFill="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 fillId="4" borderId="0" xfId="0" applyFont="1" applyFill="1" applyAlignment="1" applyProtection="1">
      <alignment horizontal="center" vertical="center" wrapText="1"/>
      <protection locked="0"/>
    </xf>
    <xf numFmtId="0" fontId="1" fillId="10" borderId="0" xfId="0" applyFont="1" applyFill="1" applyAlignment="1" applyProtection="1">
      <alignment horizontal="center" vertical="center" wrapText="1"/>
      <protection locked="0"/>
    </xf>
    <xf numFmtId="0" fontId="1" fillId="7" borderId="0" xfId="0" applyFont="1" applyFill="1" applyAlignment="1" applyProtection="1">
      <alignment horizontal="center" vertical="center" wrapText="1"/>
      <protection locked="0"/>
    </xf>
    <xf numFmtId="0" fontId="1" fillId="8" borderId="0" xfId="0" applyFont="1" applyFill="1" applyAlignment="1" applyProtection="1">
      <alignment horizontal="center" vertical="center" wrapText="1"/>
      <protection locked="0"/>
    </xf>
    <xf numFmtId="0" fontId="1" fillId="3" borderId="0" xfId="0" applyFont="1" applyFill="1" applyAlignment="1" applyProtection="1">
      <alignment horizontal="center" vertical="center" wrapText="1"/>
      <protection locked="0"/>
    </xf>
    <xf numFmtId="0" fontId="1" fillId="11" borderId="0" xfId="0" applyFont="1" applyFill="1" applyAlignment="1" applyProtection="1">
      <alignment horizontal="center" vertical="center" wrapText="1"/>
      <protection locked="0"/>
    </xf>
    <xf numFmtId="0" fontId="1" fillId="9" borderId="0" xfId="0" applyFont="1" applyFill="1" applyAlignment="1" applyProtection="1">
      <alignment horizontal="center" vertical="center" wrapText="1"/>
      <protection locked="0"/>
    </xf>
    <xf numFmtId="0" fontId="0" fillId="0" borderId="0" xfId="0" applyProtection="1">
      <protection locked="0"/>
    </xf>
    <xf numFmtId="0" fontId="0" fillId="0" borderId="0" xfId="0" applyAlignment="1" applyProtection="1">
      <alignment horizontal="center" vertical="center"/>
      <protection locked="0"/>
    </xf>
    <xf numFmtId="0" fontId="16" fillId="0" borderId="0" xfId="0"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14" fontId="17" fillId="0" borderId="0" xfId="0" applyNumberFormat="1"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14" fontId="16" fillId="0" borderId="0" xfId="0" applyNumberFormat="1" applyFont="1" applyAlignment="1" applyProtection="1">
      <alignment horizontal="center" vertical="center" wrapText="1"/>
      <protection locked="0"/>
    </xf>
    <xf numFmtId="14" fontId="0" fillId="0" borderId="0" xfId="0" applyNumberForma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66" fontId="16" fillId="0" borderId="0" xfId="0" applyNumberFormat="1" applyFont="1" applyAlignment="1" applyProtection="1">
      <alignment horizontal="center" vertical="center" wrapText="1"/>
      <protection locked="0"/>
    </xf>
    <xf numFmtId="165" fontId="16" fillId="0" borderId="0" xfId="0" applyNumberFormat="1" applyFont="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2" borderId="0" xfId="0" applyFont="1" applyFill="1" applyAlignment="1" applyProtection="1">
      <alignment horizontal="center" vertical="center" wrapText="1"/>
      <protection locked="0"/>
    </xf>
    <xf numFmtId="14" fontId="16" fillId="2" borderId="0" xfId="0" applyNumberFormat="1" applyFont="1" applyFill="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18" fillId="0" borderId="0" xfId="0" applyFont="1" applyAlignment="1" applyProtection="1">
      <alignment horizontal="center" vertical="center"/>
      <protection locked="0"/>
    </xf>
    <xf numFmtId="167" fontId="16" fillId="0" borderId="0" xfId="0" applyNumberFormat="1" applyFont="1" applyAlignment="1" applyProtection="1">
      <alignment horizontal="center" vertical="center"/>
      <protection locked="0"/>
    </xf>
    <xf numFmtId="0" fontId="0" fillId="6" borderId="5" xfId="0" applyFill="1" applyBorder="1" applyAlignment="1">
      <alignment wrapText="1"/>
    </xf>
    <xf numFmtId="0" fontId="0" fillId="0" borderId="1" xfId="0" applyBorder="1" applyAlignment="1">
      <alignment wrapText="1"/>
    </xf>
    <xf numFmtId="0" fontId="0" fillId="6" borderId="1" xfId="0" applyFill="1" applyBorder="1" applyAlignment="1">
      <alignment wrapText="1"/>
    </xf>
    <xf numFmtId="0" fontId="0" fillId="0" borderId="5" xfId="0" applyBorder="1" applyAlignment="1">
      <alignment wrapText="1"/>
    </xf>
    <xf numFmtId="0" fontId="0" fillId="6" borderId="3" xfId="0" applyFill="1" applyBorder="1" applyAlignment="1">
      <alignment wrapText="1"/>
    </xf>
    <xf numFmtId="0" fontId="0" fillId="0" borderId="0" xfId="0" applyAlignment="1">
      <alignment vertical="center" wrapText="1"/>
    </xf>
    <xf numFmtId="0" fontId="1" fillId="10" borderId="0" xfId="0" applyFont="1" applyFill="1" applyAlignment="1">
      <alignment horizontal="center" vertical="center" wrapText="1"/>
    </xf>
    <xf numFmtId="0" fontId="6" fillId="0" borderId="0" xfId="0" applyFont="1" applyAlignment="1">
      <alignment horizontal="center" vertical="center" wrapText="1"/>
    </xf>
    <xf numFmtId="0" fontId="1" fillId="4" borderId="0" xfId="0" applyFont="1" applyFill="1" applyAlignment="1">
      <alignment horizontal="center" vertical="center" wrapText="1"/>
    </xf>
    <xf numFmtId="0" fontId="7" fillId="0" borderId="0" xfId="0" applyFont="1" applyAlignment="1">
      <alignment horizontal="center" vertical="center" wrapText="1"/>
    </xf>
    <xf numFmtId="0" fontId="1" fillId="12" borderId="0" xfId="0" applyFont="1" applyFill="1" applyAlignment="1">
      <alignment horizontal="center" vertical="center" wrapText="1"/>
    </xf>
    <xf numFmtId="14" fontId="6" fillId="0" borderId="0" xfId="0" applyNumberFormat="1" applyFont="1" applyAlignment="1">
      <alignment horizontal="center" vertical="center" wrapText="1"/>
    </xf>
    <xf numFmtId="0" fontId="1" fillId="8" borderId="0" xfId="0" applyFont="1" applyFill="1" applyAlignment="1">
      <alignment horizontal="center" vertical="center" wrapText="1"/>
    </xf>
    <xf numFmtId="164" fontId="6" fillId="0" borderId="0" xfId="0" applyNumberFormat="1" applyFont="1" applyAlignment="1">
      <alignment horizontal="center" vertical="center" wrapText="1"/>
    </xf>
    <xf numFmtId="4" fontId="11" fillId="0" borderId="0" xfId="0" applyNumberFormat="1" applyFont="1" applyAlignment="1">
      <alignment horizontal="center" vertical="center" wrapText="1"/>
    </xf>
    <xf numFmtId="4" fontId="3" fillId="0" borderId="0" xfId="0" applyNumberFormat="1" applyFont="1" applyAlignment="1">
      <alignment horizontal="center" vertical="center" wrapText="1"/>
    </xf>
    <xf numFmtId="4" fontId="20" fillId="0" borderId="0" xfId="0" applyNumberFormat="1" applyFont="1" applyAlignment="1">
      <alignment horizontal="center" vertical="center" wrapText="1"/>
    </xf>
    <xf numFmtId="0" fontId="1" fillId="7"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xf>
    <xf numFmtId="0" fontId="1" fillId="9" borderId="0" xfId="0" applyFont="1" applyFill="1" applyAlignment="1">
      <alignment horizontal="center" vertical="center" wrapText="1"/>
    </xf>
    <xf numFmtId="14" fontId="10" fillId="0" borderId="0" xfId="0" applyNumberFormat="1" applyFont="1" applyAlignment="1">
      <alignment horizontal="center" vertical="center" wrapText="1"/>
    </xf>
    <xf numFmtId="4" fontId="12" fillId="0" borderId="0" xfId="0" applyNumberFormat="1" applyFont="1" applyAlignment="1">
      <alignment horizontal="center" vertical="center" wrapText="1"/>
    </xf>
    <xf numFmtId="14" fontId="13" fillId="0" borderId="0" xfId="0" applyNumberFormat="1" applyFont="1" applyAlignment="1">
      <alignment horizontal="center" vertical="center" wrapText="1"/>
    </xf>
    <xf numFmtId="0" fontId="6" fillId="2" borderId="0" xfId="0" applyFont="1" applyFill="1" applyAlignment="1">
      <alignment horizontal="center" vertical="center" wrapText="1"/>
    </xf>
    <xf numFmtId="14" fontId="19" fillId="0" borderId="0" xfId="0" applyNumberFormat="1" applyFont="1" applyAlignment="1">
      <alignment horizontal="center" vertical="center" wrapText="1"/>
    </xf>
  </cellXfs>
  <cellStyles count="1">
    <cellStyle name="Normal" xfId="0" builtinId="0"/>
  </cellStyles>
  <dxfs count="29">
    <dxf>
      <alignment textRotation="0" wrapText="1" indent="0" justifyLastLine="0" shrinkToFit="0" readingOrder="0"/>
    </dxf>
    <dxf>
      <border outline="0">
        <left style="thin">
          <color theme="4" tint="0.39997558519241921"/>
        </left>
        <right style="thin">
          <color theme="4" tint="0.39997558519241921"/>
        </right>
        <top style="thin">
          <color theme="4" tint="0.39997558519241921"/>
        </top>
        <bottom style="thin">
          <color theme="4" tint="0.39997558519241921"/>
        </bottom>
      </border>
    </dxf>
    <dxf>
      <alignment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textRotation="0" wrapText="1"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chdi_temp50\OneDrive%20-%20Ministerio%20de%20la%20Producci&#243;n\Josue\PLANTILLA_RD_IL\complementos_excel\numletra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 val="numletras"/>
    </sheetNames>
    <definedNames>
      <definedName name="NumLetras"/>
    </definedNames>
    <sheetDataSet>
      <sheetData sheetId="0"/>
      <sheetData sheetId="1"/>
      <sheetData sheetId="2"/>
      <sheetData sheetId="3"/>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9</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2" displayName="Tabla2" ref="C1:C4" totalsRowShown="0" dataDxfId="11">
  <autoFilter ref="C1:C4" xr:uid="{00000000-0009-0000-0100-000002000000}"/>
  <tableColumns count="1">
    <tableColumn id="1" xr3:uid="{00000000-0010-0000-0000-000001000000}" name="BANCO"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A4" totalsRowShown="0" dataDxfId="9">
  <autoFilter ref="A1:A4" xr:uid="{00000000-0009-0000-0100-000001000000}"/>
  <tableColumns count="1">
    <tableColumn id="1" xr3:uid="{00000000-0010-0000-0100-000001000000}" name="AUTOR_IL_DECHDI"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Representantes" displayName="Representantes" ref="H1:H12" totalsRowShown="0" headerRowDxfId="7" dataDxfId="6" tableBorderDxfId="5">
  <tableColumns count="1">
    <tableColumn id="1" xr3:uid="{00000000-0010-0000-0200-000001000000}" name="Representante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DERECHOS_MODO" displayName="DERECHOS_MODO_1" ref="J1:J4" totalsRowShown="0" headerRowDxfId="3" dataDxfId="2" tableBorderDxfId="1">
  <autoFilter ref="J1:J4" xr:uid="{00000000-0009-0000-0100-000007000000}"/>
  <tableColumns count="1">
    <tableColumn id="1" xr3:uid="{00000000-0010-0000-0300-000001000000}" name="DERECHOS_MO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iattc.org/en-US/Management/Vessel-register?vesselno=3706" TargetMode="External"/><Relationship Id="rId21" Type="http://schemas.openxmlformats.org/officeDocument/2006/relationships/hyperlink" Target="https://www.iattc.org/en-US/Management/Vessel-register?vesselno=14592" TargetMode="External"/><Relationship Id="rId63" Type="http://schemas.openxmlformats.org/officeDocument/2006/relationships/hyperlink" Target="https://www.iattc.org/en-US/Management/Vessel-register?vesselno=14619" TargetMode="External"/><Relationship Id="rId159" Type="http://schemas.openxmlformats.org/officeDocument/2006/relationships/hyperlink" Target="https://www.iattc.org/en-US/Management/Vessel-register?vesselno=3958" TargetMode="External"/><Relationship Id="rId170" Type="http://schemas.openxmlformats.org/officeDocument/2006/relationships/hyperlink" Target="https://www.iattc.org/en-US/Management/Vessel-register?vesselno=6311" TargetMode="External"/><Relationship Id="rId226" Type="http://schemas.openxmlformats.org/officeDocument/2006/relationships/hyperlink" Target="https://www.iattc.org/en-US/Management/Vessel-register?vesselno=15622" TargetMode="External"/><Relationship Id="rId268" Type="http://schemas.openxmlformats.org/officeDocument/2006/relationships/hyperlink" Target="https://www.iattc.org/en-US/Management/Vessel-register?vesselno=15609" TargetMode="External"/><Relationship Id="rId32" Type="http://schemas.openxmlformats.org/officeDocument/2006/relationships/hyperlink" Target="https://www.iattc.org/en-US/Management/Vessel-register?vesselno=13623" TargetMode="External"/><Relationship Id="rId74" Type="http://schemas.openxmlformats.org/officeDocument/2006/relationships/hyperlink" Target="https://www.iattc.org/en-US/Management/Vessel-register?vesselno=15662" TargetMode="External"/><Relationship Id="rId128" Type="http://schemas.openxmlformats.org/officeDocument/2006/relationships/hyperlink" Target="https://www.iattc.org/en-US/Management/Vessel-register?vesselno=15944" TargetMode="External"/><Relationship Id="rId5" Type="http://schemas.openxmlformats.org/officeDocument/2006/relationships/hyperlink" Target="https://www.iattc.org/en-US/Management/Vessel-register?vesselno=2557" TargetMode="External"/><Relationship Id="rId95" Type="http://schemas.openxmlformats.org/officeDocument/2006/relationships/hyperlink" Target="https://www.iattc.org/en-US/Management/Vessel-register?vesselno=14689" TargetMode="External"/><Relationship Id="rId160" Type="http://schemas.openxmlformats.org/officeDocument/2006/relationships/hyperlink" Target="https://www.iattc.org/en-US/Management/Vessel-register?vesselno=4108" TargetMode="External"/><Relationship Id="rId181" Type="http://schemas.openxmlformats.org/officeDocument/2006/relationships/hyperlink" Target="https://www.iattc.org/en-US/Management/Vessel-register?vesselno=3967" TargetMode="External"/><Relationship Id="rId216" Type="http://schemas.openxmlformats.org/officeDocument/2006/relationships/hyperlink" Target="https://www.iattc.org/en-US/Management/Vessel-register?vesselno=3685" TargetMode="External"/><Relationship Id="rId237" Type="http://schemas.openxmlformats.org/officeDocument/2006/relationships/hyperlink" Target="https://www.iattc.org/en-US/Management/Vessel-register?vesselno=15625" TargetMode="External"/><Relationship Id="rId258" Type="http://schemas.openxmlformats.org/officeDocument/2006/relationships/hyperlink" Target="https://www.iattc.org/en-US/Management/Vessel-register?vesselno=3658" TargetMode="External"/><Relationship Id="rId22" Type="http://schemas.openxmlformats.org/officeDocument/2006/relationships/hyperlink" Target="https://www.iattc.org/en-US/Management/Vessel-register?vesselno=991" TargetMode="External"/><Relationship Id="rId43" Type="http://schemas.openxmlformats.org/officeDocument/2006/relationships/hyperlink" Target="https://www.iattc.org/en-US/Management/Vessel-register?vesselno=1471" TargetMode="External"/><Relationship Id="rId64" Type="http://schemas.openxmlformats.org/officeDocument/2006/relationships/hyperlink" Target="https://www.iattc.org/en-US/Management/Vessel-register?vesselno=2647" TargetMode="External"/><Relationship Id="rId118" Type="http://schemas.openxmlformats.org/officeDocument/2006/relationships/hyperlink" Target="https://www.iattc.org/en-US/Management/Vessel-register?vesselno=14422" TargetMode="External"/><Relationship Id="rId139" Type="http://schemas.openxmlformats.org/officeDocument/2006/relationships/hyperlink" Target="https://www.iattc.org/en-US/Management/Vessel-register?vesselno=13257" TargetMode="External"/><Relationship Id="rId85" Type="http://schemas.openxmlformats.org/officeDocument/2006/relationships/hyperlink" Target="https://www.iattc.org/en-US/Management/Vessel-register?vesselno=3766" TargetMode="External"/><Relationship Id="rId150" Type="http://schemas.openxmlformats.org/officeDocument/2006/relationships/hyperlink" Target="https://www.iattc.org/en-US/Management/Vessel-register?vesselno=15669" TargetMode="External"/><Relationship Id="rId171" Type="http://schemas.openxmlformats.org/officeDocument/2006/relationships/hyperlink" Target="https://www.iattc.org/en-US/Management/Vessel-register?vesselno=6309" TargetMode="External"/><Relationship Id="rId192" Type="http://schemas.openxmlformats.org/officeDocument/2006/relationships/hyperlink" Target="https://www.iattc.org/en-US/Management/Vessel-register?vesselno=3865" TargetMode="External"/><Relationship Id="rId206" Type="http://schemas.openxmlformats.org/officeDocument/2006/relationships/hyperlink" Target="https://www.iattc.org/en-US/Management/Vessel-register?vesselno=15600" TargetMode="External"/><Relationship Id="rId227" Type="http://schemas.openxmlformats.org/officeDocument/2006/relationships/hyperlink" Target="https://www.iattc.org/en-US/Management/Vessel-register?vesselno=12466" TargetMode="External"/><Relationship Id="rId248" Type="http://schemas.openxmlformats.org/officeDocument/2006/relationships/hyperlink" Target="https://www.iattc.org/en-US/Management/Vessel-register?vesselno=15327" TargetMode="External"/><Relationship Id="rId269" Type="http://schemas.openxmlformats.org/officeDocument/2006/relationships/hyperlink" Target="https://www.iattc.org/en-US/Management/Vessel-register?vesselno=3691" TargetMode="External"/><Relationship Id="rId12" Type="http://schemas.openxmlformats.org/officeDocument/2006/relationships/hyperlink" Target="https://www.iattc.org/en-US/Management/Vessel-register?vesselno=2698" TargetMode="External"/><Relationship Id="rId33" Type="http://schemas.openxmlformats.org/officeDocument/2006/relationships/hyperlink" Target="https://www.iattc.org/en-US/Management/Vessel-register?vesselno=3805" TargetMode="External"/><Relationship Id="rId108" Type="http://schemas.openxmlformats.org/officeDocument/2006/relationships/hyperlink" Target="https://www.iattc.org/en-US/Management/Vessel-register?vesselno=3031" TargetMode="External"/><Relationship Id="rId129" Type="http://schemas.openxmlformats.org/officeDocument/2006/relationships/hyperlink" Target="https://www.iattc.org/en-US/Management/Vessel-register?vesselno=6489" TargetMode="External"/><Relationship Id="rId54" Type="http://schemas.openxmlformats.org/officeDocument/2006/relationships/hyperlink" Target="https://www.iattc.org/en-US/Management/Vessel-register?vesselno=3961" TargetMode="External"/><Relationship Id="rId75" Type="http://schemas.openxmlformats.org/officeDocument/2006/relationships/hyperlink" Target="https://www.iattc.org/en-US/Management/Vessel-register?vesselno=16239" TargetMode="External"/><Relationship Id="rId96" Type="http://schemas.openxmlformats.org/officeDocument/2006/relationships/hyperlink" Target="https://www.iattc.org/en-US/Management/Vessel-register?vesselno=16243" TargetMode="External"/><Relationship Id="rId140" Type="http://schemas.openxmlformats.org/officeDocument/2006/relationships/hyperlink" Target="https://www.iattc.org/en-US/Management/Vessel-register?vesselno=3745" TargetMode="External"/><Relationship Id="rId161" Type="http://schemas.openxmlformats.org/officeDocument/2006/relationships/hyperlink" Target="https://www.iattc.org/en-US/Management/Vessel-register?vesselno=4012" TargetMode="External"/><Relationship Id="rId182" Type="http://schemas.openxmlformats.org/officeDocument/2006/relationships/hyperlink" Target="https://www.iattc.org/en-US/Management/Vessel-register?vesselno=12297" TargetMode="External"/><Relationship Id="rId217" Type="http://schemas.openxmlformats.org/officeDocument/2006/relationships/hyperlink" Target="https://www.iattc.org/en-US/Management/Vessel-register?vesselno=6607" TargetMode="External"/><Relationship Id="rId6" Type="http://schemas.openxmlformats.org/officeDocument/2006/relationships/hyperlink" Target="https://www.iattc.org/en-US/Management/Vessel-register?vesselno=3151" TargetMode="External"/><Relationship Id="rId238" Type="http://schemas.openxmlformats.org/officeDocument/2006/relationships/hyperlink" Target="https://www.iattc.org/en-US/Management/Vessel-register?vesselno=15675" TargetMode="External"/><Relationship Id="rId259" Type="http://schemas.openxmlformats.org/officeDocument/2006/relationships/hyperlink" Target="https://www.iattc.org/en-US/Management/Vessel-register?vesselno=3283" TargetMode="External"/><Relationship Id="rId23" Type="http://schemas.openxmlformats.org/officeDocument/2006/relationships/hyperlink" Target="https://www.iattc.org/en-US/Management/Vessel-register?vesselno=3184" TargetMode="External"/><Relationship Id="rId119" Type="http://schemas.openxmlformats.org/officeDocument/2006/relationships/hyperlink" Target="https://www.iattc.org/en-US/Management/Vessel-register?vesselno=14708" TargetMode="External"/><Relationship Id="rId270" Type="http://schemas.openxmlformats.org/officeDocument/2006/relationships/hyperlink" Target="https://www.iattc.org/en-US/Management/Vessel-register?vesselno=3373" TargetMode="External"/><Relationship Id="rId44" Type="http://schemas.openxmlformats.org/officeDocument/2006/relationships/hyperlink" Target="https://www.iattc.org/en-US/Management/Vessel-register?vesselno=3070" TargetMode="External"/><Relationship Id="rId65" Type="http://schemas.openxmlformats.org/officeDocument/2006/relationships/hyperlink" Target="https://www.iattc.org/en-US/Management/Vessel-register?vesselno=3811" TargetMode="External"/><Relationship Id="rId86" Type="http://schemas.openxmlformats.org/officeDocument/2006/relationships/hyperlink" Target="https://www.iattc.org/en-US/Management/Vessel-register?vesselno=3529" TargetMode="External"/><Relationship Id="rId130" Type="http://schemas.openxmlformats.org/officeDocument/2006/relationships/hyperlink" Target="https://www.iattc.org/en-US/Management/Vessel-register?vesselno=3112" TargetMode="External"/><Relationship Id="rId151" Type="http://schemas.openxmlformats.org/officeDocument/2006/relationships/hyperlink" Target="https://www.iattc.org/en-US/Management/Vessel-register?vesselno=3430" TargetMode="External"/><Relationship Id="rId172" Type="http://schemas.openxmlformats.org/officeDocument/2006/relationships/hyperlink" Target="https://www.iattc.org/en-US/Management/Vessel-register?vesselno=15641" TargetMode="External"/><Relationship Id="rId193" Type="http://schemas.openxmlformats.org/officeDocument/2006/relationships/hyperlink" Target="https://www.iattc.org/en-US/Management/Vessel-register?vesselno=18836" TargetMode="External"/><Relationship Id="rId207" Type="http://schemas.openxmlformats.org/officeDocument/2006/relationships/hyperlink" Target="https://www.iattc.org/en-US/Management/Vessel-register?vesselno=2878" TargetMode="External"/><Relationship Id="rId228" Type="http://schemas.openxmlformats.org/officeDocument/2006/relationships/hyperlink" Target="https://www.iattc.org/en-US/Management/Vessel-register?vesselno=4033" TargetMode="External"/><Relationship Id="rId249" Type="http://schemas.openxmlformats.org/officeDocument/2006/relationships/hyperlink" Target="https://www.iattc.org/en-US/Management/Vessel-register?vesselno=14964" TargetMode="External"/><Relationship Id="rId13" Type="http://schemas.openxmlformats.org/officeDocument/2006/relationships/hyperlink" Target="https://www.iattc.org/en-US/Management/Vessel-register?vesselno=3259" TargetMode="External"/><Relationship Id="rId109" Type="http://schemas.openxmlformats.org/officeDocument/2006/relationships/hyperlink" Target="https://www.iattc.org/en-US/Management/Vessel-register?vesselno=3856" TargetMode="External"/><Relationship Id="rId260" Type="http://schemas.openxmlformats.org/officeDocument/2006/relationships/hyperlink" Target="https://www.iattc.org/en-US/Management/Vessel-register?vesselno=3607" TargetMode="External"/><Relationship Id="rId34" Type="http://schemas.openxmlformats.org/officeDocument/2006/relationships/hyperlink" Target="https://www.iattc.org/en-US/Management/Vessel-register?vesselno=3517" TargetMode="External"/><Relationship Id="rId55" Type="http://schemas.openxmlformats.org/officeDocument/2006/relationships/hyperlink" Target="https://www.iattc.org/en-US/Management/Vessel-register?vesselno=208" TargetMode="External"/><Relationship Id="rId76" Type="http://schemas.openxmlformats.org/officeDocument/2006/relationships/hyperlink" Target="https://www.iattc.org/en-US/Management/Vessel-register?vesselno=6525" TargetMode="External"/><Relationship Id="rId97" Type="http://schemas.openxmlformats.org/officeDocument/2006/relationships/hyperlink" Target="https://www.iattc.org/en-US/Management/Vessel-register?vesselno=3733" TargetMode="External"/><Relationship Id="rId120" Type="http://schemas.openxmlformats.org/officeDocument/2006/relationships/hyperlink" Target="https://www.iattc.org/en-US/Management/Vessel-register?vesselno=4114" TargetMode="External"/><Relationship Id="rId141" Type="http://schemas.openxmlformats.org/officeDocument/2006/relationships/hyperlink" Target="https://www.iattc.org/en-US/Management/Vessel-register?vesselno=220" TargetMode="External"/><Relationship Id="rId7" Type="http://schemas.openxmlformats.org/officeDocument/2006/relationships/hyperlink" Target="https://www.iattc.org/en-US/Management/Vessel-register?vesselno=3616" TargetMode="External"/><Relationship Id="rId162" Type="http://schemas.openxmlformats.org/officeDocument/2006/relationships/hyperlink" Target="https://www.iattc.org/en-US/Management/Vessel-register?vesselno=4090" TargetMode="External"/><Relationship Id="rId183" Type="http://schemas.openxmlformats.org/officeDocument/2006/relationships/hyperlink" Target="https://www.iattc.org/en-US/Management/Vessel-register?vesselno=15578" TargetMode="External"/><Relationship Id="rId218" Type="http://schemas.openxmlformats.org/officeDocument/2006/relationships/hyperlink" Target="https://www.iattc.org/en-US/Management/Vessel-register?vesselno=3697" TargetMode="External"/><Relationship Id="rId239" Type="http://schemas.openxmlformats.org/officeDocument/2006/relationships/hyperlink" Target="https://www.iattc.org/en-US/Management/Vessel-register?vesselno=16370" TargetMode="External"/><Relationship Id="rId250" Type="http://schemas.openxmlformats.org/officeDocument/2006/relationships/hyperlink" Target="https://www.iattc.org/en-US/Management/Vessel-register?vesselno=12270" TargetMode="External"/><Relationship Id="rId271" Type="http://schemas.openxmlformats.org/officeDocument/2006/relationships/hyperlink" Target="https://www.iattc.org/en-US/Management/Vessel-register?vesselno=3538" TargetMode="External"/><Relationship Id="rId24" Type="http://schemas.openxmlformats.org/officeDocument/2006/relationships/hyperlink" Target="https://www.iattc.org/en-US/Management/Vessel-register?vesselno=18814" TargetMode="External"/><Relationship Id="rId45" Type="http://schemas.openxmlformats.org/officeDocument/2006/relationships/hyperlink" Target="https://www.iattc.org/en-US/Management/Vessel-register?vesselno=3835" TargetMode="External"/><Relationship Id="rId66" Type="http://schemas.openxmlformats.org/officeDocument/2006/relationships/hyperlink" Target="https://www.iattc.org/en-US/Management/Vessel-register?vesselno=14691" TargetMode="External"/><Relationship Id="rId87" Type="http://schemas.openxmlformats.org/officeDocument/2006/relationships/hyperlink" Target="https://www.iattc.org/en-US/Management/Vessel-register?vesselno=3535" TargetMode="External"/><Relationship Id="rId110" Type="http://schemas.openxmlformats.org/officeDocument/2006/relationships/hyperlink" Target="https://www.iattc.org/en-US/Management/Vessel-register?vesselno=2479" TargetMode="External"/><Relationship Id="rId131" Type="http://schemas.openxmlformats.org/officeDocument/2006/relationships/hyperlink" Target="https://www.iattc.org/en-US/Management/Vessel-register?vesselno=670" TargetMode="External"/><Relationship Id="rId152" Type="http://schemas.openxmlformats.org/officeDocument/2006/relationships/hyperlink" Target="https://www.iattc.org/en-US/Management/Vessel-register?vesselno=3058" TargetMode="External"/><Relationship Id="rId173" Type="http://schemas.openxmlformats.org/officeDocument/2006/relationships/hyperlink" Target="https://www.iattc.org/en-US/Management/Vessel-register?vesselno=3484" TargetMode="External"/><Relationship Id="rId194" Type="http://schemas.openxmlformats.org/officeDocument/2006/relationships/hyperlink" Target="https://www.iattc.org/en-US/Management/Vessel-register?vesselno=4045" TargetMode="External"/><Relationship Id="rId208" Type="http://schemas.openxmlformats.org/officeDocument/2006/relationships/hyperlink" Target="https://www.iattc.org/en-US/Management/Vessel-register?vesselno=18148" TargetMode="External"/><Relationship Id="rId229" Type="http://schemas.openxmlformats.org/officeDocument/2006/relationships/hyperlink" Target="https://www.iattc.org/en-US/Management/Vessel-register?vesselno=3997" TargetMode="External"/><Relationship Id="rId240" Type="http://schemas.openxmlformats.org/officeDocument/2006/relationships/hyperlink" Target="https://www.iattc.org/en-US/Management/Vessel-register?vesselno=15674" TargetMode="External"/><Relationship Id="rId261" Type="http://schemas.openxmlformats.org/officeDocument/2006/relationships/hyperlink" Target="https://www.iattc.org/en-US/Management/Vessel-register?vesselno=4060" TargetMode="External"/><Relationship Id="rId14" Type="http://schemas.openxmlformats.org/officeDocument/2006/relationships/hyperlink" Target="https://www.iattc.org/en-US/Management/Vessel-register?vesselno=3496" TargetMode="External"/><Relationship Id="rId35" Type="http://schemas.openxmlformats.org/officeDocument/2006/relationships/hyperlink" Target="https://www.iattc.org/en-US/Management/Vessel-register?vesselno=2392" TargetMode="External"/><Relationship Id="rId56" Type="http://schemas.openxmlformats.org/officeDocument/2006/relationships/hyperlink" Target="https://www.iattc.org/en-US/Management/Vessel-register?vesselno=3166" TargetMode="External"/><Relationship Id="rId77" Type="http://schemas.openxmlformats.org/officeDocument/2006/relationships/hyperlink" Target="https://www.iattc.org/en-US/Management/Vessel-register?vesselno=3820" TargetMode="External"/><Relationship Id="rId100" Type="http://schemas.openxmlformats.org/officeDocument/2006/relationships/hyperlink" Target="https://www.iattc.org/en-US/Management/Vessel-register?vesselno=3913" TargetMode="External"/><Relationship Id="rId8" Type="http://schemas.openxmlformats.org/officeDocument/2006/relationships/hyperlink" Target="https://www.iattc.org/en-US/Management/Vessel-register?vesselno=3250" TargetMode="External"/><Relationship Id="rId98" Type="http://schemas.openxmlformats.org/officeDocument/2006/relationships/hyperlink" Target="https://www.iattc.org/en-US/Management/Vessel-register?vesselno=17043" TargetMode="External"/><Relationship Id="rId121" Type="http://schemas.openxmlformats.org/officeDocument/2006/relationships/hyperlink" Target="https://www.iattc.org/en-US/Management/Vessel-register?vesselno=6347" TargetMode="External"/><Relationship Id="rId142" Type="http://schemas.openxmlformats.org/officeDocument/2006/relationships/hyperlink" Target="https://www.iattc.org/en-US/Management/Vessel-register?vesselno=3676" TargetMode="External"/><Relationship Id="rId163" Type="http://schemas.openxmlformats.org/officeDocument/2006/relationships/hyperlink" Target="https://www.iattc.org/en-US/Management/Vessel-register?vesselno=4054" TargetMode="External"/><Relationship Id="rId184" Type="http://schemas.openxmlformats.org/officeDocument/2006/relationships/hyperlink" Target="https://www.iattc.org/en-US/Management/Vessel-register?vesselno=3643" TargetMode="External"/><Relationship Id="rId219" Type="http://schemas.openxmlformats.org/officeDocument/2006/relationships/hyperlink" Target="https://www.iattc.org/en-US/Management/Vessel-register?vesselno=4099" TargetMode="External"/><Relationship Id="rId230" Type="http://schemas.openxmlformats.org/officeDocument/2006/relationships/hyperlink" Target="https://www.iattc.org/en-US/Management/Vessel-register?vesselno=3919" TargetMode="External"/><Relationship Id="rId251" Type="http://schemas.openxmlformats.org/officeDocument/2006/relationships/hyperlink" Target="https://www.iattc.org/en-US/Management/Vessel-register?vesselno=12" TargetMode="External"/><Relationship Id="rId25" Type="http://schemas.openxmlformats.org/officeDocument/2006/relationships/hyperlink" Target="https://www.iattc.org/en-US/Management/Vessel-register?vesselno=15576" TargetMode="External"/><Relationship Id="rId46" Type="http://schemas.openxmlformats.org/officeDocument/2006/relationships/hyperlink" Target="https://www.iattc.org/en-US/Management/Vessel-register?vesselno=18816" TargetMode="External"/><Relationship Id="rId67" Type="http://schemas.openxmlformats.org/officeDocument/2006/relationships/hyperlink" Target="https://www.iattc.org/en-US/Management/Vessel-register?vesselno=3742" TargetMode="External"/><Relationship Id="rId272" Type="http://schemas.openxmlformats.org/officeDocument/2006/relationships/hyperlink" Target="https://www.iattc.org/en-US/Management/Vessel-register?vesselno=3415" TargetMode="External"/><Relationship Id="rId88" Type="http://schemas.openxmlformats.org/officeDocument/2006/relationships/hyperlink" Target="https://www.iattc.org/en-US/Management/Vessel-register?vesselno=1513" TargetMode="External"/><Relationship Id="rId111" Type="http://schemas.openxmlformats.org/officeDocument/2006/relationships/hyperlink" Target="https://www.iattc.org/en-US/Management/Vessel-register?vesselno=4042" TargetMode="External"/><Relationship Id="rId132" Type="http://schemas.openxmlformats.org/officeDocument/2006/relationships/hyperlink" Target="https://www.iattc.org/en-US/Management/Vessel-register?vesselno=3406" TargetMode="External"/><Relationship Id="rId153" Type="http://schemas.openxmlformats.org/officeDocument/2006/relationships/hyperlink" Target="https://www.iattc.org/en-US/Management/Vessel-register?vesselno=3067" TargetMode="External"/><Relationship Id="rId174" Type="http://schemas.openxmlformats.org/officeDocument/2006/relationships/hyperlink" Target="https://www.iattc.org/en-US/Management/Vessel-register?vesselno=3934" TargetMode="External"/><Relationship Id="rId195" Type="http://schemas.openxmlformats.org/officeDocument/2006/relationships/hyperlink" Target="https://www.iattc.org/en-US/Management/Vessel-register?vesselno=3847" TargetMode="External"/><Relationship Id="rId209" Type="http://schemas.openxmlformats.org/officeDocument/2006/relationships/hyperlink" Target="https://www.iattc.org/en-US/Management/Vessel-register?vesselno=4084" TargetMode="External"/><Relationship Id="rId220" Type="http://schemas.openxmlformats.org/officeDocument/2006/relationships/hyperlink" Target="https://www.iattc.org/en-US/Management/Vessel-register?vesselno=205" TargetMode="External"/><Relationship Id="rId241" Type="http://schemas.openxmlformats.org/officeDocument/2006/relationships/hyperlink" Target="https://www.iattc.org/en-US/Management/Vessel-register?vesselno=15557" TargetMode="External"/><Relationship Id="rId15" Type="http://schemas.openxmlformats.org/officeDocument/2006/relationships/hyperlink" Target="https://www.iattc.org/en-US/Management/Vessel-register?vesselno=3883" TargetMode="External"/><Relationship Id="rId36" Type="http://schemas.openxmlformats.org/officeDocument/2006/relationships/hyperlink" Target="https://www.iattc.org/en-US/Management/Vessel-register?vesselno=5811" TargetMode="External"/><Relationship Id="rId57" Type="http://schemas.openxmlformats.org/officeDocument/2006/relationships/hyperlink" Target="https://www.iattc.org/en-US/Management/Vessel-register?vesselno=13561" TargetMode="External"/><Relationship Id="rId262" Type="http://schemas.openxmlformats.org/officeDocument/2006/relationships/hyperlink" Target="https://www.iattc.org/en-US/Management/Vessel-register?vesselno=4072" TargetMode="External"/><Relationship Id="rId78" Type="http://schemas.openxmlformats.org/officeDocument/2006/relationships/hyperlink" Target="https://www.iattc.org/en-US/Management/Vessel-register?vesselno=2671" TargetMode="External"/><Relationship Id="rId99" Type="http://schemas.openxmlformats.org/officeDocument/2006/relationships/hyperlink" Target="https://www.iattc.org/en-US/Management/Vessel-register?vesselno=4000" TargetMode="External"/><Relationship Id="rId101" Type="http://schemas.openxmlformats.org/officeDocument/2006/relationships/hyperlink" Target="https://www.iattc.org/en-US/Management/Vessel-register?vesselno=3160" TargetMode="External"/><Relationship Id="rId122" Type="http://schemas.openxmlformats.org/officeDocument/2006/relationships/hyperlink" Target="https://www.iattc.org/en-US/Management/Vessel-register?vesselno=4039" TargetMode="External"/><Relationship Id="rId143" Type="http://schemas.openxmlformats.org/officeDocument/2006/relationships/hyperlink" Target="https://www.iattc.org/en-US/Management/Vessel-register?vesselno=2845" TargetMode="External"/><Relationship Id="rId164" Type="http://schemas.openxmlformats.org/officeDocument/2006/relationships/hyperlink" Target="https://www.iattc.org/en-US/Management/Vessel-register?vesselno=4036" TargetMode="External"/><Relationship Id="rId185" Type="http://schemas.openxmlformats.org/officeDocument/2006/relationships/hyperlink" Target="https://www.iattc.org/en-US/Management/Vessel-register?vesselno=12355" TargetMode="External"/><Relationship Id="rId9" Type="http://schemas.openxmlformats.org/officeDocument/2006/relationships/hyperlink" Target="https://www.iattc.org/en-US/Management/Vessel-register?vesselno=3964" TargetMode="External"/><Relationship Id="rId210" Type="http://schemas.openxmlformats.org/officeDocument/2006/relationships/hyperlink" Target="https://www.iattc.org/en-US/Management/Vessel-register?vesselno=3922" TargetMode="External"/><Relationship Id="rId26" Type="http://schemas.openxmlformats.org/officeDocument/2006/relationships/hyperlink" Target="https://www.iattc.org/en-US/Management/Vessel-register?vesselno=3682" TargetMode="External"/><Relationship Id="rId231" Type="http://schemas.openxmlformats.org/officeDocument/2006/relationships/hyperlink" Target="https://www.iattc.org/en-US/Management/Vessel-register?vesselno=3943" TargetMode="External"/><Relationship Id="rId252" Type="http://schemas.openxmlformats.org/officeDocument/2006/relationships/hyperlink" Target="https://www.iattc.org/en-US/Management/Vessel-register?vesselno=3772" TargetMode="External"/><Relationship Id="rId273" Type="http://schemas.openxmlformats.org/officeDocument/2006/relationships/printerSettings" Target="../printerSettings/printerSettings3.bin"/><Relationship Id="rId47" Type="http://schemas.openxmlformats.org/officeDocument/2006/relationships/hyperlink" Target="https://www.iattc.org/en-US/Management/Vessel-register?vesselno=18196" TargetMode="External"/><Relationship Id="rId68" Type="http://schemas.openxmlformats.org/officeDocument/2006/relationships/hyperlink" Target="https://www.iattc.org/en-US/Management/Vessel-register?vesselno=3202" TargetMode="External"/><Relationship Id="rId89" Type="http://schemas.openxmlformats.org/officeDocument/2006/relationships/hyperlink" Target="https://www.iattc.org/en-US/Management/Vessel-register?vesselno=3451" TargetMode="External"/><Relationship Id="rId112" Type="http://schemas.openxmlformats.org/officeDocument/2006/relationships/hyperlink" Target="https://www.iattc.org/en-US/Management/Vessel-register?vesselno=3826" TargetMode="External"/><Relationship Id="rId133" Type="http://schemas.openxmlformats.org/officeDocument/2006/relationships/hyperlink" Target="https://www.iattc.org/en-US/Management/Vessel-register?vesselno=4117" TargetMode="External"/><Relationship Id="rId154" Type="http://schemas.openxmlformats.org/officeDocument/2006/relationships/hyperlink" Target="https://www.iattc.org/en-US/Management/Vessel-register?vesselno=3631" TargetMode="External"/><Relationship Id="rId175" Type="http://schemas.openxmlformats.org/officeDocument/2006/relationships/hyperlink" Target="https://www.iattc.org/en-US/Management/Vessel-register?vesselno=4096" TargetMode="External"/><Relationship Id="rId196" Type="http://schemas.openxmlformats.org/officeDocument/2006/relationships/hyperlink" Target="https://www.iattc.org/en-US/Management/Vessel-register?vesselno=3730" TargetMode="External"/><Relationship Id="rId200" Type="http://schemas.openxmlformats.org/officeDocument/2006/relationships/hyperlink" Target="https://www.iattc.org/en-US/Management/Vessel-register?vesselno=3196" TargetMode="External"/><Relationship Id="rId16" Type="http://schemas.openxmlformats.org/officeDocument/2006/relationships/hyperlink" Target="https://www.iattc.org/en-US/Management/Vessel-register?vesselno=3214" TargetMode="External"/><Relationship Id="rId221" Type="http://schemas.openxmlformats.org/officeDocument/2006/relationships/hyperlink" Target="https://www.iattc.org/en-US/Management/Vessel-register?vesselno=12262" TargetMode="External"/><Relationship Id="rId242" Type="http://schemas.openxmlformats.org/officeDocument/2006/relationships/hyperlink" Target="https://www.iattc.org/en-US/Management/Vessel-register?vesselno=16228" TargetMode="External"/><Relationship Id="rId263" Type="http://schemas.openxmlformats.org/officeDocument/2006/relationships/hyperlink" Target="https://www.iattc.org/en-US/Management/Vessel-register?vesselno=3649" TargetMode="External"/><Relationship Id="rId37" Type="http://schemas.openxmlformats.org/officeDocument/2006/relationships/hyperlink" Target="https://www.iattc.org/en-US/Management/Vessel-register?vesselno=3277" TargetMode="External"/><Relationship Id="rId58" Type="http://schemas.openxmlformats.org/officeDocument/2006/relationships/hyperlink" Target="https://www.iattc.org/en-US/Management/Vessel-register?vesselno=3010" TargetMode="External"/><Relationship Id="rId79" Type="http://schemas.openxmlformats.org/officeDocument/2006/relationships/hyperlink" Target="https://www.iattc.org/en-US/Management/Vessel-register?vesselno=16322" TargetMode="External"/><Relationship Id="rId102" Type="http://schemas.openxmlformats.org/officeDocument/2006/relationships/hyperlink" Target="https://www.iattc.org/en-US/Management/Vessel-register?vesselno=13720" TargetMode="External"/><Relationship Id="rId123" Type="http://schemas.openxmlformats.org/officeDocument/2006/relationships/hyperlink" Target="https://www.iattc.org/en-US/Management/Vessel-register?vesselno=6297" TargetMode="External"/><Relationship Id="rId144" Type="http://schemas.openxmlformats.org/officeDocument/2006/relationships/hyperlink" Target="https://www.iattc.org/en-US/Management/Vessel-register?vesselno=14604" TargetMode="External"/><Relationship Id="rId90" Type="http://schemas.openxmlformats.org/officeDocument/2006/relationships/hyperlink" Target="https://www.iattc.org/en-US/Management/Vessel-register?vesselno=4009" TargetMode="External"/><Relationship Id="rId165" Type="http://schemas.openxmlformats.org/officeDocument/2006/relationships/hyperlink" Target="https://www.iattc.org/en-US/Management/Vessel-register?vesselno=4057" TargetMode="External"/><Relationship Id="rId186" Type="http://schemas.openxmlformats.org/officeDocument/2006/relationships/hyperlink" Target="https://www.iattc.org/en-US/Management/Vessel-register?vesselno=4066" TargetMode="External"/><Relationship Id="rId211" Type="http://schemas.openxmlformats.org/officeDocument/2006/relationships/hyperlink" Target="https://www.iattc.org/en-US/Management/Vessel-register?vesselno=15665" TargetMode="External"/><Relationship Id="rId232" Type="http://schemas.openxmlformats.org/officeDocument/2006/relationships/hyperlink" Target="https://www.iattc.org/en-US/Management/Vessel-register?vesselno=14392" TargetMode="External"/><Relationship Id="rId253" Type="http://schemas.openxmlformats.org/officeDocument/2006/relationships/hyperlink" Target="https://www.iattc.org/en-US/Management/Vessel-register?vesselno=12429" TargetMode="External"/><Relationship Id="rId27" Type="http://schemas.openxmlformats.org/officeDocument/2006/relationships/hyperlink" Target="https://www.iattc.org/en-US/Management/Vessel-register?vesselno=2365" TargetMode="External"/><Relationship Id="rId48" Type="http://schemas.openxmlformats.org/officeDocument/2006/relationships/hyperlink" Target="https://www.iattc.org/en-US/Management/Vessel-register?vesselno=3757" TargetMode="External"/><Relationship Id="rId69" Type="http://schemas.openxmlformats.org/officeDocument/2006/relationships/hyperlink" Target="https://www.iattc.org/en-US/Management/Vessel-register?vesselno=3907" TargetMode="External"/><Relationship Id="rId113" Type="http://schemas.openxmlformats.org/officeDocument/2006/relationships/hyperlink" Target="https://www.iattc.org/en-US/Management/Vessel-register?vesselno=3979" TargetMode="External"/><Relationship Id="rId134" Type="http://schemas.openxmlformats.org/officeDocument/2006/relationships/hyperlink" Target="https://www.iattc.org/en-US/Management/Vessel-register?vesselno=3739" TargetMode="External"/><Relationship Id="rId80" Type="http://schemas.openxmlformats.org/officeDocument/2006/relationships/hyperlink" Target="https://www.iattc.org/en-US/Management/Vessel-register?vesselno=3955" TargetMode="External"/><Relationship Id="rId155" Type="http://schemas.openxmlformats.org/officeDocument/2006/relationships/hyperlink" Target="https://www.iattc.org/en-US/Management/Vessel-register?vesselno=15659" TargetMode="External"/><Relationship Id="rId176" Type="http://schemas.openxmlformats.org/officeDocument/2006/relationships/hyperlink" Target="https://www.iattc.org/en-US/Management/Vessel-register?vesselno=3370" TargetMode="External"/><Relationship Id="rId197" Type="http://schemas.openxmlformats.org/officeDocument/2006/relationships/hyperlink" Target="https://www.iattc.org/en-US/Management/Vessel-register?vesselno=3994" TargetMode="External"/><Relationship Id="rId201" Type="http://schemas.openxmlformats.org/officeDocument/2006/relationships/hyperlink" Target="https://www.iattc.org/en-US/Management/Vessel-register?vesselno=3328" TargetMode="External"/><Relationship Id="rId222" Type="http://schemas.openxmlformats.org/officeDocument/2006/relationships/hyperlink" Target="https://www.iattc.org/en-US/Management/Vessel-register?vesselno=3652" TargetMode="External"/><Relationship Id="rId243" Type="http://schemas.openxmlformats.org/officeDocument/2006/relationships/hyperlink" Target="https://www.iattc.org/en-US/Management/Vessel-register?vesselno=16229" TargetMode="External"/><Relationship Id="rId264" Type="http://schemas.openxmlformats.org/officeDocument/2006/relationships/hyperlink" Target="https://www.iattc.org/en-US/Management/Vessel-register?vesselno=3418" TargetMode="External"/><Relationship Id="rId17" Type="http://schemas.openxmlformats.org/officeDocument/2006/relationships/hyperlink" Target="https://www.iattc.org/en-US/Management/Vessel-register?vesselno=11977" TargetMode="External"/><Relationship Id="rId38" Type="http://schemas.openxmlformats.org/officeDocument/2006/relationships/hyperlink" Target="https://www.iattc.org/en-US/Management/Vessel-register?vesselno=3781" TargetMode="External"/><Relationship Id="rId59" Type="http://schemas.openxmlformats.org/officeDocument/2006/relationships/hyperlink" Target="https://www.iattc.org/en-US/Management/Vessel-register?vesselno=3853" TargetMode="External"/><Relationship Id="rId103" Type="http://schemas.openxmlformats.org/officeDocument/2006/relationships/hyperlink" Target="https://www.iattc.org/en-US/Management/Vessel-register?vesselno=4105" TargetMode="External"/><Relationship Id="rId124" Type="http://schemas.openxmlformats.org/officeDocument/2006/relationships/hyperlink" Target="https://www.iattc.org/en-US/Management/Vessel-register?vesselno=3874" TargetMode="External"/><Relationship Id="rId70" Type="http://schemas.openxmlformats.org/officeDocument/2006/relationships/hyperlink" Target="https://www.iattc.org/en-US/Management/Vessel-register?vesselno=4129" TargetMode="External"/><Relationship Id="rId91" Type="http://schemas.openxmlformats.org/officeDocument/2006/relationships/hyperlink" Target="https://www.iattc.org/en-US/Management/Vessel-register?vesselno=115" TargetMode="External"/><Relationship Id="rId145" Type="http://schemas.openxmlformats.org/officeDocument/2006/relationships/hyperlink" Target="https://www.iattc.org/en-US/Management/Vessel-register?vesselno=14413" TargetMode="External"/><Relationship Id="rId166" Type="http://schemas.openxmlformats.org/officeDocument/2006/relationships/hyperlink" Target="https://www.iattc.org/en-US/Management/Vessel-register?vesselno=3646" TargetMode="External"/><Relationship Id="rId187" Type="http://schemas.openxmlformats.org/officeDocument/2006/relationships/hyperlink" Target="https://www.iattc.org/en-US/Management/Vessel-register?vesselno=3982" TargetMode="External"/><Relationship Id="rId1" Type="http://schemas.openxmlformats.org/officeDocument/2006/relationships/hyperlink" Target="https://www.iattc.org/en-US/Management/Vessel-register?vesselno=3556" TargetMode="External"/><Relationship Id="rId212" Type="http://schemas.openxmlformats.org/officeDocument/2006/relationships/hyperlink" Target="https://www.iattc.org/en-US/Management/Vessel-register?vesselno=3970" TargetMode="External"/><Relationship Id="rId233" Type="http://schemas.openxmlformats.org/officeDocument/2006/relationships/hyperlink" Target="https://www.iattc.org/en-US/Management/Vessel-register?vesselno=15623" TargetMode="External"/><Relationship Id="rId254" Type="http://schemas.openxmlformats.org/officeDocument/2006/relationships/hyperlink" Target="https://www.iattc.org/en-US/Management/Vessel-register?vesselno=3754" TargetMode="External"/><Relationship Id="rId28" Type="http://schemas.openxmlformats.org/officeDocument/2006/relationships/hyperlink" Target="https://www.iattc.org/en-US/Management/Vessel-register?vesselno=17045" TargetMode="External"/><Relationship Id="rId49" Type="http://schemas.openxmlformats.org/officeDocument/2006/relationships/hyperlink" Target="https://www.iattc.org/en-US/Management/Vessel-register?vesselno=3724" TargetMode="External"/><Relationship Id="rId114" Type="http://schemas.openxmlformats.org/officeDocument/2006/relationships/hyperlink" Target="https://www.iattc.org/en-US/Management/Vessel-register?vesselno=4051" TargetMode="External"/><Relationship Id="rId60" Type="http://schemas.openxmlformats.org/officeDocument/2006/relationships/hyperlink" Target="https://www.iattc.org/en-US/Management/Vessel-register?vesselno=3403" TargetMode="External"/><Relationship Id="rId81" Type="http://schemas.openxmlformats.org/officeDocument/2006/relationships/hyperlink" Target="https://www.iattc.org/en-US/Management/Vessel-register?vesselno=3850" TargetMode="External"/><Relationship Id="rId135" Type="http://schemas.openxmlformats.org/officeDocument/2006/relationships/hyperlink" Target="https://www.iattc.org/en-US/Management/Vessel-register?vesselno=1078" TargetMode="External"/><Relationship Id="rId156" Type="http://schemas.openxmlformats.org/officeDocument/2006/relationships/hyperlink" Target="https://www.iattc.org/en-US/Management/Vessel-register?vesselno=3361" TargetMode="External"/><Relationship Id="rId177" Type="http://schemas.openxmlformats.org/officeDocument/2006/relationships/hyperlink" Target="https://www.iattc.org/en-US/Management/Vessel-register?vesselno=4069" TargetMode="External"/><Relationship Id="rId198" Type="http://schemas.openxmlformats.org/officeDocument/2006/relationships/hyperlink" Target="https://www.iattc.org/en-US/Management/Vessel-register?vesselno=17214" TargetMode="External"/><Relationship Id="rId202" Type="http://schemas.openxmlformats.org/officeDocument/2006/relationships/hyperlink" Target="https://www.iattc.org/en-US/Management/Vessel-register?vesselno=4018" TargetMode="External"/><Relationship Id="rId223" Type="http://schemas.openxmlformats.org/officeDocument/2006/relationships/hyperlink" Target="https://www.iattc.org/en-US/Management/Vessel-register?vesselno=17041" TargetMode="External"/><Relationship Id="rId244" Type="http://schemas.openxmlformats.org/officeDocument/2006/relationships/hyperlink" Target="https://www.iattc.org/en-US/Management/Vessel-register?vesselno=15626" TargetMode="External"/><Relationship Id="rId18" Type="http://schemas.openxmlformats.org/officeDocument/2006/relationships/hyperlink" Target="https://www.iattc.org/en-US/Management/Vessel-register?vesselno=9571" TargetMode="External"/><Relationship Id="rId39" Type="http://schemas.openxmlformats.org/officeDocument/2006/relationships/hyperlink" Target="https://www.iattc.org/en-US/Management/Vessel-register?vesselno=15624" TargetMode="External"/><Relationship Id="rId265" Type="http://schemas.openxmlformats.org/officeDocument/2006/relationships/hyperlink" Target="https://www.iattc.org/en-US/Management/Vessel-register?vesselno=3232" TargetMode="External"/><Relationship Id="rId50" Type="http://schemas.openxmlformats.org/officeDocument/2006/relationships/hyperlink" Target="https://www.iattc.org/en-US/Management/Vessel-register?vesselno=13564" TargetMode="External"/><Relationship Id="rId104" Type="http://schemas.openxmlformats.org/officeDocument/2006/relationships/hyperlink" Target="https://www.iattc.org/en-US/Management/Vessel-register?vesselno=4138" TargetMode="External"/><Relationship Id="rId125" Type="http://schemas.openxmlformats.org/officeDocument/2006/relationships/hyperlink" Target="https://www.iattc.org/en-US/Management/Vessel-register?vesselno=3937" TargetMode="External"/><Relationship Id="rId146" Type="http://schemas.openxmlformats.org/officeDocument/2006/relationships/hyperlink" Target="https://www.iattc.org/en-US/Management/Vessel-register?vesselno=12905" TargetMode="External"/><Relationship Id="rId167" Type="http://schemas.openxmlformats.org/officeDocument/2006/relationships/hyperlink" Target="https://www.iattc.org/en-US/Management/Vessel-register?vesselno=3988" TargetMode="External"/><Relationship Id="rId188" Type="http://schemas.openxmlformats.org/officeDocument/2006/relationships/hyperlink" Target="https://www.iattc.org/en-US/Management/Vessel-register?vesselno=3940" TargetMode="External"/><Relationship Id="rId71" Type="http://schemas.openxmlformats.org/officeDocument/2006/relationships/hyperlink" Target="https://www.iattc.org/en-US/Management/Vessel-register?vesselno=4126" TargetMode="External"/><Relationship Id="rId92" Type="http://schemas.openxmlformats.org/officeDocument/2006/relationships/hyperlink" Target="https://www.iattc.org/en-US/Management/Vessel-register?vesselno=15991" TargetMode="External"/><Relationship Id="rId213" Type="http://schemas.openxmlformats.org/officeDocument/2006/relationships/hyperlink" Target="https://www.iattc.org/en-US/Management/Vessel-register?vesselno=3595" TargetMode="External"/><Relationship Id="rId234" Type="http://schemas.openxmlformats.org/officeDocument/2006/relationships/hyperlink" Target="https://www.iattc.org/en-US/Management/Vessel-register?vesselno=3244" TargetMode="External"/><Relationship Id="rId2" Type="http://schemas.openxmlformats.org/officeDocument/2006/relationships/hyperlink" Target="https://www.iattc.org/en-US/Management/Vessel-register?vesselno=3274" TargetMode="External"/><Relationship Id="rId29" Type="http://schemas.openxmlformats.org/officeDocument/2006/relationships/hyperlink" Target="https://www.iattc.org/en-US/Management/Vessel-register?vesselno=3286" TargetMode="External"/><Relationship Id="rId255" Type="http://schemas.openxmlformats.org/officeDocument/2006/relationships/hyperlink" Target="https://www.iattc.org/en-US/Management/Vessel-register?vesselno=3694" TargetMode="External"/><Relationship Id="rId40" Type="http://schemas.openxmlformats.org/officeDocument/2006/relationships/hyperlink" Target="https://www.iattc.org/en-US/Management/Vessel-register?vesselno=3727" TargetMode="External"/><Relationship Id="rId115" Type="http://schemas.openxmlformats.org/officeDocument/2006/relationships/hyperlink" Target="https://www.iattc.org/en-US/Management/Vessel-register?vesselno=3952" TargetMode="External"/><Relationship Id="rId136" Type="http://schemas.openxmlformats.org/officeDocument/2006/relationships/hyperlink" Target="https://www.iattc.org/en-US/Management/Vessel-register?vesselno=3604" TargetMode="External"/><Relationship Id="rId157" Type="http://schemas.openxmlformats.org/officeDocument/2006/relationships/hyperlink" Target="https://www.iattc.org/en-US/Management/Vessel-register?vesselno=16373" TargetMode="External"/><Relationship Id="rId178" Type="http://schemas.openxmlformats.org/officeDocument/2006/relationships/hyperlink" Target="https://www.iattc.org/en-US/Management/Vessel-register?vesselno=15833" TargetMode="External"/><Relationship Id="rId61" Type="http://schemas.openxmlformats.org/officeDocument/2006/relationships/hyperlink" Target="https://www.iattc.org/en-US/Management/Vessel-register?vesselno=2416" TargetMode="External"/><Relationship Id="rId82" Type="http://schemas.openxmlformats.org/officeDocument/2006/relationships/hyperlink" Target="https://www.iattc.org/en-US/Management/Vessel-register?vesselno=3193" TargetMode="External"/><Relationship Id="rId199" Type="http://schemas.openxmlformats.org/officeDocument/2006/relationships/hyperlink" Target="https://www.iattc.org/en-US/Management/Vessel-register?vesselno=3928" TargetMode="External"/><Relationship Id="rId203" Type="http://schemas.openxmlformats.org/officeDocument/2006/relationships/hyperlink" Target="https://www.iattc.org/en-US/Management/Vessel-register?vesselno=4015" TargetMode="External"/><Relationship Id="rId19" Type="http://schemas.openxmlformats.org/officeDocument/2006/relationships/hyperlink" Target="https://www.iattc.org/en-US/Management/Vessel-register?vesselno=5229" TargetMode="External"/><Relationship Id="rId224" Type="http://schemas.openxmlformats.org/officeDocument/2006/relationships/hyperlink" Target="https://www.iattc.org/en-US/Management/Vessel-register?vesselno=3775" TargetMode="External"/><Relationship Id="rId245" Type="http://schemas.openxmlformats.org/officeDocument/2006/relationships/hyperlink" Target="https://www.iattc.org/en-US/Management/Vessel-register?vesselno=12274" TargetMode="External"/><Relationship Id="rId266" Type="http://schemas.openxmlformats.org/officeDocument/2006/relationships/hyperlink" Target="https://www.iattc.org/en-US/Management/Vessel-register?vesselno=18837" TargetMode="External"/><Relationship Id="rId30" Type="http://schemas.openxmlformats.org/officeDocument/2006/relationships/hyperlink" Target="https://www.iattc.org/en-US/Management/Vessel-register?vesselno=4030" TargetMode="External"/><Relationship Id="rId105" Type="http://schemas.openxmlformats.org/officeDocument/2006/relationships/hyperlink" Target="https://www.iattc.org/en-US/Management/Vessel-register?vesselno=3892" TargetMode="External"/><Relationship Id="rId126" Type="http://schemas.openxmlformats.org/officeDocument/2006/relationships/hyperlink" Target="https://www.iattc.org/en-US/Management/Vessel-register?vesselno=4132" TargetMode="External"/><Relationship Id="rId147" Type="http://schemas.openxmlformats.org/officeDocument/2006/relationships/hyperlink" Target="https://www.iattc.org/en-US/Management/Vessel-register?vesselno=18603" TargetMode="External"/><Relationship Id="rId168" Type="http://schemas.openxmlformats.org/officeDocument/2006/relationships/hyperlink" Target="https://www.iattc.org/en-US/Management/Vessel-register?vesselno=3916" TargetMode="External"/><Relationship Id="rId51" Type="http://schemas.openxmlformats.org/officeDocument/2006/relationships/hyperlink" Target="https://www.iattc.org/en-US/Management/Vessel-register?vesselno=2929" TargetMode="External"/><Relationship Id="rId72" Type="http://schemas.openxmlformats.org/officeDocument/2006/relationships/hyperlink" Target="https://www.iattc.org/en-US/Management/Vessel-register?vesselno=12491" TargetMode="External"/><Relationship Id="rId93" Type="http://schemas.openxmlformats.org/officeDocument/2006/relationships/hyperlink" Target="https://www.iattc.org/en-US/Management/Vessel-register?vesselno=4093" TargetMode="External"/><Relationship Id="rId189" Type="http://schemas.openxmlformats.org/officeDocument/2006/relationships/hyperlink" Target="https://www.iattc.org/en-US/Management/Vessel-register?vesselno=15962" TargetMode="External"/><Relationship Id="rId3" Type="http://schemas.openxmlformats.org/officeDocument/2006/relationships/hyperlink" Target="https://www.iattc.org/en-US/Management/Vessel-register?vesselno=3844" TargetMode="External"/><Relationship Id="rId214" Type="http://schemas.openxmlformats.org/officeDocument/2006/relationships/hyperlink" Target="https://www.iattc.org/en-US/Management/Vessel-register?vesselno=3586" TargetMode="External"/><Relationship Id="rId235" Type="http://schemas.openxmlformats.org/officeDocument/2006/relationships/hyperlink" Target="https://www.iattc.org/en-US/Management/Vessel-register?vesselno=12269" TargetMode="External"/><Relationship Id="rId256" Type="http://schemas.openxmlformats.org/officeDocument/2006/relationships/hyperlink" Target="https://www.iattc.org/en-US/Management/Vessel-register?vesselno=3409" TargetMode="External"/><Relationship Id="rId116" Type="http://schemas.openxmlformats.org/officeDocument/2006/relationships/hyperlink" Target="https://www.iattc.org/en-US/Management/Vessel-register?vesselno=2806" TargetMode="External"/><Relationship Id="rId137" Type="http://schemas.openxmlformats.org/officeDocument/2006/relationships/hyperlink" Target="https://www.iattc.org/en-US/Management/Vessel-register?vesselno=4120" TargetMode="External"/><Relationship Id="rId158" Type="http://schemas.openxmlformats.org/officeDocument/2006/relationships/hyperlink" Target="https://www.iattc.org/en-US/Management/Vessel-register?vesselno=4027" TargetMode="External"/><Relationship Id="rId20" Type="http://schemas.openxmlformats.org/officeDocument/2006/relationships/hyperlink" Target="https://www.iattc.org/en-US/Management/Vessel-register?vesselno=3838" TargetMode="External"/><Relationship Id="rId41" Type="http://schemas.openxmlformats.org/officeDocument/2006/relationships/hyperlink" Target="https://www.iattc.org/en-US/Management/Vessel-register?vesselno=14405" TargetMode="External"/><Relationship Id="rId62" Type="http://schemas.openxmlformats.org/officeDocument/2006/relationships/hyperlink" Target="https://www.iattc.org/en-US/Management/Vessel-register?vesselno=3610" TargetMode="External"/><Relationship Id="rId83" Type="http://schemas.openxmlformats.org/officeDocument/2006/relationships/hyperlink" Target="https://www.iattc.org/en-US/Management/Vessel-register?vesselno=3868" TargetMode="External"/><Relationship Id="rId179" Type="http://schemas.openxmlformats.org/officeDocument/2006/relationships/hyperlink" Target="https://www.iattc.org/en-US/Management/Vessel-register?vesselno=3577" TargetMode="External"/><Relationship Id="rId190" Type="http://schemas.openxmlformats.org/officeDocument/2006/relationships/hyperlink" Target="https://www.iattc.org/en-US/Management/Vessel-register?vesselno=3109" TargetMode="External"/><Relationship Id="rId204" Type="http://schemas.openxmlformats.org/officeDocument/2006/relationships/hyperlink" Target="https://www.iattc.org/en-US/Management/Vessel-register?vesselno=15661" TargetMode="External"/><Relationship Id="rId225" Type="http://schemas.openxmlformats.org/officeDocument/2006/relationships/hyperlink" Target="https://www.iattc.org/en-US/Management/Vessel-register?vesselno=4063" TargetMode="External"/><Relationship Id="rId246" Type="http://schemas.openxmlformats.org/officeDocument/2006/relationships/hyperlink" Target="https://www.iattc.org/en-US/Management/Vessel-register?vesselno=15556" TargetMode="External"/><Relationship Id="rId267" Type="http://schemas.openxmlformats.org/officeDocument/2006/relationships/hyperlink" Target="https://www.iattc.org/en-US/Management/Vessel-register?vesselno=3394" TargetMode="External"/><Relationship Id="rId106" Type="http://schemas.openxmlformats.org/officeDocument/2006/relationships/hyperlink" Target="https://www.iattc.org/en-US/Management/Vessel-register?vesselno=3898" TargetMode="External"/><Relationship Id="rId127" Type="http://schemas.openxmlformats.org/officeDocument/2006/relationships/hyperlink" Target="https://www.iattc.org/en-US/Management/Vessel-register?vesselno=4075" TargetMode="External"/><Relationship Id="rId10" Type="http://schemas.openxmlformats.org/officeDocument/2006/relationships/hyperlink" Target="https://www.iattc.org/en-US/Management/Vessel-register?vesselno=9435" TargetMode="External"/><Relationship Id="rId31" Type="http://schemas.openxmlformats.org/officeDocument/2006/relationships/hyperlink" Target="https://www.iattc.org/en-US/Management/Vessel-register?vesselno=15252" TargetMode="External"/><Relationship Id="rId52" Type="http://schemas.openxmlformats.org/officeDocument/2006/relationships/hyperlink" Target="https://www.iattc.org/en-US/Management/Vessel-register?vesselno=3139" TargetMode="External"/><Relationship Id="rId73" Type="http://schemas.openxmlformats.org/officeDocument/2006/relationships/hyperlink" Target="https://www.iattc.org/en-US/Management/Vessel-register?vesselno=2797" TargetMode="External"/><Relationship Id="rId94" Type="http://schemas.openxmlformats.org/officeDocument/2006/relationships/hyperlink" Target="https://www.iattc.org/en-US/Management/Vessel-register?vesselno=3262" TargetMode="External"/><Relationship Id="rId148" Type="http://schemas.openxmlformats.org/officeDocument/2006/relationships/hyperlink" Target="https://www.iattc.org/en-US/Management/Vessel-register?vesselno=14527" TargetMode="External"/><Relationship Id="rId169" Type="http://schemas.openxmlformats.org/officeDocument/2006/relationships/hyperlink" Target="https://www.iattc.org/en-US/Management/Vessel-register?vesselno=4003" TargetMode="External"/><Relationship Id="rId4" Type="http://schemas.openxmlformats.org/officeDocument/2006/relationships/hyperlink" Target="https://www.iattc.org/en-US/Management/Vessel-register?vesselno=13554" TargetMode="External"/><Relationship Id="rId180" Type="http://schemas.openxmlformats.org/officeDocument/2006/relationships/hyperlink" Target="https://www.iattc.org/en-US/Management/Vessel-register?vesselno=16113" TargetMode="External"/><Relationship Id="rId215" Type="http://schemas.openxmlformats.org/officeDocument/2006/relationships/hyperlink" Target="https://www.iattc.org/en-US/Management/Vessel-register?vesselno=3661" TargetMode="External"/><Relationship Id="rId236" Type="http://schemas.openxmlformats.org/officeDocument/2006/relationships/hyperlink" Target="https://www.iattc.org/en-US/Management/Vessel-register?vesselno=12273" TargetMode="External"/><Relationship Id="rId257" Type="http://schemas.openxmlformats.org/officeDocument/2006/relationships/hyperlink" Target="https://www.iattc.org/en-US/Management/Vessel-register?vesselno=3751" TargetMode="External"/><Relationship Id="rId42" Type="http://schemas.openxmlformats.org/officeDocument/2006/relationships/hyperlink" Target="https://www.iattc.org/en-US/Management/Vessel-register?vesselno=3385" TargetMode="External"/><Relationship Id="rId84" Type="http://schemas.openxmlformats.org/officeDocument/2006/relationships/hyperlink" Target="https://www.iattc.org/en-US/Management/Vessel-register?vesselno=3553" TargetMode="External"/><Relationship Id="rId138" Type="http://schemas.openxmlformats.org/officeDocument/2006/relationships/hyperlink" Target="https://www.iattc.org/en-US/Management/Vessel-register?vesselno=17397" TargetMode="External"/><Relationship Id="rId191" Type="http://schemas.openxmlformats.org/officeDocument/2006/relationships/hyperlink" Target="https://www.iattc.org/en-US/Management/Vessel-register?vesselno=3814" TargetMode="External"/><Relationship Id="rId205" Type="http://schemas.openxmlformats.org/officeDocument/2006/relationships/hyperlink" Target="https://www.iattc.org/en-US/Management/Vessel-register?vesselno=15666" TargetMode="External"/><Relationship Id="rId247" Type="http://schemas.openxmlformats.org/officeDocument/2006/relationships/hyperlink" Target="https://www.iattc.org/en-US/Management/Vessel-register?vesselno=17199" TargetMode="External"/><Relationship Id="rId107" Type="http://schemas.openxmlformats.org/officeDocument/2006/relationships/hyperlink" Target="https://www.iattc.org/en-US/Management/Vessel-register?vesselno=14690" TargetMode="External"/><Relationship Id="rId11" Type="http://schemas.openxmlformats.org/officeDocument/2006/relationships/hyperlink" Target="https://www.iattc.org/en-US/Management/Vessel-register?vesselno=3571" TargetMode="External"/><Relationship Id="rId53" Type="http://schemas.openxmlformats.org/officeDocument/2006/relationships/hyperlink" Target="https://www.iattc.org/en-US/Management/Vessel-register?vesselno=3859" TargetMode="External"/><Relationship Id="rId149" Type="http://schemas.openxmlformats.org/officeDocument/2006/relationships/hyperlink" Target="https://www.iattc.org/en-US/Management/Vessel-register?vesselno=3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7" tint="-0.249977111117893"/>
    <pageSetUpPr fitToPage="1"/>
  </sheetPr>
  <dimension ref="A1:CR100"/>
  <sheetViews>
    <sheetView topLeftCell="AT1" zoomScale="85" zoomScaleNormal="85" workbookViewId="0">
      <pane ySplit="1" topLeftCell="A2" activePane="bottomLeft" state="frozen"/>
      <selection pane="bottomLeft" activeCell="AT3" sqref="AT3"/>
      <selection activeCell="BQ2" sqref="BQ2"/>
    </sheetView>
  </sheetViews>
  <sheetFormatPr defaultColWidth="11.42578125" defaultRowHeight="15"/>
  <cols>
    <col min="1" max="1" width="3.140625" style="42" bestFit="1" customWidth="1"/>
    <col min="2" max="2" width="7.140625" style="34" bestFit="1" customWidth="1"/>
    <col min="3" max="3" width="11.7109375" style="34" bestFit="1" customWidth="1"/>
    <col min="4" max="4" width="39.5703125" style="1" hidden="1" customWidth="1"/>
    <col min="5" max="5" width="12.85546875" style="34" bestFit="1" customWidth="1"/>
    <col min="6" max="6" width="15.140625" style="34" bestFit="1" customWidth="1"/>
    <col min="7" max="7" width="13.85546875" style="1" hidden="1" customWidth="1"/>
    <col min="8" max="8" width="19.140625" style="1" hidden="1" customWidth="1"/>
    <col min="9" max="9" width="12.42578125" style="34" bestFit="1" customWidth="1"/>
    <col min="10" max="10" width="27.85546875" style="1" bestFit="1" customWidth="1"/>
    <col min="11" max="11" width="26" style="34" bestFit="1" customWidth="1"/>
    <col min="12" max="12" width="43" style="34" customWidth="1"/>
    <col min="13" max="13" width="13.85546875" style="34" customWidth="1"/>
    <col min="14" max="14" width="12.85546875" style="34" customWidth="1"/>
    <col min="15" max="15" width="13.140625" style="1" bestFit="1" customWidth="1"/>
    <col min="16" max="16" width="33.140625" style="1" hidden="1" customWidth="1"/>
    <col min="17" max="17" width="15.85546875" style="34" bestFit="1" customWidth="1"/>
    <col min="18" max="18" width="17.140625" style="34" bestFit="1" customWidth="1"/>
    <col min="19" max="19" width="19.140625" style="1" hidden="1" customWidth="1"/>
    <col min="20" max="20" width="14.7109375" style="34" bestFit="1" customWidth="1"/>
    <col min="21" max="21" width="16.85546875" style="1" hidden="1" customWidth="1"/>
    <col min="22" max="22" width="40" style="1" hidden="1" customWidth="1"/>
    <col min="23" max="23" width="22.7109375" style="1" bestFit="1" customWidth="1"/>
    <col min="24" max="25" width="22.7109375" style="1" hidden="1" customWidth="1"/>
    <col min="26" max="26" width="17.7109375" style="1" bestFit="1" customWidth="1"/>
    <col min="27" max="27" width="15.28515625" style="1" bestFit="1" customWidth="1"/>
    <col min="28" max="28" width="16.7109375" style="1" bestFit="1" customWidth="1"/>
    <col min="29" max="29" width="15.7109375" style="1" bestFit="1" customWidth="1"/>
    <col min="30" max="30" width="15.140625" style="1" bestFit="1" customWidth="1"/>
    <col min="31" max="31" width="28.28515625" style="34" bestFit="1" customWidth="1"/>
    <col min="32" max="32" width="10.85546875" style="34" bestFit="1" customWidth="1"/>
    <col min="33" max="33" width="12.85546875" style="1" hidden="1" customWidth="1"/>
    <col min="34" max="34" width="21.85546875" style="1" customWidth="1"/>
    <col min="35" max="35" width="8" style="1" customWidth="1"/>
    <col min="36" max="36" width="14.7109375" style="1" customWidth="1"/>
    <col min="37" max="37" width="15.7109375" style="34" bestFit="1" customWidth="1"/>
    <col min="38" max="38" width="22.5703125" style="1" hidden="1" customWidth="1"/>
    <col min="39" max="39" width="14.85546875" style="34" bestFit="1" customWidth="1"/>
    <col min="40" max="40" width="22.5703125" style="1" hidden="1" customWidth="1"/>
    <col min="41" max="41" width="21.85546875" style="34" bestFit="1" customWidth="1"/>
    <col min="42" max="42" width="15.5703125" style="34" bestFit="1" customWidth="1"/>
    <col min="43" max="43" width="15.5703125" style="1" customWidth="1"/>
    <col min="44" max="44" width="15.5703125" style="34" bestFit="1" customWidth="1"/>
    <col min="45" max="45" width="15.5703125" style="1" bestFit="1" customWidth="1"/>
    <col min="46" max="46" width="15.5703125" style="34" bestFit="1" customWidth="1"/>
    <col min="47" max="47" width="22.5703125" style="1" hidden="1" customWidth="1"/>
    <col min="48" max="49" width="15.5703125" style="34" bestFit="1" customWidth="1"/>
    <col min="50" max="50" width="17" hidden="1" customWidth="1"/>
    <col min="51" max="51" width="8.42578125" hidden="1" customWidth="1"/>
    <col min="52" max="52" width="29.28515625" style="34" bestFit="1" customWidth="1"/>
    <col min="53" max="54" width="19" style="34" bestFit="1" customWidth="1"/>
    <col min="55" max="55" width="19" style="1" hidden="1" customWidth="1"/>
    <col min="56" max="56" width="16.5703125" style="34" bestFit="1" customWidth="1"/>
    <col min="57" max="57" width="22.5703125" style="1" hidden="1" customWidth="1"/>
    <col min="58" max="58" width="17.42578125" style="34" bestFit="1" customWidth="1"/>
    <col min="59" max="59" width="21.5703125" style="1" hidden="1" customWidth="1"/>
    <col min="60" max="60" width="16.42578125" style="34" customWidth="1"/>
    <col min="61" max="61" width="14" style="1" hidden="1" customWidth="1"/>
    <col min="62" max="62" width="38.85546875" style="1" hidden="1" customWidth="1"/>
    <col min="63" max="63" width="19.85546875" style="1" customWidth="1"/>
    <col min="64" max="65" width="19.85546875" style="1" hidden="1" customWidth="1"/>
    <col min="66" max="67" width="13.28515625" style="34" customWidth="1"/>
    <col min="68" max="68" width="30.7109375" style="1" hidden="1" customWidth="1"/>
    <col min="69" max="69" width="11.85546875" style="34" bestFit="1" customWidth="1"/>
    <col min="70" max="70" width="13.85546875" style="34" bestFit="1" customWidth="1"/>
    <col min="71" max="71" width="29.5703125" style="1" hidden="1" customWidth="1"/>
    <col min="72" max="72" width="11.5703125" style="34" bestFit="1" customWidth="1"/>
    <col min="73" max="73" width="11.7109375" style="34" bestFit="1" customWidth="1"/>
    <col min="74" max="74" width="27.42578125" style="1" hidden="1" customWidth="1"/>
    <col min="75" max="75" width="25.140625" style="34" bestFit="1" customWidth="1"/>
    <col min="76" max="76" width="26.140625" style="34" bestFit="1" customWidth="1"/>
    <col min="77" max="77" width="32.28515625" style="1" hidden="1" customWidth="1"/>
    <col min="78" max="78" width="28.28515625" style="1" hidden="1" customWidth="1"/>
    <col min="79" max="79" width="57.5703125" style="1" customWidth="1"/>
    <col min="80" max="80" width="12.140625" style="34" customWidth="1"/>
    <col min="81" max="81" width="17.5703125" style="34" customWidth="1"/>
    <col min="82" max="82" width="29.5703125" style="1" hidden="1" customWidth="1"/>
    <col min="83" max="83" width="11.28515625" style="34" customWidth="1"/>
    <col min="84" max="84" width="14.7109375" style="34" customWidth="1"/>
    <col min="85" max="85" width="15.28515625" style="34" customWidth="1"/>
    <col min="86" max="86" width="37.85546875" style="1" hidden="1" customWidth="1"/>
    <col min="87" max="87" width="12.140625" style="1" bestFit="1" customWidth="1"/>
    <col min="88" max="88" width="14.140625" style="1" hidden="1" customWidth="1"/>
    <col min="89" max="89" width="42.28515625" style="1" hidden="1" customWidth="1"/>
    <col min="90" max="90" width="56.28515625" style="1" customWidth="1"/>
    <col min="91" max="91" width="56.42578125" style="1" customWidth="1"/>
    <col min="92" max="92" width="30.7109375" style="1" customWidth="1"/>
    <col min="93" max="93" width="25.140625" style="34" bestFit="1" customWidth="1"/>
    <col min="94" max="94" width="26.140625" style="34" bestFit="1" customWidth="1"/>
    <col min="95" max="95" width="32.28515625" style="1" hidden="1" customWidth="1"/>
    <col min="96" max="96" width="28.28515625" style="1" hidden="1" customWidth="1"/>
    <col min="97" max="16384" width="11.42578125" style="42"/>
  </cols>
  <sheetData>
    <row r="1" spans="1:96" ht="30" customHeight="1">
      <c r="A1" s="35" t="s">
        <v>0</v>
      </c>
      <c r="B1" s="36" t="s">
        <v>1</v>
      </c>
      <c r="C1" s="36" t="s">
        <v>2</v>
      </c>
      <c r="D1" s="65" t="s">
        <v>3</v>
      </c>
      <c r="E1" s="35" t="s">
        <v>4</v>
      </c>
      <c r="F1" s="35" t="s">
        <v>5</v>
      </c>
      <c r="G1" s="67" t="s">
        <v>6</v>
      </c>
      <c r="H1" s="67" t="s">
        <v>7</v>
      </c>
      <c r="I1" s="37" t="s">
        <v>8</v>
      </c>
      <c r="J1" s="69" t="s">
        <v>9</v>
      </c>
      <c r="K1" s="32" t="s">
        <v>10</v>
      </c>
      <c r="L1" s="32" t="s">
        <v>11</v>
      </c>
      <c r="M1" s="32" t="s">
        <v>12</v>
      </c>
      <c r="N1" s="32" t="s">
        <v>13</v>
      </c>
      <c r="O1" s="69" t="s">
        <v>14</v>
      </c>
      <c r="P1" s="69" t="s">
        <v>15</v>
      </c>
      <c r="Q1" s="38" t="s">
        <v>16</v>
      </c>
      <c r="R1" s="38" t="s">
        <v>17</v>
      </c>
      <c r="S1" s="71" t="s">
        <v>18</v>
      </c>
      <c r="T1" s="38" t="s">
        <v>19</v>
      </c>
      <c r="U1" s="71" t="s">
        <v>20</v>
      </c>
      <c r="V1" s="71" t="s">
        <v>21</v>
      </c>
      <c r="W1" s="71" t="s">
        <v>22</v>
      </c>
      <c r="X1" s="71" t="s">
        <v>23</v>
      </c>
      <c r="Y1" s="71" t="s">
        <v>24</v>
      </c>
      <c r="Z1" s="76" t="s">
        <v>25</v>
      </c>
      <c r="AA1" s="76" t="s">
        <v>26</v>
      </c>
      <c r="AB1" s="76" t="s">
        <v>27</v>
      </c>
      <c r="AC1" s="76" t="s">
        <v>28</v>
      </c>
      <c r="AD1" s="76" t="s">
        <v>29</v>
      </c>
      <c r="AE1" s="36" t="s">
        <v>30</v>
      </c>
      <c r="AF1" s="36" t="s">
        <v>31</v>
      </c>
      <c r="AG1" s="65" t="s">
        <v>32</v>
      </c>
      <c r="AH1" s="65" t="s">
        <v>33</v>
      </c>
      <c r="AI1" s="65" t="s">
        <v>34</v>
      </c>
      <c r="AJ1" s="65" t="s">
        <v>35</v>
      </c>
      <c r="AK1" s="36" t="s">
        <v>36</v>
      </c>
      <c r="AL1" s="65" t="s">
        <v>37</v>
      </c>
      <c r="AM1" s="36" t="s">
        <v>38</v>
      </c>
      <c r="AN1" s="65" t="s">
        <v>39</v>
      </c>
      <c r="AO1" s="39" t="s">
        <v>40</v>
      </c>
      <c r="AP1" s="39" t="s">
        <v>41</v>
      </c>
      <c r="AQ1" s="77" t="s">
        <v>42</v>
      </c>
      <c r="AR1" s="39" t="s">
        <v>43</v>
      </c>
      <c r="AS1" s="77" t="s">
        <v>44</v>
      </c>
      <c r="AT1" s="39" t="s">
        <v>45</v>
      </c>
      <c r="AU1" s="77" t="s">
        <v>46</v>
      </c>
      <c r="AV1" s="39" t="s">
        <v>47</v>
      </c>
      <c r="AW1" s="39" t="s">
        <v>48</v>
      </c>
      <c r="AX1" s="67" t="s">
        <v>49</v>
      </c>
      <c r="AY1" s="67" t="s">
        <v>50</v>
      </c>
      <c r="AZ1" s="38" t="s">
        <v>51</v>
      </c>
      <c r="BA1" s="38" t="s">
        <v>52</v>
      </c>
      <c r="BB1" s="38" t="s">
        <v>53</v>
      </c>
      <c r="BC1" s="71" t="s">
        <v>54</v>
      </c>
      <c r="BD1" s="38" t="s">
        <v>55</v>
      </c>
      <c r="BE1" s="71" t="s">
        <v>56</v>
      </c>
      <c r="BF1" s="38" t="s">
        <v>57</v>
      </c>
      <c r="BG1" s="71" t="s">
        <v>58</v>
      </c>
      <c r="BH1" s="38" t="s">
        <v>59</v>
      </c>
      <c r="BI1" s="71" t="s">
        <v>60</v>
      </c>
      <c r="BJ1" s="71" t="s">
        <v>61</v>
      </c>
      <c r="BK1" s="71" t="s">
        <v>62</v>
      </c>
      <c r="BL1" s="71" t="s">
        <v>63</v>
      </c>
      <c r="BM1" s="71" t="s">
        <v>64</v>
      </c>
      <c r="BN1" s="38" t="s">
        <v>65</v>
      </c>
      <c r="BO1" s="38" t="s">
        <v>66</v>
      </c>
      <c r="BP1" s="71" t="s">
        <v>67</v>
      </c>
      <c r="BQ1" s="35" t="s">
        <v>68</v>
      </c>
      <c r="BR1" s="35" t="s">
        <v>69</v>
      </c>
      <c r="BS1" s="67" t="s">
        <v>70</v>
      </c>
      <c r="BT1" s="40" t="s">
        <v>71</v>
      </c>
      <c r="BU1" s="40" t="s">
        <v>72</v>
      </c>
      <c r="BV1" s="67" t="s">
        <v>73</v>
      </c>
      <c r="BW1" s="35" t="s">
        <v>74</v>
      </c>
      <c r="BX1" s="35" t="s">
        <v>75</v>
      </c>
      <c r="BY1" s="67" t="s">
        <v>76</v>
      </c>
      <c r="BZ1" s="67" t="s">
        <v>77</v>
      </c>
      <c r="CA1" s="67" t="s">
        <v>78</v>
      </c>
      <c r="CB1" s="36" t="s">
        <v>79</v>
      </c>
      <c r="CC1" s="36" t="s">
        <v>80</v>
      </c>
      <c r="CD1" s="65" t="s">
        <v>81</v>
      </c>
      <c r="CE1" s="41" t="s">
        <v>82</v>
      </c>
      <c r="CF1" s="41" t="s">
        <v>83</v>
      </c>
      <c r="CG1" s="41" t="s">
        <v>84</v>
      </c>
      <c r="CH1" s="79" t="s">
        <v>85</v>
      </c>
      <c r="CI1" s="76" t="s">
        <v>86</v>
      </c>
      <c r="CJ1" s="76" t="s">
        <v>87</v>
      </c>
      <c r="CK1" s="76" t="s">
        <v>88</v>
      </c>
      <c r="CL1" s="65" t="s">
        <v>89</v>
      </c>
      <c r="CM1" s="65" t="s">
        <v>90</v>
      </c>
      <c r="CN1" s="71" t="s">
        <v>91</v>
      </c>
      <c r="CO1" s="35" t="s">
        <v>92</v>
      </c>
      <c r="CP1" s="35" t="s">
        <v>93</v>
      </c>
      <c r="CQ1" s="67" t="s">
        <v>94</v>
      </c>
      <c r="CR1" s="67" t="s">
        <v>77</v>
      </c>
    </row>
    <row r="2" spans="1:96" s="43" customFormat="1" ht="42.75" customHeight="1">
      <c r="A2" s="43">
        <v>1</v>
      </c>
      <c r="B2" s="44">
        <v>33</v>
      </c>
      <c r="C2" s="44" t="s">
        <v>95</v>
      </c>
      <c r="D2" s="66" t="str">
        <f>+CONCATENATE(TEXT(B2,"00000000"),"-","2024","-PRODUCE/DECHDI","-",C2)</f>
        <v>00000033-2024-PRODUCE/DECHDI-mhorna</v>
      </c>
      <c r="E2" s="45">
        <v>7944</v>
      </c>
      <c r="F2" s="46">
        <v>45324</v>
      </c>
      <c r="G2" s="68" t="str">
        <f>+CONCATENATE(TEXT(E2,"00000000"),"-",YEAR(F2))</f>
        <v>00007944-2024</v>
      </c>
      <c r="H2" s="66" t="str">
        <f t="shared" ref="H2:H33" si="0">+TEXT(F2,"[$-es-ES]d ""de"" mmmm ""de"" yyyy;@")</f>
        <v>2 de febrero de yyyy</v>
      </c>
      <c r="I2" s="47">
        <v>3745</v>
      </c>
      <c r="J2" s="66" t="str">
        <f>+IFERROR(INDEX(BD_CIAT!$S$1:$S$273,MATCH(RD_IL_PERMISOS!I2,BD_CIAT!$A$1:$A$273,0)),"")</f>
        <v>AACH HOLDING COMPANY LLC</v>
      </c>
      <c r="K2" s="44" t="s">
        <v>96</v>
      </c>
      <c r="L2" s="33" t="str">
        <f>IFERROR(INDEX(BD_CIAT!$Z$1:$Z$273,MATCH(RD_IL_PERMISOS!K2,BD_CIAT!$Y$1:$Y$273,0)),"")</f>
        <v>Calle Martín de Murua N° 150, Dpto. 1303, distrito de San Miguel, Lima.</v>
      </c>
      <c r="M2" s="48">
        <v>45334</v>
      </c>
      <c r="N2" s="48">
        <v>45454</v>
      </c>
      <c r="O2" s="73" t="str">
        <f>IF(N2&lt;&gt;"",IF(12*(YEAR(N2)-YEAR(M2))+(MONTH(N2)-MONTH(M2))=3,"✔","X"),"")</f>
        <v>X</v>
      </c>
      <c r="P2" s="70" t="str">
        <f>IF(YEAR(M2)&lt;&gt;YEAR(N2),CONCATENATE(DAY(M2)," de ",LOWER(TEXT(M2,"mmmm"))," de ",YEAR(M2)," al ",DAY(N2)," de ",LOWER(TEXT(N2,"mmmm"))," de ",YEAR(N2)),IF(M2="","",CONCATENATE(DAY(M2)," de ",LOWER(TEXT(M2,"mmmm"))," al ",DAY(N2)," de ",LOWER(TEXT(N2,"mmmm"))," de ",YEAR(N2))))</f>
        <v>12 de febrero al 11 de junio de 2024</v>
      </c>
      <c r="Q2" s="49" t="s">
        <v>97</v>
      </c>
      <c r="R2" s="49">
        <v>45324</v>
      </c>
      <c r="S2" s="66" t="str">
        <f>+TEXT(R2,"[$-es-ES]d ""de"" mmmm ""de"" yyyy;@")</f>
        <v>2 de febrero de yyyy</v>
      </c>
      <c r="T2" s="50">
        <v>52520</v>
      </c>
      <c r="U2" s="72" t="str">
        <f t="shared" ref="U2:U33" si="1">IF(Q2&lt;&gt;"",TEXT(T2,"[$$-es-US]#,##0.00_ ;-[$$-es-US]#,##0.00 "),"")</f>
        <v xml:space="preserve">$52520,000 </v>
      </c>
      <c r="V2" s="72" t="e" vm="1">
        <f>LOWER(IF(T2&lt;&gt;"",[1]!NumLetras(T2),""))</f>
        <v>#VALUE!</v>
      </c>
      <c r="W2" s="74" t="str">
        <f t="shared" ref="W2:W65" si="2">IFERROR(IF(T2&lt;&gt;"",IF(AR2*65&lt;=T2, "✔️", "X"),""),"")</f>
        <v>✔️</v>
      </c>
      <c r="X2" s="75">
        <f>IFERROR(AR2*65,"")</f>
        <v>52520</v>
      </c>
      <c r="Y2" s="75" t="str">
        <f>IFERROR(IF(X2&lt;&gt;"",TEXT(X2,"[$$-es-US]#,##0.00_ ;-[$$-es-US]#,##0.00 "),""),"")</f>
        <v xml:space="preserve">$52520,000 </v>
      </c>
      <c r="Z2" s="66" t="str">
        <f>IFERROR(INDEX(BD_CIAT!$B$1:$B$273,MATCH(RD_IL_PERMISOS!AB2,BD_CIAT!$AG$1:$AG$273,0)),"")</f>
        <v>DANIELA</v>
      </c>
      <c r="AA2" s="66" t="str">
        <f>IFERROR(INDEX(BD_CIAT!$AI$1:$AI$273,MATCH(RD_IL_PERMISOS!AB2,BD_CIAT!$AG$1:$AG$273,0)),"")</f>
        <v>estadounidense</v>
      </c>
      <c r="AB2" s="66">
        <f>IFERROR(INDEX(BD_CIAT!$AG$1:$AG$273,MATCH(RD_IL_PERMISOS!I2,BD_CIAT!$A$1:$A$273,0)),"")</f>
        <v>531005</v>
      </c>
      <c r="AC2" s="66">
        <f>IFERROR(INDEX(BD_CIAT!$E$1:$E$273,MATCH(RD_IL_PERMISOS!AB2,BD_CIAT!$AG$1:$AG$273,0)),"")</f>
        <v>1578</v>
      </c>
      <c r="AD2" s="66">
        <f>IFERROR(INDEX(BD_CIAT!$G$1:$G$273,MATCH(RD_IL_PERMISOS!I2,BD_CIAT!$A$1:$A$273,0)),"")</f>
        <v>1270</v>
      </c>
      <c r="AE2" s="34" t="s">
        <v>98</v>
      </c>
      <c r="AF2" s="34" t="s">
        <v>99</v>
      </c>
      <c r="AG2" s="66" t="str">
        <f>IF(AF2="","",CONCATENATE("[",TEXT(AF2,"0000000"),"]"))</f>
        <v>[1625-007]</v>
      </c>
      <c r="AH2" s="66" t="str">
        <f>IFERROR(CONCATENATE(INDEX(BD_CIAT!$H$1:$H$273,MATCH(RD_IL_PERMISOS!I2,BD_CIAT!$A$1:$A$273,0)),", ",PROPER(INDEX(BD_CIAT!$C$1:$C$273,MATCH(RD_IL_PERMISOS!AB2,BD_CIAT!$AG$1:$AG$273,0)))),"")</f>
        <v>Seattle, Estados Unidos</v>
      </c>
      <c r="AI2" s="66" t="str">
        <f>+IFERROR(LEFT(AH2, FIND(",", AH2) - 1),"")</f>
        <v>Seattle</v>
      </c>
      <c r="AJ2" s="66" t="str">
        <f>IFERROR(RIGHT(AH2,LEN(AH2)-FIND(",",AH2)),"")</f>
        <v xml:space="preserve"> Estados Unidos</v>
      </c>
      <c r="AK2" s="48">
        <v>45024</v>
      </c>
      <c r="AL2" s="66" t="str">
        <f>+TEXT(AK2,"[$-es-ES]d ""de"" mmmm ""de"" yyyy;@")</f>
        <v>8 de abril de yyyy</v>
      </c>
      <c r="AM2" s="48">
        <v>45443</v>
      </c>
      <c r="AN2" s="66" t="str">
        <f>+TEXT(AM2,"[$-es-ES]d ""de"" mmmm ""de"" yyyy;@")</f>
        <v>31 de mayo de yyyy</v>
      </c>
      <c r="AO2" s="44" t="s">
        <v>100</v>
      </c>
      <c r="AP2" s="44"/>
      <c r="AQ2" s="66" t="str">
        <f>IF(AP2="","",CONCATENATE("[",TEXT(AP2,"0000000"),"]"))</f>
        <v/>
      </c>
      <c r="AR2" s="33">
        <f>IFERROR(INDEX(BD_CIAT!$AK$1:$AK$273,MATCH(RD_IL_PERMISOS!I2,BD_CIAT!$A$1:$A$273,0)),"")</f>
        <v>808</v>
      </c>
      <c r="AS2" s="66">
        <f>IFERROR(INDEX(BD_CIAT!$O$1:$O$273,MATCH(RD_IL_PERMISOS!I2,BD_CIAT!$A$1:$A$273,0)),"")</f>
        <v>1231</v>
      </c>
      <c r="AT2" s="49">
        <v>42045</v>
      </c>
      <c r="AU2" s="66" t="str">
        <f>IF(AT2="","",TEXT(AT2,"[$-es-ES]d ""de"" mmmm ""de"" yyyy;@"))</f>
        <v>10 de febrero de yyyy</v>
      </c>
      <c r="AV2" s="48" t="s">
        <v>101</v>
      </c>
      <c r="AW2" s="48" t="s">
        <v>102</v>
      </c>
      <c r="AX2" s="66" t="str">
        <f t="shared" ref="AX2" si="3">IFERROR(IF(AA2="","",IF(AA2="panama","Número de registro","Matrícula de Nave")),"")</f>
        <v>Matrícula de Nave</v>
      </c>
      <c r="AY2" s="78" t="str">
        <f>IFERROR(INDEX(BD_CIAT!$AA$2:$AA$273,MATCH(RD_IL_PERMISOS!K2,BD_CIAT!$Y$2:$Y$273,0)),"")</f>
        <v>señor</v>
      </c>
      <c r="AZ2" s="44" t="s">
        <v>103</v>
      </c>
      <c r="BA2" s="44">
        <v>1090443</v>
      </c>
      <c r="BB2" s="51">
        <v>4012608</v>
      </c>
      <c r="BC2" s="66" t="str">
        <f>IF(BB2="","",CONCATENATE("[","D000-",TEXT(BB2,"00000000"),"]"))</f>
        <v>[D000-04012608]</v>
      </c>
      <c r="BD2" s="48">
        <v>45271</v>
      </c>
      <c r="BE2" s="66" t="str">
        <f>+TEXT(BD2,"[$-es-ES]d ""de"" mmmm ""de"" yyyy;@")</f>
        <v>11 de diciembre de yyyy</v>
      </c>
      <c r="BF2" s="48">
        <v>45631</v>
      </c>
      <c r="BG2" s="66" t="str">
        <f>+TEXT(BF2,"[$-es-ES]d ""de"" mmmm ""de"" YYYY;@")</f>
        <v>5 de diciembre de YYYY</v>
      </c>
      <c r="BH2" s="52">
        <v>13150</v>
      </c>
      <c r="BI2" s="72" t="str">
        <f>+TEXT(BH2,"[$$-es-US]#,##0.00_ ;-[$$-es-US]#,##0.00 ")</f>
        <v xml:space="preserve">$13150,000 </v>
      </c>
      <c r="BJ2" s="72" t="e" vm="1">
        <f>LOWER(IF(BH2&lt;&gt;"",[1]!NumLetras(BH2),""))</f>
        <v>#VALUE!</v>
      </c>
      <c r="BK2" s="74" t="str">
        <f t="shared" ref="BK2" si="4">IFERROR(IF(BH2&lt;&gt;"",IF(0.25*(AR2*65)&lt;=BH2, "✔️", "X"),""),"")</f>
        <v>✔️</v>
      </c>
      <c r="BL2" s="75">
        <f>IFERROR((AR2*65)*0.25,"")</f>
        <v>13130</v>
      </c>
      <c r="BM2" s="75" t="str">
        <f>IFERROR(IF(BL2&lt;&gt;"",TEXT(BL2,"[$$-es-US]#,##0.00_ ;-[$$-es-US]#,##0.00 "),""),"")</f>
        <v xml:space="preserve">$13130,000 </v>
      </c>
      <c r="BN2" s="44">
        <v>232</v>
      </c>
      <c r="BO2" s="48">
        <v>45329</v>
      </c>
      <c r="BP2" s="66" t="str">
        <f>IF(BN2&lt;&gt;"",CONCATENATE(TEXT(BN2,"00000000"),"-",YEAR(BO2),"-PRODUCE/DECHDI"),"")</f>
        <v>00000232-2024-PRODUCE/DECHDI</v>
      </c>
      <c r="BQ2" s="44">
        <v>447</v>
      </c>
      <c r="BR2" s="48">
        <v>45336</v>
      </c>
      <c r="BS2" s="66" t="str">
        <f>IF(BQ2&lt;&gt;"",CONCATENATE(TEXT(BQ2,"00000000"),"-",YEAR(BR2),"-PRODUCE/DS-PA"),"")</f>
        <v>00000447-2024-PRODUCE/DS-PA</v>
      </c>
      <c r="BT2" s="44">
        <v>111</v>
      </c>
      <c r="BU2" s="48">
        <v>45330</v>
      </c>
      <c r="BV2" s="66" t="str">
        <f>+CONCATENATE(TEXT(BT2,"00000000"),"-",YEAR(BU2),"-PRODUCE-Oec")</f>
        <v>00000111-2024-PRODUCE-Oec</v>
      </c>
      <c r="BW2" s="44">
        <v>92</v>
      </c>
      <c r="BX2" s="48">
        <v>44956</v>
      </c>
      <c r="BY2" s="66" t="str">
        <f>IF(BW2="","",CONCATENATE(TEXT(BW2,"00000000"),"-",YEAR(BX2),"-PRODUCE/DGPCHDI"))</f>
        <v>00000092-2023-PRODUCE/DGPCHDI</v>
      </c>
      <c r="BZ2" s="66" t="str">
        <f>IF(BW2&lt;&gt;"",TEXT(BX2,"[$-es-ES]d ""de"" mmmm ""de"" yyyy;@"),"")</f>
        <v>30 de enero de yyyy</v>
      </c>
      <c r="CA2" s="66" t="str">
        <f>+IF(BY2="","Al respecto, la administrada no cuenta con un permiso anterior para la referida embarcación pesquera, por lo que no resulta exigible el cumplimiento del citado numeral","")</f>
        <v/>
      </c>
      <c r="CB2" s="44">
        <v>1805</v>
      </c>
      <c r="CC2" s="48">
        <v>45105</v>
      </c>
      <c r="CD2" s="66" t="str">
        <f>+CONCATENATE(TEXT(CB2,"0000000"),"-",YEAR(CC2),"-PRODUCE/DSF-PA")</f>
        <v>0001805-2023-PRODUCE/DSF-PA</v>
      </c>
      <c r="CE2" s="53">
        <v>53</v>
      </c>
      <c r="CF2" s="48">
        <v>45104</v>
      </c>
      <c r="CG2" s="44" t="s">
        <v>104</v>
      </c>
      <c r="CH2" s="66" t="str">
        <f>IF(CE2="","",CONCATENATE(TEXT(CE2,"00000000"),"-",YEAR(CF2),"-PRODUCE/DSF-PA-",CG2))</f>
        <v>00000053-2023-PRODUCE/DSF-PA-rvargas</v>
      </c>
      <c r="CI2" s="66" t="str">
        <f>IFERROR(INDEX(BD_CIAT!$AE$1:$AE$273,MATCH(RD_IL_PERMISOS!I2,BD_CIAT!$A$1:$A$273,0)),"")</f>
        <v>6-B</v>
      </c>
      <c r="CJ2" s="66" t="str">
        <f>+LEFT(CI2,1)</f>
        <v>6</v>
      </c>
      <c r="CK2" s="66" t="str">
        <f>IF(CI2&lt;&gt;"",IF(RIGHT(CI2)="B",DATA_AUX!$F$3,IF(RIGHT(CI2)="A",DATA_AUX!$F$2,DATA_AUX!$F$4)),"")</f>
        <v>9 de noviembre de 2023 al 19 de enero de 2024</v>
      </c>
      <c r="CL2" s="66" t="str">
        <f>IF(CI2&lt;&gt;"",IF(OR(CI2="6-A",CI2="6-B"),INDEX(DATA_AUX!$M$1:$M$4,MATCH(RD_IL_PERMISOS!CI2,DATA_AUX!$L$1:$L$4,0)),DATA_AUX!M4),"")</f>
        <v>segundo párrafo del numeral 9.1 del artículo 9 del ROP del Atún, establece que, las embarcaciones pesqueras atuneras de cerco de bandera extranjera con capacidad de acarreo mayor de 363 TM, clase 6, deberán llevar un Observador del Programa de Observadores a Bordo en referencia al anexo II del Acuerdo sobre el Programa Internacional para la Conservación de los Delfines – APICD</v>
      </c>
      <c r="CM2" s="66" t="str">
        <f>IFERROR(INDEX(DATA_AUX!$N$1:$N$4,MATCH(RD_IL_PERMISOS!CI2,DATA_AUX!$L$1:$L$4,0)),"")</f>
        <v>Es obligación llevar a bordo a un Observador del Programa de Observadores a bordo a que se refiere el anexo II del APICD, encargado de efectuar las investigaciones científicas y apoyar en el control de las operaciones de pesca, conforme a lo establecido en el numeral 9.1 del artículo 9 del Reglamento de Ordenamiento Pesquero del Atún</v>
      </c>
      <c r="CN2" s="66" t="e" vm="1">
        <f>+IF(M2&lt;&gt;"",CONCATENATE(PROPER(MID([1]!NumLetras(12*(YEAR(N2)-YEAR(M2))+(MONTH(N2)-MONTH(M2))),1,LEN([1]!NumLetras(12*(YEAR(N2)-YEAR(M2))+(MONTH(N2)-MONTH(M2))))-7))," (",12*(YEAR(N2)-YEAR(M2))+(MONTH(N2)-MONTH(M2)),")",IF(MONTH(N2)-MONTH(M2)=1," mes"," meses"),"; ",P2),"")</f>
        <v>#VALUE!</v>
      </c>
      <c r="CO2" s="54">
        <v>1</v>
      </c>
      <c r="CP2" s="55">
        <v>45294</v>
      </c>
      <c r="CQ2" s="83" t="str">
        <f>IF(CO2="","",CONCATENATE(TEXT(CO2,"00000000"),"-",YEAR(CP2),"-PRODUCE/DGPCHDI"))</f>
        <v>00000001-2024-PRODUCE/DGPCHDI</v>
      </c>
      <c r="CR2" s="83" t="str">
        <f>IF(CO2&lt;&gt;"",TEXT(CP2,"[$-es-ES]d ""de"" mmmm ""de"" yyyy;@"),"")</f>
        <v>3 de enero de yyyy</v>
      </c>
    </row>
    <row r="3" spans="1:96" ht="42.75" customHeight="1">
      <c r="A3" s="43">
        <v>2</v>
      </c>
      <c r="B3" s="44">
        <v>25</v>
      </c>
      <c r="C3" s="44" t="s">
        <v>105</v>
      </c>
      <c r="D3" s="66" t="str">
        <f t="shared" ref="D3:D66" si="5">+CONCATENATE(TEXT(B3,"00000000"),"-","2024","-PRODUCE/DECHDI","-",C3)</f>
        <v>00000025-2024-PRODUCE/DECHDI-strinidad</v>
      </c>
      <c r="E3" s="44">
        <v>9274</v>
      </c>
      <c r="F3" s="46">
        <v>45330</v>
      </c>
      <c r="G3" s="68" t="str">
        <f t="shared" ref="G3:G21" si="6">+CONCATENATE(TEXT(E3,"00000000"),"-",YEAR(F3))</f>
        <v>00009274-2024</v>
      </c>
      <c r="H3" s="66" t="str">
        <f t="shared" si="0"/>
        <v>8 de febrero de yyyy</v>
      </c>
      <c r="I3" s="34">
        <v>6297</v>
      </c>
      <c r="J3" s="66" t="str">
        <f>+IFERROR(INDEX(BD_CIAT!$S$1:$S$273,MATCH(RD_IL_PERMISOS!I3,BD_CIAT!$A$1:$A$273,0)),"")</f>
        <v>BRISATUN S.A.</v>
      </c>
      <c r="K3" s="44" t="s">
        <v>96</v>
      </c>
      <c r="L3" s="33" t="str">
        <f>IFERROR(INDEX(BD_CIAT!$Z$1:$Z$273,MATCH(RD_IL_PERMISOS!K3,BD_CIAT!$Y$1:$Y$273,0)),"")</f>
        <v>Calle Martín de Murua N° 150, Dpto. 1303, distrito de San Miguel, Lima.</v>
      </c>
      <c r="M3" s="48">
        <v>45398</v>
      </c>
      <c r="N3" s="48">
        <v>45489</v>
      </c>
      <c r="O3" s="73" t="str">
        <f t="shared" ref="O3:O66" si="7">IF(N3&lt;&gt;"",IF(12*(YEAR(N3)-YEAR(M3))+(MONTH(N3)-MONTH(M3))=3,"✔","X"),"")</f>
        <v>✔</v>
      </c>
      <c r="P3" s="70" t="str">
        <f t="shared" ref="P3:P66" si="8">IF(YEAR(M3)&lt;&gt;YEAR(N3),CONCATENATE(DAY(M3)," de ",LOWER(TEXT(M3,"mmmm"))," de ",YEAR(M3)," al ",DAY(N3)," de ",LOWER(TEXT(N3,"mmmm"))," de ",YEAR(N3)),IF(M3="","",CONCATENATE(DAY(M3)," de ",LOWER(TEXT(M3,"mmmm"))," al ",DAY(N3)," de ",LOWER(TEXT(N3,"mmmm"))," de ",YEAR(N3))))</f>
        <v>16 de abril al 16 de julio de 2024</v>
      </c>
      <c r="Q3" s="49" t="s">
        <v>97</v>
      </c>
      <c r="R3" s="49">
        <v>45330</v>
      </c>
      <c r="S3" s="66" t="str">
        <f t="shared" ref="S3:S66" si="9">+TEXT(R3,"[$-es-ES]d ""de"" mmmm ""de"" yyyy;@")</f>
        <v>8 de febrero de yyyy</v>
      </c>
      <c r="T3" s="50">
        <v>21450</v>
      </c>
      <c r="U3" s="72" t="str">
        <f t="shared" si="1"/>
        <v xml:space="preserve">$21450,000 </v>
      </c>
      <c r="V3" s="72" t="e" vm="1">
        <f>LOWER(IF(T3&lt;&gt;"",[1]!NumLetras(T3),""))</f>
        <v>#VALUE!</v>
      </c>
      <c r="W3" s="74" t="str">
        <f t="shared" si="2"/>
        <v>✔️</v>
      </c>
      <c r="X3" s="75">
        <f t="shared" ref="X3:X66" si="10">IFERROR(AR3*65,"")</f>
        <v>21450</v>
      </c>
      <c r="Y3" s="75" t="str">
        <f t="shared" ref="Y3:Y66" si="11">IFERROR(IF(X3&lt;&gt;"",TEXT(X3,"[$$-es-US]#,##0.00_ ;-[$$-es-US]#,##0.00 "),""),"")</f>
        <v xml:space="preserve">$21450,000 </v>
      </c>
      <c r="Z3" s="66" t="str">
        <f>IFERROR(INDEX(BD_CIAT!$B$1:$B$273,MATCH(RD_IL_PERMISOS!AB3,BD_CIAT!$AG$1:$AG$273,0)),"")</f>
        <v>VICTORIA DEL MAR</v>
      </c>
      <c r="AA3" s="66" t="str">
        <f>IFERROR(INDEX(BD_CIAT!$AI$1:$AI$273,MATCH(RD_IL_PERMISOS!AB3,BD_CIAT!$AG$1:$AG$273,0)),"")</f>
        <v>ecuatoriana</v>
      </c>
      <c r="AB3" s="66" t="str">
        <f>IFERROR(INDEX(BD_CIAT!$AG$1:$AG$273,MATCH(RD_IL_PERMISOS!I3,BD_CIAT!$A$1:$A$273,0)),"")</f>
        <v>P-04-00867</v>
      </c>
      <c r="AC3" s="66">
        <f>IFERROR(INDEX(BD_CIAT!$E$1:$E$273,MATCH(RD_IL_PERMISOS!AB3,BD_CIAT!$AG$1:$AG$273,0)),"")</f>
        <v>1012</v>
      </c>
      <c r="AD3" s="66">
        <f>IFERROR(INDEX(BD_CIAT!$G$1:$G$273,MATCH(RD_IL_PERMISOS!I3,BD_CIAT!$A$1:$A$273,0)),"")</f>
        <v>865</v>
      </c>
      <c r="AE3" s="34" t="s">
        <v>106</v>
      </c>
      <c r="AF3" s="34">
        <v>228681</v>
      </c>
      <c r="AG3" s="66" t="str">
        <f t="shared" ref="AG3:AG66" si="12">IF(AF3="","",CONCATENATE("[",TEXT(AF3,"0000000"),"]"))</f>
        <v>[0228681]</v>
      </c>
      <c r="AH3" s="66" t="str">
        <f>IFERROR(CONCATENATE(INDEX(BD_CIAT!$H$1:$H$273,MATCH(RD_IL_PERMISOS!I3,BD_CIAT!$A$1:$A$273,0)),", ",PROPER(INDEX(BD_CIAT!$C$1:$C$273,MATCH(RD_IL_PERMISOS!AB3,BD_CIAT!$AG$1:$AG$273,0)))),"")</f>
        <v>Manta, Ecuador</v>
      </c>
      <c r="AI3" s="66" t="str">
        <f t="shared" ref="AI3:AI66" si="13">+IFERROR(LEFT(AH3, FIND(",", AH3) - 1),"")</f>
        <v>Manta</v>
      </c>
      <c r="AJ3" s="66" t="str">
        <f t="shared" ref="AJ3:AJ66" si="14">IFERROR(RIGHT(AH3,LEN(AH3)-FIND(",",AH3)),"")</f>
        <v xml:space="preserve"> Ecuador</v>
      </c>
      <c r="AK3" s="48">
        <v>45281</v>
      </c>
      <c r="AL3" s="66" t="str">
        <f t="shared" ref="AL3:AL66" si="15">+TEXT(AK3,"[$-es-ES]d ""de"" mmmm ""de"" yyyy;@")</f>
        <v>21 de diciembre de yyyy</v>
      </c>
      <c r="AM3" s="48">
        <v>45657</v>
      </c>
      <c r="AN3" s="66" t="str">
        <f t="shared" ref="AN3:AN66" si="16">+TEXT(AM3,"[$-es-ES]d ""de"" mmmm ""de"" yyyy;@")</f>
        <v>31 de diciembre de yyyy</v>
      </c>
      <c r="AO3" s="44" t="s">
        <v>107</v>
      </c>
      <c r="AP3" s="44">
        <v>132144</v>
      </c>
      <c r="AQ3" s="66" t="str">
        <f t="shared" ref="AQ3:AQ66" si="17">IF(AP3="","",CONCATENATE("[",TEXT(AP3,"0000000"),"]"))</f>
        <v>[0132144]</v>
      </c>
      <c r="AR3" s="33">
        <f>IFERROR(INDEX(BD_CIAT!$AK$1:$AK$273,MATCH(RD_IL_PERMISOS!I3,BD_CIAT!$A$1:$A$273,0)),"")</f>
        <v>330</v>
      </c>
      <c r="AS3" s="66">
        <f>IFERROR(INDEX(BD_CIAT!$O$1:$O$273,MATCH(RD_IL_PERMISOS!I3,BD_CIAT!$A$1:$A$273,0)),"")</f>
        <v>1101</v>
      </c>
      <c r="AT3" s="49">
        <v>44176</v>
      </c>
      <c r="AU3" s="66" t="str">
        <f t="shared" ref="AU3:AU66" si="18">IF(AT3="","",TEXT(AT3,"[$-es-ES]d ""de"" mmmm ""de"" yyyy;@"))</f>
        <v>11 de diciembre de yyyy</v>
      </c>
      <c r="AV3" s="44" t="s">
        <v>108</v>
      </c>
      <c r="AW3" s="44" t="s">
        <v>109</v>
      </c>
      <c r="AX3" s="66" t="str">
        <f t="shared" ref="AX3:AX66" si="19">IFERROR(IF(AA3="","",IF(AA3="panama","Número de registro","Matrícula de Nave")),"")</f>
        <v>Matrícula de Nave</v>
      </c>
      <c r="AY3" s="78" t="str">
        <f>IFERROR(INDEX(BD_CIAT!$AA$2:$AA$273,MATCH(RD_IL_PERMISOS!K3,BD_CIAT!$Y$2:$Y$273,0)),"")</f>
        <v>señor</v>
      </c>
      <c r="AZ3" s="44" t="s">
        <v>103</v>
      </c>
      <c r="BA3" s="44">
        <v>1004851</v>
      </c>
      <c r="BB3" s="51">
        <v>4047173</v>
      </c>
      <c r="BC3" s="66" t="str">
        <f t="shared" ref="BC3:BC66" si="20">IF(BB3="","",CONCATENATE("[","D000-",TEXT(BB3,"00000000"),"]"))</f>
        <v>[D000-04047173]</v>
      </c>
      <c r="BD3" s="48">
        <v>45327</v>
      </c>
      <c r="BE3" s="66" t="str">
        <f t="shared" ref="BE3:BE66" si="21">+TEXT(BD3,"[$-es-ES]d ""de"" mmmm ""de"" yyyy;@")</f>
        <v>5 de febrero de yyyy</v>
      </c>
      <c r="BF3" s="48">
        <v>45687</v>
      </c>
      <c r="BG3" s="66" t="str">
        <f t="shared" ref="BG3:BG66" si="22">+TEXT(BF3,"[$-es-ES]d ""de"" mmmm ""de"" YYYY;@")</f>
        <v>30 de enero de YYYY</v>
      </c>
      <c r="BH3" s="52">
        <v>5365</v>
      </c>
      <c r="BI3" s="72" t="str">
        <f t="shared" ref="BI3:BI66" si="23">+TEXT(BH3,"[$$-es-US]#,##0.00_ ;-[$$-es-US]#,##0.00 ")</f>
        <v xml:space="preserve">$5365,000 </v>
      </c>
      <c r="BJ3" s="72" t="e" vm="1">
        <f>LOWER(IF(BH3&lt;&gt;"",[1]!NumLetras(BH3),""))</f>
        <v>#VALUE!</v>
      </c>
      <c r="BK3" s="74" t="str">
        <f t="shared" ref="BK3:BK66" si="24">IFERROR(IF(BH3&lt;&gt;"",IF(0.25*(AR3*65)&lt;=BH3, "✔️", "X"),""),"")</f>
        <v>✔️</v>
      </c>
      <c r="BL3" s="75">
        <f t="shared" ref="BL3:BL66" si="25">IFERROR((AR3*65)*0.25,"")</f>
        <v>5362.5</v>
      </c>
      <c r="BM3" s="75" t="str">
        <f t="shared" ref="BM3:BM66" si="26">IFERROR(IF(BL3&lt;&gt;"",TEXT(BL3,"[$$-es-US]#,##0.00_ ;-[$$-es-US]#,##0.00 "),""),"")</f>
        <v xml:space="preserve">$5362,5000 </v>
      </c>
      <c r="BN3" s="44">
        <v>251</v>
      </c>
      <c r="BO3" s="48">
        <v>45334</v>
      </c>
      <c r="BP3" s="66" t="str">
        <f t="shared" ref="BP3:BP66" si="27">IF(BN3&lt;&gt;"",CONCATENATE(TEXT(BN3,"00000000"),"-",YEAR(BO3),"-PRODUCE/DECHDI"),"")</f>
        <v>00000251-2024-PRODUCE/DECHDI</v>
      </c>
      <c r="BQ3" s="44">
        <v>548</v>
      </c>
      <c r="BR3" s="48">
        <v>45336</v>
      </c>
      <c r="BS3" s="66" t="str">
        <f t="shared" ref="BS3:BS66" si="28">IF(BQ3&lt;&gt;"",CONCATENATE(TEXT(BQ3,"00000000"),"-",YEAR(BR3),"-PRODUCE/DS-PA"),"")</f>
        <v>00000548-2024-PRODUCE/DS-PA</v>
      </c>
      <c r="BT3" s="44">
        <v>134</v>
      </c>
      <c r="BU3" s="48">
        <v>45337</v>
      </c>
      <c r="BV3" s="66" t="str">
        <f t="shared" ref="BV3:BV66" si="29">+CONCATENATE(TEXT(BT3,"00000000"),"-",YEAR(BU3),"-PRODUCE-Oec")</f>
        <v>00000134-2024-PRODUCE-Oec</v>
      </c>
      <c r="BW3" s="44">
        <v>149</v>
      </c>
      <c r="BX3" s="48">
        <v>44972</v>
      </c>
      <c r="BY3" s="66" t="str">
        <f t="shared" ref="BY3:BY66" si="30">IF(BW3="","",CONCATENATE(TEXT(BW3,"00000000"),"-",YEAR(BX3),"-PRODUCE/DGPCHDI"))</f>
        <v>00000149-2023-PRODUCE/DGPCHDI</v>
      </c>
      <c r="BZ3" s="66" t="str">
        <f t="shared" ref="BZ3:BZ66" si="31">IF(BW3&lt;&gt;"",TEXT(BX3,"[$-es-ES]d ""de"" mmmm ""de"" yyyy;@"),"")</f>
        <v>15 de febrero de yyyy</v>
      </c>
      <c r="CA3" s="66" t="str">
        <f t="shared" ref="CA3:CA66" si="32">+IF(BY3="","Al respecto, la administrada no cuenta con un permiso anterior para la referida embarcación pesquera, por lo que no resulta exigible el cumplimiento del citado numeral","")</f>
        <v/>
      </c>
      <c r="CB3" s="44">
        <v>3228</v>
      </c>
      <c r="CC3" s="48">
        <v>45251</v>
      </c>
      <c r="CD3" s="66" t="str">
        <f t="shared" ref="CD3:CD66" si="33">+CONCATENATE(TEXT(CB3,"0000000"),"-",YEAR(CC3),"-PRODUCE/DSF-PA")</f>
        <v>0003228-2023-PRODUCE/DSF-PA</v>
      </c>
      <c r="CE3" s="53">
        <v>107</v>
      </c>
      <c r="CF3" s="48">
        <v>45251</v>
      </c>
      <c r="CG3" s="44" t="s">
        <v>104</v>
      </c>
      <c r="CH3" s="66" t="str">
        <f t="shared" ref="CH3:CH66" si="34">IF(CE3="","",CONCATENATE(TEXT(CE3,"00000000"),"-",YEAR(CF3),"-PRODUCE/DSF-PA-",CG3))</f>
        <v>00000107-2023-PRODUCE/DSF-PA-rvargas</v>
      </c>
      <c r="CI3" s="66" t="str">
        <f>IFERROR(INDEX(BD_CIAT!$AE$1:$AE$273,MATCH(RD_IL_PERMISOS!I3,BD_CIAT!$A$1:$A$273,0)),"")</f>
        <v>6-B</v>
      </c>
      <c r="CJ3" s="66" t="str">
        <f t="shared" ref="CJ3:CJ66" si="35">+LEFT(CI3,1)</f>
        <v>6</v>
      </c>
      <c r="CK3" s="66" t="str">
        <f>IF(CI3&lt;&gt;"",IF(RIGHT(CI3)="B",DATA_AUX!$F$3,IF(RIGHT(CI3)="A",DATA_AUX!$F$2,DATA_AUX!$F$4)),"")</f>
        <v>9 de noviembre de 2023 al 19 de enero de 2024</v>
      </c>
      <c r="CL3" s="66" t="str">
        <f>IF(CI3&lt;&gt;"",IF(OR(CI3="6-A",CI3="6-B"),INDEX(DATA_AUX!$M$1:$M$4,MATCH(RD_IL_PERMISOS!CI3,DATA_AUX!$L$1:$L$4,0)),DATA_AUX!M5),"")</f>
        <v>segundo párrafo del numeral 9.1 del artículo 9 del ROP del Atún, establece que, las embarcaciones pesqueras atuneras de cerco de bandera extranjera con capacidad de acarreo mayor de 363 TM, clase 6, deberán llevar un Observador del Programa de Observadores a Bordo en referencia al anexo II del Acuerdo sobre el Programa Internacional para la Conservación de los Delfines – APICD</v>
      </c>
      <c r="CM3" s="66" t="str">
        <f>IFERROR(INDEX(DATA_AUX!$N$1:$N$4,MATCH(RD_IL_PERMISOS!CI3,DATA_AUX!$L$1:$L$4,0)),"")</f>
        <v>Es obligación llevar a bordo a un Observador del Programa de Observadores a bordo a que se refiere el anexo II del APICD, encargado de efectuar las investigaciones científicas y apoyar en el control de las operaciones de pesca, conforme a lo establecido en el numeral 9.1 del artículo 9 del Reglamento de Ordenamiento Pesquero del Atún</v>
      </c>
      <c r="CN3" s="66" t="e" vm="1">
        <f>+IF(M3&lt;&gt;"",CONCATENATE(PROPER(MID([1]!NumLetras(12*(YEAR(N3)-YEAR(M3))+(MONTH(N3)-MONTH(M3))),1,LEN([1]!NumLetras(12*(YEAR(N3)-YEAR(M3))+(MONTH(N3)-MONTH(M3))))-7))," (",12*(YEAR(N3)-YEAR(M3))+(MONTH(N3)-MONTH(M3)),")",IF(MONTH(N3)-MONTH(M3)=1," mes"," meses"),"; ",P3),"")</f>
        <v>#VALUE!</v>
      </c>
      <c r="CO3" s="54">
        <v>2</v>
      </c>
      <c r="CP3" s="55">
        <v>45295</v>
      </c>
      <c r="CQ3" s="83" t="str">
        <f t="shared" ref="CQ3:CQ66" si="36">IF(CO3="","",CONCATENATE(TEXT(CO3,"00000000"),"-",YEAR(CP3),"-PRODUCE/DGPCHDI"))</f>
        <v>00000002-2024-PRODUCE/DGPCHDI</v>
      </c>
      <c r="CR3" s="83" t="str">
        <f t="shared" ref="CR3:CR66" si="37">IF(CO3&lt;&gt;"",TEXT(CP3,"[$-es-ES]d ""de"" mmmm ""de"" yyyy;@"),"")</f>
        <v>4 de enero de yyyy</v>
      </c>
    </row>
    <row r="4" spans="1:96" ht="85.5" customHeight="1">
      <c r="A4" s="43">
        <v>3</v>
      </c>
      <c r="C4" s="56"/>
      <c r="D4" s="66" t="str">
        <f t="shared" si="5"/>
        <v>00000000-2024-PRODUCE/DECHDI-</v>
      </c>
      <c r="F4" s="46"/>
      <c r="G4" s="68" t="str">
        <f t="shared" si="6"/>
        <v>00000000-1900</v>
      </c>
      <c r="H4" s="66" t="str">
        <f t="shared" si="0"/>
        <v>0 de enero de yyyy</v>
      </c>
      <c r="J4" s="66" t="str">
        <f>+IFERROR(INDEX(BD_CIAT!$S$1:$S$273,MATCH(RD_IL_PERMISOS!I4,BD_CIAT!$A$1:$A$273,0)),"")</f>
        <v/>
      </c>
      <c r="L4" s="33" t="str">
        <f>IFERROR(INDEX(BD_CIAT!$Z$1:$Z$273,MATCH(RD_IL_PERMISOS!K4,BD_CIAT!$Y$1:$Y$273,0)),"")</f>
        <v/>
      </c>
      <c r="M4" s="48"/>
      <c r="N4" s="48"/>
      <c r="O4" s="73" t="str">
        <f t="shared" si="7"/>
        <v/>
      </c>
      <c r="P4" s="70" t="str">
        <f t="shared" si="8"/>
        <v/>
      </c>
      <c r="Q4" s="49"/>
      <c r="R4" s="49"/>
      <c r="S4" s="66" t="str">
        <f t="shared" si="9"/>
        <v>0 de enero de yyyy</v>
      </c>
      <c r="T4" s="50"/>
      <c r="U4" s="72" t="str">
        <f t="shared" si="1"/>
        <v/>
      </c>
      <c r="V4" s="72" t="str">
        <f>LOWER(IF(T4&lt;&gt;"",[1]!NumLetras(T4),""))</f>
        <v/>
      </c>
      <c r="W4" s="74" t="str">
        <f t="shared" si="2"/>
        <v/>
      </c>
      <c r="X4" s="75" t="str">
        <f t="shared" si="10"/>
        <v/>
      </c>
      <c r="Y4" s="75" t="str">
        <f t="shared" si="11"/>
        <v/>
      </c>
      <c r="Z4" s="66" t="str">
        <f>IFERROR(INDEX(BD_CIAT!$B$1:$B$273,MATCH(RD_IL_PERMISOS!AB4,BD_CIAT!$AG$1:$AG$273,0)),"")</f>
        <v/>
      </c>
      <c r="AA4" s="66" t="str">
        <f>IFERROR(INDEX(BD_CIAT!$AI$1:$AI$273,MATCH(RD_IL_PERMISOS!AB4,BD_CIAT!$AG$1:$AG$273,0)),"")</f>
        <v/>
      </c>
      <c r="AB4" s="66" t="str">
        <f>IFERROR(INDEX(BD_CIAT!$AG$1:$AG$273,MATCH(RD_IL_PERMISOS!I4,BD_CIAT!$A$1:$A$273,0)),"")</f>
        <v/>
      </c>
      <c r="AC4" s="66" t="str">
        <f>IFERROR(INDEX(BD_CIAT!$E$1:$E$273,MATCH(RD_IL_PERMISOS!AB4,BD_CIAT!$AG$1:$AG$273,0)),"")</f>
        <v/>
      </c>
      <c r="AD4" s="66" t="str">
        <f>IFERROR(INDEX(BD_CIAT!$G$1:$G$273,MATCH(RD_IL_PERMISOS!I4,BD_CIAT!$A$1:$A$273,0)),"")</f>
        <v/>
      </c>
      <c r="AG4" s="66" t="str">
        <f t="shared" si="12"/>
        <v/>
      </c>
      <c r="AH4" s="66" t="str">
        <f>IFERROR(CONCATENATE(INDEX(BD_CIAT!$H$1:$H$273,MATCH(RD_IL_PERMISOS!I4,BD_CIAT!$A$1:$A$273,0)),", ",PROPER(INDEX(BD_CIAT!$C$1:$C$273,MATCH(RD_IL_PERMISOS!AB4,BD_CIAT!$AG$1:$AG$273,0)))),"")</f>
        <v/>
      </c>
      <c r="AI4" s="66" t="str">
        <f t="shared" si="13"/>
        <v/>
      </c>
      <c r="AJ4" s="66" t="str">
        <f t="shared" si="14"/>
        <v/>
      </c>
      <c r="AK4" s="48"/>
      <c r="AL4" s="66" t="str">
        <f t="shared" si="15"/>
        <v>0 de enero de yyyy</v>
      </c>
      <c r="AM4" s="48"/>
      <c r="AN4" s="66" t="str">
        <f t="shared" si="16"/>
        <v>0 de enero de yyyy</v>
      </c>
      <c r="AO4" s="44"/>
      <c r="AP4" s="44"/>
      <c r="AQ4" s="66" t="str">
        <f t="shared" si="17"/>
        <v/>
      </c>
      <c r="AR4" s="33" t="str">
        <f>IFERROR(INDEX(BD_CIAT!$AK$1:$AK$273,MATCH(RD_IL_PERMISOS!I4,BD_CIAT!$A$1:$A$273,0)),"")</f>
        <v/>
      </c>
      <c r="AS4" s="66" t="str">
        <f>IFERROR(INDEX(BD_CIAT!$O$1:$O$273,MATCH(RD_IL_PERMISOS!I4,BD_CIAT!$A$1:$A$273,0)),"")</f>
        <v/>
      </c>
      <c r="AT4" s="49"/>
      <c r="AU4" s="66" t="str">
        <f t="shared" si="18"/>
        <v/>
      </c>
      <c r="AV4" s="44"/>
      <c r="AW4" s="44"/>
      <c r="AX4" s="66" t="str">
        <f t="shared" si="19"/>
        <v/>
      </c>
      <c r="AY4" s="78" t="str">
        <f>IFERROR(INDEX(BD_CIAT!$AA$2:$AA$273,MATCH(RD_IL_PERMISOS!K4,BD_CIAT!$Y$2:$Y$273,0)),"")</f>
        <v/>
      </c>
      <c r="AZ4" s="44"/>
      <c r="BA4" s="44"/>
      <c r="BB4" s="51"/>
      <c r="BC4" s="66" t="str">
        <f t="shared" si="20"/>
        <v/>
      </c>
      <c r="BD4" s="48"/>
      <c r="BE4" s="66" t="str">
        <f t="shared" si="21"/>
        <v>0 de enero de yyyy</v>
      </c>
      <c r="BF4" s="48"/>
      <c r="BG4" s="66" t="str">
        <f t="shared" si="22"/>
        <v>0 de enero de YYYY</v>
      </c>
      <c r="BH4" s="52"/>
      <c r="BI4" s="72" t="str">
        <f t="shared" si="23"/>
        <v xml:space="preserve">$,000 </v>
      </c>
      <c r="BJ4" s="72" t="str">
        <f>LOWER(IF(BH4&lt;&gt;"",[1]!NumLetras(BH4),""))</f>
        <v/>
      </c>
      <c r="BK4" s="74" t="str">
        <f t="shared" si="24"/>
        <v/>
      </c>
      <c r="BL4" s="74" t="str">
        <f t="shared" si="25"/>
        <v/>
      </c>
      <c r="BM4" s="74" t="str">
        <f t="shared" si="26"/>
        <v/>
      </c>
      <c r="BN4" s="44"/>
      <c r="BO4" s="48"/>
      <c r="BP4" s="66" t="str">
        <f t="shared" si="27"/>
        <v/>
      </c>
      <c r="BQ4" s="44"/>
      <c r="BR4" s="48"/>
      <c r="BS4" s="66" t="str">
        <f t="shared" si="28"/>
        <v/>
      </c>
      <c r="BT4" s="44"/>
      <c r="BU4" s="48"/>
      <c r="BV4" s="66" t="str">
        <f t="shared" si="29"/>
        <v>00000000-1900-PRODUCE-Oec</v>
      </c>
      <c r="BW4" s="44"/>
      <c r="BX4" s="48"/>
      <c r="BY4" s="66" t="str">
        <f t="shared" si="30"/>
        <v/>
      </c>
      <c r="BZ4" s="66" t="str">
        <f t="shared" si="31"/>
        <v/>
      </c>
      <c r="CA4" s="66" t="str">
        <f t="shared" si="32"/>
        <v>Al respecto, la administrada no cuenta con un permiso anterior para la referida embarcación pesquera, por lo que no resulta exigible el cumplimiento del citado numeral</v>
      </c>
      <c r="CB4" s="44"/>
      <c r="CC4" s="48"/>
      <c r="CD4" s="66" t="str">
        <f t="shared" si="33"/>
        <v>0000000-1900-PRODUCE/DSF-PA</v>
      </c>
      <c r="CE4" s="53"/>
      <c r="CF4" s="48"/>
      <c r="CG4" s="44"/>
      <c r="CH4" s="66" t="str">
        <f t="shared" si="34"/>
        <v/>
      </c>
      <c r="CI4" s="66" t="str">
        <f>IFERROR(INDEX(BD_CIAT!$AE$1:$AE$273,MATCH(RD_IL_PERMISOS!I4,BD_CIAT!$A$1:$A$273,0)),"")</f>
        <v/>
      </c>
      <c r="CJ4" s="66" t="str">
        <f t="shared" si="35"/>
        <v/>
      </c>
      <c r="CK4" s="66" t="str">
        <f>IF(CI4&lt;&gt;"",IF(RIGHT(CI4)="B",DATA_AUX!$F$3,IF(RIGHT(CI4)="A",DATA_AUX!$F$2,DATA_AUX!$F$4)),"")</f>
        <v/>
      </c>
      <c r="CL4" s="66" t="str">
        <f>IF(CI4&lt;&gt;"",IF(OR(CI4="6-A",CI4="6-B"),INDEX(DATA_AUX!$M$1:$M$4,MATCH(RD_IL_PERMISOS!CI4,DATA_AUX!$L$1:$L$4,0)),DATA_AUX!M6),"")</f>
        <v/>
      </c>
      <c r="CM4" s="66" t="str">
        <f>IFERROR(INDEX(DATA_AUX!$N$1:$N$4,MATCH(RD_IL_PERMISOS!CI4,DATA_AUX!$L$1:$L$4,0)),"")</f>
        <v/>
      </c>
      <c r="CN4" s="66" t="str">
        <f>+IF(M4&lt;&gt;"",CONCATENATE(PROPER(MID([1]!NumLetras(12*(YEAR(N4)-YEAR(M4))+(MONTH(N4)-MONTH(M4))),1,LEN([1]!NumLetras(12*(YEAR(N4)-YEAR(M4))+(MONTH(N4)-MONTH(M4))))-7))," (",12*(YEAR(N4)-YEAR(M4))+(MONTH(N4)-MONTH(M4)),")",IF(MONTH(N4)-MONTH(M4)=1," mes"," meses"),"; ",P4),"")</f>
        <v/>
      </c>
      <c r="CO4" s="44"/>
      <c r="CP4" s="48"/>
      <c r="CQ4" s="66" t="str">
        <f t="shared" si="36"/>
        <v/>
      </c>
      <c r="CR4" s="66" t="str">
        <f t="shared" si="37"/>
        <v/>
      </c>
    </row>
    <row r="5" spans="1:96" ht="42.75" customHeight="1">
      <c r="A5" s="43">
        <v>4</v>
      </c>
      <c r="C5" s="56"/>
      <c r="D5" s="66" t="str">
        <f t="shared" si="5"/>
        <v>00000000-2024-PRODUCE/DECHDI-</v>
      </c>
      <c r="F5" s="46"/>
      <c r="G5" s="68" t="str">
        <f t="shared" si="6"/>
        <v>00000000-1900</v>
      </c>
      <c r="H5" s="66" t="str">
        <f t="shared" si="0"/>
        <v>0 de enero de yyyy</v>
      </c>
      <c r="J5" s="66" t="str">
        <f>+IFERROR(INDEX(BD_CIAT!$S$1:$S$273,MATCH(RD_IL_PERMISOS!I5,BD_CIAT!$A$1:$A$273,0)),"")</f>
        <v/>
      </c>
      <c r="L5" s="33" t="str">
        <f>IFERROR(INDEX(BD_CIAT!$Z$1:$Z$273,MATCH(RD_IL_PERMISOS!K5,BD_CIAT!$Y$1:$Y$273,0)),"")</f>
        <v/>
      </c>
      <c r="M5" s="48"/>
      <c r="N5" s="48"/>
      <c r="O5" s="73" t="str">
        <f t="shared" si="7"/>
        <v/>
      </c>
      <c r="P5" s="70" t="str">
        <f t="shared" si="8"/>
        <v/>
      </c>
      <c r="Q5" s="49"/>
      <c r="R5" s="49"/>
      <c r="S5" s="66" t="str">
        <f t="shared" si="9"/>
        <v>0 de enero de yyyy</v>
      </c>
      <c r="T5" s="50"/>
      <c r="U5" s="72" t="str">
        <f t="shared" si="1"/>
        <v/>
      </c>
      <c r="V5" s="72" t="str">
        <f>LOWER(IF(T5&lt;&gt;"",[1]!NumLetras(T5),""))</f>
        <v/>
      </c>
      <c r="W5" s="74" t="str">
        <f t="shared" si="2"/>
        <v/>
      </c>
      <c r="X5" s="75" t="str">
        <f t="shared" si="10"/>
        <v/>
      </c>
      <c r="Y5" s="75" t="str">
        <f t="shared" si="11"/>
        <v/>
      </c>
      <c r="Z5" s="66" t="str">
        <f>IFERROR(INDEX(BD_CIAT!$B$1:$B$273,MATCH(RD_IL_PERMISOS!AB5,BD_CIAT!$AG$1:$AG$273,0)),"")</f>
        <v/>
      </c>
      <c r="AA5" s="66" t="str">
        <f>IFERROR(INDEX(BD_CIAT!$AI$1:$AI$273,MATCH(RD_IL_PERMISOS!AB5,BD_CIAT!$AG$1:$AG$273,0)),"")</f>
        <v/>
      </c>
      <c r="AB5" s="66" t="str">
        <f>IFERROR(INDEX(BD_CIAT!$AG$1:$AG$273,MATCH(RD_IL_PERMISOS!I5,BD_CIAT!$A$1:$A$273,0)),"")</f>
        <v/>
      </c>
      <c r="AC5" s="66" t="str">
        <f>IFERROR(INDEX(BD_CIAT!$E$1:$E$273,MATCH(RD_IL_PERMISOS!AB5,BD_CIAT!$AG$1:$AG$273,0)),"")</f>
        <v/>
      </c>
      <c r="AD5" s="66" t="str">
        <f>IFERROR(INDEX(BD_CIAT!$G$1:$G$273,MATCH(RD_IL_PERMISOS!I5,BD_CIAT!$A$1:$A$273,0)),"")</f>
        <v/>
      </c>
      <c r="AG5" s="66" t="str">
        <f t="shared" si="12"/>
        <v/>
      </c>
      <c r="AH5" s="66" t="str">
        <f>IFERROR(CONCATENATE(INDEX(BD_CIAT!$H$1:$H$273,MATCH(RD_IL_PERMISOS!I5,BD_CIAT!$A$1:$A$273,0)),", ",PROPER(INDEX(BD_CIAT!$C$1:$C$273,MATCH(RD_IL_PERMISOS!AB5,BD_CIAT!$AG$1:$AG$273,0)))),"")</f>
        <v/>
      </c>
      <c r="AI5" s="66" t="str">
        <f t="shared" si="13"/>
        <v/>
      </c>
      <c r="AJ5" s="66" t="str">
        <f t="shared" si="14"/>
        <v/>
      </c>
      <c r="AK5" s="48"/>
      <c r="AL5" s="66" t="str">
        <f t="shared" si="15"/>
        <v>0 de enero de yyyy</v>
      </c>
      <c r="AM5" s="48"/>
      <c r="AN5" s="66" t="str">
        <f t="shared" si="16"/>
        <v>0 de enero de yyyy</v>
      </c>
      <c r="AO5" s="44"/>
      <c r="AP5" s="44"/>
      <c r="AQ5" s="66" t="str">
        <f t="shared" si="17"/>
        <v/>
      </c>
      <c r="AR5" s="33" t="str">
        <f>IFERROR(INDEX(BD_CIAT!$AK$1:$AK$273,MATCH(RD_IL_PERMISOS!I5,BD_CIAT!$A$1:$A$273,0)),"")</f>
        <v/>
      </c>
      <c r="AS5" s="66" t="str">
        <f>IFERROR(INDEX(BD_CIAT!$O$1:$O$273,MATCH(RD_IL_PERMISOS!I5,BD_CIAT!$A$1:$A$273,0)),"")</f>
        <v/>
      </c>
      <c r="AT5" s="49"/>
      <c r="AU5" s="66" t="str">
        <f t="shared" si="18"/>
        <v/>
      </c>
      <c r="AV5" s="44"/>
      <c r="AW5" s="44"/>
      <c r="AX5" s="66" t="str">
        <f t="shared" si="19"/>
        <v/>
      </c>
      <c r="AY5" s="78" t="str">
        <f>IFERROR(INDEX(BD_CIAT!$AA$2:$AA$273,MATCH(RD_IL_PERMISOS!K5,BD_CIAT!$Y$2:$Y$273,0)),"")</f>
        <v/>
      </c>
      <c r="AZ5" s="44"/>
      <c r="BA5" s="44"/>
      <c r="BB5" s="51"/>
      <c r="BC5" s="66" t="str">
        <f t="shared" si="20"/>
        <v/>
      </c>
      <c r="BD5" s="48"/>
      <c r="BE5" s="66" t="str">
        <f t="shared" si="21"/>
        <v>0 de enero de yyyy</v>
      </c>
      <c r="BF5" s="48"/>
      <c r="BG5" s="66" t="str">
        <f t="shared" si="22"/>
        <v>0 de enero de YYYY</v>
      </c>
      <c r="BH5" s="52"/>
      <c r="BI5" s="72" t="str">
        <f t="shared" si="23"/>
        <v xml:space="preserve">$,000 </v>
      </c>
      <c r="BJ5" s="72" t="str">
        <f>LOWER(IF(BH5&lt;&gt;"",[1]!NumLetras(BH5),""))</f>
        <v/>
      </c>
      <c r="BK5" s="74" t="str">
        <f t="shared" si="24"/>
        <v/>
      </c>
      <c r="BL5" s="74" t="str">
        <f t="shared" si="25"/>
        <v/>
      </c>
      <c r="BM5" s="74" t="str">
        <f t="shared" si="26"/>
        <v/>
      </c>
      <c r="BN5" s="44"/>
      <c r="BO5" s="48"/>
      <c r="BP5" s="66" t="str">
        <f t="shared" si="27"/>
        <v/>
      </c>
      <c r="BQ5" s="44"/>
      <c r="BR5" s="48"/>
      <c r="BS5" s="66" t="str">
        <f t="shared" si="28"/>
        <v/>
      </c>
      <c r="BT5" s="44"/>
      <c r="BU5" s="48"/>
      <c r="BV5" s="66" t="str">
        <f t="shared" si="29"/>
        <v>00000000-1900-PRODUCE-Oec</v>
      </c>
      <c r="BW5" s="44"/>
      <c r="BX5" s="48"/>
      <c r="BY5" s="66" t="str">
        <f t="shared" si="30"/>
        <v/>
      </c>
      <c r="BZ5" s="66" t="str">
        <f t="shared" si="31"/>
        <v/>
      </c>
      <c r="CA5" s="66" t="str">
        <f t="shared" si="32"/>
        <v>Al respecto, la administrada no cuenta con un permiso anterior para la referida embarcación pesquera, por lo que no resulta exigible el cumplimiento del citado numeral</v>
      </c>
      <c r="CB5" s="44"/>
      <c r="CC5" s="48"/>
      <c r="CD5" s="66" t="str">
        <f t="shared" si="33"/>
        <v>0000000-1900-PRODUCE/DSF-PA</v>
      </c>
      <c r="CE5" s="53"/>
      <c r="CF5" s="48"/>
      <c r="CG5" s="44"/>
      <c r="CH5" s="66" t="str">
        <f t="shared" si="34"/>
        <v/>
      </c>
      <c r="CI5" s="66" t="str">
        <f>IFERROR(INDEX(BD_CIAT!$AE$1:$AE$273,MATCH(RD_IL_PERMISOS!I5,BD_CIAT!$A$1:$A$273,0)),"")</f>
        <v/>
      </c>
      <c r="CJ5" s="66" t="str">
        <f t="shared" si="35"/>
        <v/>
      </c>
      <c r="CK5" s="66" t="str">
        <f>IF(CI5&lt;&gt;"",IF(RIGHT(CI5)="B",DATA_AUX!$F$3,IF(RIGHT(CI5)="A",DATA_AUX!$F$2,DATA_AUX!$F$4)),"")</f>
        <v/>
      </c>
      <c r="CL5" s="66" t="str">
        <f>IF(CI5&lt;&gt;"",IF(OR(CI5="6-A",CI5="6-B"),INDEX(DATA_AUX!$M$1:$M$4,MATCH(RD_IL_PERMISOS!CI5,DATA_AUX!$L$1:$L$4,0)),DATA_AUX!M7),"")</f>
        <v/>
      </c>
      <c r="CM5" s="66" t="str">
        <f>IFERROR(INDEX(DATA_AUX!$N$1:$N$4,MATCH(RD_IL_PERMISOS!CI5,DATA_AUX!$L$1:$L$4,0)),"")</f>
        <v/>
      </c>
      <c r="CN5" s="66" t="str">
        <f>+IF(M5&lt;&gt;"",CONCATENATE(PROPER(MID([1]!NumLetras(12*(YEAR(N5)-YEAR(M5))+(MONTH(N5)-MONTH(M5))),1,LEN([1]!NumLetras(12*(YEAR(N5)-YEAR(M5))+(MONTH(N5)-MONTH(M5))))-7))," (",12*(YEAR(N5)-YEAR(M5))+(MONTH(N5)-MONTH(M5)),")",IF(MONTH(N5)-MONTH(M5)=1," mes"," meses"),"; ",P5),"")</f>
        <v/>
      </c>
      <c r="CO5" s="44"/>
      <c r="CP5" s="48"/>
      <c r="CQ5" s="66" t="str">
        <f t="shared" si="36"/>
        <v/>
      </c>
      <c r="CR5" s="66" t="str">
        <f t="shared" si="37"/>
        <v/>
      </c>
    </row>
    <row r="6" spans="1:96" ht="42.75" customHeight="1">
      <c r="A6" s="43">
        <v>5</v>
      </c>
      <c r="C6" s="56"/>
      <c r="D6" s="66" t="str">
        <f t="shared" si="5"/>
        <v>00000000-2024-PRODUCE/DECHDI-</v>
      </c>
      <c r="F6" s="46"/>
      <c r="G6" s="68" t="str">
        <f t="shared" si="6"/>
        <v>00000000-1900</v>
      </c>
      <c r="H6" s="66" t="str">
        <f t="shared" si="0"/>
        <v>0 de enero de yyyy</v>
      </c>
      <c r="J6" s="66" t="str">
        <f>+IFERROR(INDEX(BD_CIAT!$S$1:$S$273,MATCH(RD_IL_PERMISOS!I6,BD_CIAT!$A$1:$A$273,0)),"")</f>
        <v/>
      </c>
      <c r="L6" s="33" t="str">
        <f>IFERROR(INDEX(BD_CIAT!$Z$1:$Z$273,MATCH(RD_IL_PERMISOS!K6,BD_CIAT!$Y$1:$Y$273,0)),"")</f>
        <v/>
      </c>
      <c r="M6" s="48"/>
      <c r="N6" s="48"/>
      <c r="O6" s="73" t="str">
        <f t="shared" si="7"/>
        <v/>
      </c>
      <c r="P6" s="70" t="str">
        <f t="shared" si="8"/>
        <v/>
      </c>
      <c r="Q6" s="49"/>
      <c r="R6" s="49"/>
      <c r="S6" s="66" t="str">
        <f t="shared" si="9"/>
        <v>0 de enero de yyyy</v>
      </c>
      <c r="T6" s="50"/>
      <c r="U6" s="72" t="str">
        <f t="shared" si="1"/>
        <v/>
      </c>
      <c r="V6" s="72" t="str">
        <f>LOWER(IF(T6&lt;&gt;"",[1]!NumLetras(T6),""))</f>
        <v/>
      </c>
      <c r="W6" s="74" t="str">
        <f t="shared" si="2"/>
        <v/>
      </c>
      <c r="X6" s="75" t="str">
        <f t="shared" si="10"/>
        <v/>
      </c>
      <c r="Y6" s="75" t="str">
        <f t="shared" si="11"/>
        <v/>
      </c>
      <c r="Z6" s="66" t="str">
        <f>IFERROR(INDEX(BD_CIAT!$B$1:$B$273,MATCH(RD_IL_PERMISOS!AB6,BD_CIAT!$AG$1:$AG$273,0)),"")</f>
        <v/>
      </c>
      <c r="AA6" s="66" t="str">
        <f>IFERROR(INDEX(BD_CIAT!$AI$1:$AI$273,MATCH(RD_IL_PERMISOS!AB6,BD_CIAT!$AG$1:$AG$273,0)),"")</f>
        <v/>
      </c>
      <c r="AB6" s="66" t="str">
        <f>IFERROR(INDEX(BD_CIAT!$AG$1:$AG$273,MATCH(RD_IL_PERMISOS!I6,BD_CIAT!$A$1:$A$273,0)),"")</f>
        <v/>
      </c>
      <c r="AC6" s="66" t="str">
        <f>IFERROR(INDEX(BD_CIAT!$E$1:$E$273,MATCH(RD_IL_PERMISOS!AB6,BD_CIAT!$AG$1:$AG$273,0)),"")</f>
        <v/>
      </c>
      <c r="AD6" s="66" t="str">
        <f>IFERROR(INDEX(BD_CIAT!$G$1:$G$273,MATCH(RD_IL_PERMISOS!I6,BD_CIAT!$A$1:$A$273,0)),"")</f>
        <v/>
      </c>
      <c r="AG6" s="66" t="str">
        <f t="shared" si="12"/>
        <v/>
      </c>
      <c r="AH6" s="66" t="str">
        <f>IFERROR(CONCATENATE(INDEX(BD_CIAT!$H$1:$H$273,MATCH(RD_IL_PERMISOS!I6,BD_CIAT!$A$1:$A$273,0)),", ",PROPER(INDEX(BD_CIAT!$C$1:$C$273,MATCH(RD_IL_PERMISOS!AB6,BD_CIAT!$AG$1:$AG$273,0)))),"")</f>
        <v/>
      </c>
      <c r="AI6" s="66" t="str">
        <f t="shared" si="13"/>
        <v/>
      </c>
      <c r="AJ6" s="66" t="str">
        <f t="shared" si="14"/>
        <v/>
      </c>
      <c r="AK6" s="48"/>
      <c r="AL6" s="66" t="str">
        <f t="shared" si="15"/>
        <v>0 de enero de yyyy</v>
      </c>
      <c r="AM6" s="48"/>
      <c r="AN6" s="66" t="str">
        <f t="shared" si="16"/>
        <v>0 de enero de yyyy</v>
      </c>
      <c r="AO6" s="44"/>
      <c r="AP6" s="44"/>
      <c r="AQ6" s="66" t="str">
        <f t="shared" si="17"/>
        <v/>
      </c>
      <c r="AR6" s="33" t="str">
        <f>IFERROR(INDEX(BD_CIAT!$AK$1:$AK$273,MATCH(RD_IL_PERMISOS!I6,BD_CIAT!$A$1:$A$273,0)),"")</f>
        <v/>
      </c>
      <c r="AS6" s="66" t="str">
        <f>IFERROR(INDEX(BD_CIAT!$O$1:$O$273,MATCH(RD_IL_PERMISOS!I6,BD_CIAT!$A$1:$A$273,0)),"")</f>
        <v/>
      </c>
      <c r="AT6" s="49"/>
      <c r="AU6" s="66" t="str">
        <f t="shared" si="18"/>
        <v/>
      </c>
      <c r="AV6" s="44"/>
      <c r="AW6" s="44"/>
      <c r="AX6" s="66" t="str">
        <f t="shared" si="19"/>
        <v/>
      </c>
      <c r="AY6" s="78" t="str">
        <f>IFERROR(INDEX(BD_CIAT!$AA$2:$AA$273,MATCH(RD_IL_PERMISOS!K6,BD_CIAT!$Y$2:$Y$273,0)),"")</f>
        <v/>
      </c>
      <c r="AZ6" s="44"/>
      <c r="BA6" s="44"/>
      <c r="BB6" s="51"/>
      <c r="BC6" s="66" t="str">
        <f t="shared" si="20"/>
        <v/>
      </c>
      <c r="BD6" s="48"/>
      <c r="BE6" s="66" t="str">
        <f t="shared" si="21"/>
        <v>0 de enero de yyyy</v>
      </c>
      <c r="BF6" s="48"/>
      <c r="BG6" s="66" t="str">
        <f t="shared" si="22"/>
        <v>0 de enero de YYYY</v>
      </c>
      <c r="BH6" s="52"/>
      <c r="BI6" s="72" t="str">
        <f t="shared" si="23"/>
        <v xml:space="preserve">$,000 </v>
      </c>
      <c r="BJ6" s="72" t="str">
        <f>LOWER(IF(BH6&lt;&gt;"",[1]!NumLetras(BH6),""))</f>
        <v/>
      </c>
      <c r="BK6" s="74" t="str">
        <f t="shared" si="24"/>
        <v/>
      </c>
      <c r="BL6" s="74" t="str">
        <f t="shared" si="25"/>
        <v/>
      </c>
      <c r="BM6" s="74" t="str">
        <f t="shared" si="26"/>
        <v/>
      </c>
      <c r="BN6" s="44"/>
      <c r="BO6" s="48"/>
      <c r="BP6" s="66" t="str">
        <f t="shared" si="27"/>
        <v/>
      </c>
      <c r="BQ6" s="44"/>
      <c r="BR6" s="48"/>
      <c r="BS6" s="66" t="str">
        <f t="shared" si="28"/>
        <v/>
      </c>
      <c r="BT6" s="44"/>
      <c r="BU6" s="48"/>
      <c r="BV6" s="66" t="str">
        <f t="shared" si="29"/>
        <v>00000000-1900-PRODUCE-Oec</v>
      </c>
      <c r="BW6" s="44"/>
      <c r="BX6" s="48"/>
      <c r="BY6" s="66" t="str">
        <f t="shared" si="30"/>
        <v/>
      </c>
      <c r="BZ6" s="66" t="str">
        <f t="shared" si="31"/>
        <v/>
      </c>
      <c r="CA6" s="66" t="str">
        <f t="shared" si="32"/>
        <v>Al respecto, la administrada no cuenta con un permiso anterior para la referida embarcación pesquera, por lo que no resulta exigible el cumplimiento del citado numeral</v>
      </c>
      <c r="CB6" s="44"/>
      <c r="CC6" s="48"/>
      <c r="CD6" s="66" t="str">
        <f t="shared" si="33"/>
        <v>0000000-1900-PRODUCE/DSF-PA</v>
      </c>
      <c r="CE6" s="53"/>
      <c r="CF6" s="48"/>
      <c r="CG6" s="44"/>
      <c r="CH6" s="66" t="str">
        <f t="shared" si="34"/>
        <v/>
      </c>
      <c r="CI6" s="66" t="str">
        <f>IFERROR(INDEX(BD_CIAT!$AE$1:$AE$273,MATCH(RD_IL_PERMISOS!I6,BD_CIAT!$A$1:$A$273,0)),"")</f>
        <v/>
      </c>
      <c r="CJ6" s="66" t="str">
        <f t="shared" si="35"/>
        <v/>
      </c>
      <c r="CK6" s="66" t="str">
        <f>IF(CI6&lt;&gt;"",IF(RIGHT(CI6)="B",DATA_AUX!$F$3,IF(RIGHT(CI6)="A",DATA_AUX!$F$2,DATA_AUX!$F$4)),"")</f>
        <v/>
      </c>
      <c r="CL6" s="66" t="str">
        <f>IF(CI6&lt;&gt;"",IF(OR(CI6="6-A",CI6="6-B"),INDEX(DATA_AUX!$M$1:$M$4,MATCH(RD_IL_PERMISOS!CI6,DATA_AUX!$L$1:$L$4,0)),DATA_AUX!M8),"")</f>
        <v/>
      </c>
      <c r="CM6" s="66" t="str">
        <f>IFERROR(INDEX(DATA_AUX!$N$1:$N$4,MATCH(RD_IL_PERMISOS!CI6,DATA_AUX!$L$1:$L$4,0)),"")</f>
        <v/>
      </c>
      <c r="CN6" s="66" t="str">
        <f>+IF(M6&lt;&gt;"",CONCATENATE(PROPER(MID([1]!NumLetras(12*(YEAR(N6)-YEAR(M6))+(MONTH(N6)-MONTH(M6))),1,LEN([1]!NumLetras(12*(YEAR(N6)-YEAR(M6))+(MONTH(N6)-MONTH(M6))))-7))," (",12*(YEAR(N6)-YEAR(M6))+(MONTH(N6)-MONTH(M6)),")",IF(MONTH(N6)-MONTH(M6)=1," mes"," meses"),"; ",P6),"")</f>
        <v/>
      </c>
      <c r="CO6" s="44"/>
      <c r="CP6" s="48"/>
      <c r="CQ6" s="66" t="str">
        <f t="shared" si="36"/>
        <v/>
      </c>
      <c r="CR6" s="66" t="str">
        <f t="shared" si="37"/>
        <v/>
      </c>
    </row>
    <row r="7" spans="1:96" ht="42.75" customHeight="1">
      <c r="A7" s="43">
        <v>6</v>
      </c>
      <c r="C7" s="56"/>
      <c r="D7" s="66" t="str">
        <f t="shared" si="5"/>
        <v>00000000-2024-PRODUCE/DECHDI-</v>
      </c>
      <c r="F7" s="46"/>
      <c r="G7" s="68" t="str">
        <f t="shared" si="6"/>
        <v>00000000-1900</v>
      </c>
      <c r="H7" s="66" t="str">
        <f t="shared" si="0"/>
        <v>0 de enero de yyyy</v>
      </c>
      <c r="J7" s="66" t="str">
        <f>+IFERROR(INDEX(BD_CIAT!$S$1:$S$273,MATCH(RD_IL_PERMISOS!I7,BD_CIAT!$A$1:$A$273,0)),"")</f>
        <v/>
      </c>
      <c r="L7" s="33" t="str">
        <f>IFERROR(INDEX(BD_CIAT!$Z$1:$Z$273,MATCH(RD_IL_PERMISOS!K7,BD_CIAT!$Y$1:$Y$273,0)),"")</f>
        <v/>
      </c>
      <c r="M7" s="48"/>
      <c r="N7" s="48"/>
      <c r="O7" s="73" t="str">
        <f t="shared" si="7"/>
        <v/>
      </c>
      <c r="P7" s="70" t="str">
        <f t="shared" si="8"/>
        <v/>
      </c>
      <c r="Q7" s="49"/>
      <c r="R7" s="49"/>
      <c r="S7" s="66" t="str">
        <f t="shared" si="9"/>
        <v>0 de enero de yyyy</v>
      </c>
      <c r="T7" s="50"/>
      <c r="U7" s="72" t="str">
        <f t="shared" si="1"/>
        <v/>
      </c>
      <c r="V7" s="72" t="str">
        <f>LOWER(IF(T7&lt;&gt;"",[1]!NumLetras(T7),""))</f>
        <v/>
      </c>
      <c r="W7" s="74" t="str">
        <f t="shared" si="2"/>
        <v/>
      </c>
      <c r="X7" s="75" t="str">
        <f t="shared" si="10"/>
        <v/>
      </c>
      <c r="Y7" s="75" t="str">
        <f t="shared" si="11"/>
        <v/>
      </c>
      <c r="Z7" s="66" t="str">
        <f>IFERROR(INDEX(BD_CIAT!$B$1:$B$273,MATCH(RD_IL_PERMISOS!AB7,BD_CIAT!$AG$1:$AG$273,0)),"")</f>
        <v/>
      </c>
      <c r="AA7" s="66" t="str">
        <f>IFERROR(INDEX(BD_CIAT!$AI$1:$AI$273,MATCH(RD_IL_PERMISOS!AB7,BD_CIAT!$AG$1:$AG$273,0)),"")</f>
        <v/>
      </c>
      <c r="AB7" s="66" t="str">
        <f>IFERROR(INDEX(BD_CIAT!$AG$1:$AG$273,MATCH(RD_IL_PERMISOS!I7,BD_CIAT!$A$1:$A$273,0)),"")</f>
        <v/>
      </c>
      <c r="AC7" s="66" t="str">
        <f>IFERROR(INDEX(BD_CIAT!$E$1:$E$273,MATCH(RD_IL_PERMISOS!AB7,BD_CIAT!$AG$1:$AG$273,0)),"")</f>
        <v/>
      </c>
      <c r="AD7" s="66" t="str">
        <f>IFERROR(INDEX(BD_CIAT!$G$1:$G$273,MATCH(RD_IL_PERMISOS!I7,BD_CIAT!$A$1:$A$273,0)),"")</f>
        <v/>
      </c>
      <c r="AG7" s="66" t="str">
        <f t="shared" si="12"/>
        <v/>
      </c>
      <c r="AH7" s="66" t="str">
        <f>IFERROR(CONCATENATE(INDEX(BD_CIAT!$H$1:$H$273,MATCH(RD_IL_PERMISOS!I7,BD_CIAT!$A$1:$A$273,0)),", ",PROPER(INDEX(BD_CIAT!$C$1:$C$273,MATCH(RD_IL_PERMISOS!AB7,BD_CIAT!$AG$1:$AG$273,0)))),"")</f>
        <v/>
      </c>
      <c r="AI7" s="66" t="str">
        <f t="shared" si="13"/>
        <v/>
      </c>
      <c r="AJ7" s="66" t="str">
        <f t="shared" si="14"/>
        <v/>
      </c>
      <c r="AK7" s="48"/>
      <c r="AL7" s="66" t="str">
        <f t="shared" si="15"/>
        <v>0 de enero de yyyy</v>
      </c>
      <c r="AM7" s="48"/>
      <c r="AN7" s="66" t="str">
        <f t="shared" si="16"/>
        <v>0 de enero de yyyy</v>
      </c>
      <c r="AO7" s="44"/>
      <c r="AP7" s="44"/>
      <c r="AQ7" s="66" t="str">
        <f t="shared" si="17"/>
        <v/>
      </c>
      <c r="AR7" s="33" t="str">
        <f>IFERROR(INDEX(BD_CIAT!$AK$1:$AK$273,MATCH(RD_IL_PERMISOS!I7,BD_CIAT!$A$1:$A$273,0)),"")</f>
        <v/>
      </c>
      <c r="AS7" s="66" t="str">
        <f>IFERROR(INDEX(BD_CIAT!$O$1:$O$273,MATCH(RD_IL_PERMISOS!I7,BD_CIAT!$A$1:$A$273,0)),"")</f>
        <v/>
      </c>
      <c r="AT7" s="49"/>
      <c r="AU7" s="66" t="str">
        <f t="shared" si="18"/>
        <v/>
      </c>
      <c r="AV7" s="44"/>
      <c r="AW7" s="44"/>
      <c r="AX7" s="66" t="str">
        <f t="shared" si="19"/>
        <v/>
      </c>
      <c r="AY7" s="78" t="str">
        <f>IFERROR(INDEX(BD_CIAT!$AA$2:$AA$273,MATCH(RD_IL_PERMISOS!K7,BD_CIAT!$Y$2:$Y$273,0)),"")</f>
        <v/>
      </c>
      <c r="AZ7" s="44"/>
      <c r="BA7" s="44"/>
      <c r="BB7" s="51"/>
      <c r="BC7" s="66" t="str">
        <f t="shared" si="20"/>
        <v/>
      </c>
      <c r="BD7" s="48"/>
      <c r="BE7" s="66" t="str">
        <f t="shared" si="21"/>
        <v>0 de enero de yyyy</v>
      </c>
      <c r="BF7" s="48"/>
      <c r="BG7" s="66" t="str">
        <f t="shared" si="22"/>
        <v>0 de enero de YYYY</v>
      </c>
      <c r="BH7" s="52"/>
      <c r="BI7" s="72" t="str">
        <f t="shared" si="23"/>
        <v xml:space="preserve">$,000 </v>
      </c>
      <c r="BJ7" s="72" t="str">
        <f>LOWER(IF(BH7&lt;&gt;"",[1]!NumLetras(BH7),""))</f>
        <v/>
      </c>
      <c r="BK7" s="74" t="str">
        <f t="shared" si="24"/>
        <v/>
      </c>
      <c r="BL7" s="74" t="str">
        <f t="shared" si="25"/>
        <v/>
      </c>
      <c r="BM7" s="74" t="str">
        <f t="shared" si="26"/>
        <v/>
      </c>
      <c r="BN7" s="44"/>
      <c r="BO7" s="48"/>
      <c r="BP7" s="66" t="str">
        <f t="shared" si="27"/>
        <v/>
      </c>
      <c r="BQ7" s="44"/>
      <c r="BR7" s="48"/>
      <c r="BS7" s="66" t="str">
        <f t="shared" si="28"/>
        <v/>
      </c>
      <c r="BT7" s="44"/>
      <c r="BU7" s="48"/>
      <c r="BV7" s="66" t="str">
        <f t="shared" si="29"/>
        <v>00000000-1900-PRODUCE-Oec</v>
      </c>
      <c r="BW7" s="44"/>
      <c r="BX7" s="48"/>
      <c r="BY7" s="66" t="str">
        <f t="shared" si="30"/>
        <v/>
      </c>
      <c r="BZ7" s="66" t="str">
        <f t="shared" si="31"/>
        <v/>
      </c>
      <c r="CA7" s="66" t="str">
        <f t="shared" si="32"/>
        <v>Al respecto, la administrada no cuenta con un permiso anterior para la referida embarcación pesquera, por lo que no resulta exigible el cumplimiento del citado numeral</v>
      </c>
      <c r="CB7" s="44"/>
      <c r="CC7" s="48"/>
      <c r="CD7" s="66" t="str">
        <f t="shared" si="33"/>
        <v>0000000-1900-PRODUCE/DSF-PA</v>
      </c>
      <c r="CE7" s="53"/>
      <c r="CF7" s="48"/>
      <c r="CG7" s="44"/>
      <c r="CH7" s="66" t="str">
        <f t="shared" si="34"/>
        <v/>
      </c>
      <c r="CI7" s="66" t="str">
        <f>IFERROR(INDEX(BD_CIAT!$AE$1:$AE$273,MATCH(RD_IL_PERMISOS!I7,BD_CIAT!$A$1:$A$273,0)),"")</f>
        <v/>
      </c>
      <c r="CJ7" s="66" t="str">
        <f t="shared" si="35"/>
        <v/>
      </c>
      <c r="CK7" s="66" t="str">
        <f>IF(CI7&lt;&gt;"",IF(RIGHT(CI7)="B",DATA_AUX!$F$3,IF(RIGHT(CI7)="A",DATA_AUX!$F$2,DATA_AUX!$F$4)),"")</f>
        <v/>
      </c>
      <c r="CL7" s="66" t="str">
        <f>IF(CI7&lt;&gt;"",IF(OR(CI7="6-A",CI7="6-B"),INDEX(DATA_AUX!$M$1:$M$4,MATCH(RD_IL_PERMISOS!CI7,DATA_AUX!$L$1:$L$4,0)),DATA_AUX!M9),"")</f>
        <v/>
      </c>
      <c r="CM7" s="66" t="str">
        <f>IFERROR(INDEX(DATA_AUX!$N$1:$N$4,MATCH(RD_IL_PERMISOS!CI7,DATA_AUX!$L$1:$L$4,0)),"")</f>
        <v/>
      </c>
      <c r="CN7" s="66" t="str">
        <f>+IF(M7&lt;&gt;"",CONCATENATE(PROPER(MID([1]!NumLetras(12*(YEAR(N7)-YEAR(M7))+(MONTH(N7)-MONTH(M7))),1,LEN([1]!NumLetras(12*(YEAR(N7)-YEAR(M7))+(MONTH(N7)-MONTH(M7))))-7))," (",12*(YEAR(N7)-YEAR(M7))+(MONTH(N7)-MONTH(M7)),")",IF(MONTH(N7)-MONTH(M7)=1," mes"," meses"),"; ",P7),"")</f>
        <v/>
      </c>
      <c r="CO7" s="44"/>
      <c r="CP7" s="48"/>
      <c r="CQ7" s="66" t="str">
        <f t="shared" si="36"/>
        <v/>
      </c>
      <c r="CR7" s="66" t="str">
        <f t="shared" si="37"/>
        <v/>
      </c>
    </row>
    <row r="8" spans="1:96" ht="42.75" customHeight="1">
      <c r="A8" s="43">
        <v>7</v>
      </c>
      <c r="C8" s="56"/>
      <c r="D8" s="66" t="str">
        <f t="shared" si="5"/>
        <v>00000000-2024-PRODUCE/DECHDI-</v>
      </c>
      <c r="F8" s="46"/>
      <c r="G8" s="68" t="str">
        <f t="shared" si="6"/>
        <v>00000000-1900</v>
      </c>
      <c r="H8" s="66" t="str">
        <f t="shared" si="0"/>
        <v>0 de enero de yyyy</v>
      </c>
      <c r="J8" s="66" t="str">
        <f>+IFERROR(INDEX(BD_CIAT!$S$1:$S$273,MATCH(RD_IL_PERMISOS!I8,BD_CIAT!$A$1:$A$273,0)),"")</f>
        <v/>
      </c>
      <c r="L8" s="33" t="str">
        <f>IFERROR(INDEX(BD_CIAT!$Z$1:$Z$273,MATCH(RD_IL_PERMISOS!K8,BD_CIAT!$Y$1:$Y$273,0)),"")</f>
        <v/>
      </c>
      <c r="M8" s="48"/>
      <c r="N8" s="48"/>
      <c r="O8" s="73" t="str">
        <f t="shared" si="7"/>
        <v/>
      </c>
      <c r="P8" s="70" t="str">
        <f t="shared" si="8"/>
        <v/>
      </c>
      <c r="Q8" s="49"/>
      <c r="R8" s="49"/>
      <c r="S8" s="66" t="str">
        <f t="shared" si="9"/>
        <v>0 de enero de yyyy</v>
      </c>
      <c r="T8" s="50"/>
      <c r="U8" s="72" t="str">
        <f t="shared" si="1"/>
        <v/>
      </c>
      <c r="V8" s="72" t="str">
        <f>LOWER(IF(T8&lt;&gt;"",[1]!NumLetras(T8),""))</f>
        <v/>
      </c>
      <c r="W8" s="74" t="str">
        <f t="shared" si="2"/>
        <v/>
      </c>
      <c r="X8" s="75" t="str">
        <f t="shared" si="10"/>
        <v/>
      </c>
      <c r="Y8" s="75" t="str">
        <f t="shared" si="11"/>
        <v/>
      </c>
      <c r="Z8" s="66" t="str">
        <f>IFERROR(INDEX(BD_CIAT!$B$1:$B$273,MATCH(RD_IL_PERMISOS!AB8,BD_CIAT!$AG$1:$AG$273,0)),"")</f>
        <v/>
      </c>
      <c r="AA8" s="66" t="str">
        <f>IFERROR(INDEX(BD_CIAT!$AI$1:$AI$273,MATCH(RD_IL_PERMISOS!AB8,BD_CIAT!$AG$1:$AG$273,0)),"")</f>
        <v/>
      </c>
      <c r="AB8" s="66" t="str">
        <f>IFERROR(INDEX(BD_CIAT!$AG$1:$AG$273,MATCH(RD_IL_PERMISOS!I8,BD_CIAT!$A$1:$A$273,0)),"")</f>
        <v/>
      </c>
      <c r="AC8" s="66" t="str">
        <f>IFERROR(INDEX(BD_CIAT!$E$1:$E$273,MATCH(RD_IL_PERMISOS!AB8,BD_CIAT!$AG$1:$AG$273,0)),"")</f>
        <v/>
      </c>
      <c r="AD8" s="66" t="str">
        <f>IFERROR(INDEX(BD_CIAT!$G$1:$G$273,MATCH(RD_IL_PERMISOS!I8,BD_CIAT!$A$1:$A$273,0)),"")</f>
        <v/>
      </c>
      <c r="AG8" s="66" t="str">
        <f t="shared" si="12"/>
        <v/>
      </c>
      <c r="AH8" s="66" t="str">
        <f>IFERROR(CONCATENATE(INDEX(BD_CIAT!$H$1:$H$273,MATCH(RD_IL_PERMISOS!I8,BD_CIAT!$A$1:$A$273,0)),", ",PROPER(INDEX(BD_CIAT!$C$1:$C$273,MATCH(RD_IL_PERMISOS!AB8,BD_CIAT!$AG$1:$AG$273,0)))),"")</f>
        <v/>
      </c>
      <c r="AI8" s="66" t="str">
        <f t="shared" si="13"/>
        <v/>
      </c>
      <c r="AJ8" s="66" t="str">
        <f t="shared" si="14"/>
        <v/>
      </c>
      <c r="AK8" s="48"/>
      <c r="AL8" s="66" t="str">
        <f t="shared" si="15"/>
        <v>0 de enero de yyyy</v>
      </c>
      <c r="AM8" s="48"/>
      <c r="AN8" s="66" t="str">
        <f t="shared" si="16"/>
        <v>0 de enero de yyyy</v>
      </c>
      <c r="AO8" s="44"/>
      <c r="AP8" s="44"/>
      <c r="AQ8" s="66" t="str">
        <f t="shared" si="17"/>
        <v/>
      </c>
      <c r="AR8" s="33" t="str">
        <f>IFERROR(INDEX(BD_CIAT!$AK$1:$AK$273,MATCH(RD_IL_PERMISOS!I8,BD_CIAT!$A$1:$A$273,0)),"")</f>
        <v/>
      </c>
      <c r="AS8" s="66" t="str">
        <f>IFERROR(INDEX(BD_CIAT!$O$1:$O$273,MATCH(RD_IL_PERMISOS!I8,BD_CIAT!$A$1:$A$273,0)),"")</f>
        <v/>
      </c>
      <c r="AT8" s="49"/>
      <c r="AU8" s="66" t="str">
        <f t="shared" si="18"/>
        <v/>
      </c>
      <c r="AV8" s="44"/>
      <c r="AW8" s="44"/>
      <c r="AX8" s="66" t="str">
        <f t="shared" si="19"/>
        <v/>
      </c>
      <c r="AY8" s="78" t="str">
        <f>IFERROR(INDEX(BD_CIAT!$AA$2:$AA$273,MATCH(RD_IL_PERMISOS!K8,BD_CIAT!$Y$2:$Y$273,0)),"")</f>
        <v/>
      </c>
      <c r="AZ8" s="44"/>
      <c r="BA8" s="44"/>
      <c r="BB8" s="51"/>
      <c r="BC8" s="66" t="str">
        <f t="shared" si="20"/>
        <v/>
      </c>
      <c r="BD8" s="48"/>
      <c r="BE8" s="66" t="str">
        <f t="shared" si="21"/>
        <v>0 de enero de yyyy</v>
      </c>
      <c r="BF8" s="48"/>
      <c r="BG8" s="66" t="str">
        <f t="shared" si="22"/>
        <v>0 de enero de YYYY</v>
      </c>
      <c r="BH8" s="52"/>
      <c r="BI8" s="72" t="str">
        <f t="shared" si="23"/>
        <v xml:space="preserve">$,000 </v>
      </c>
      <c r="BJ8" s="72" t="str">
        <f>LOWER(IF(BH8&lt;&gt;"",[1]!NumLetras(BH8),""))</f>
        <v/>
      </c>
      <c r="BK8" s="74" t="str">
        <f t="shared" si="24"/>
        <v/>
      </c>
      <c r="BL8" s="74" t="str">
        <f t="shared" si="25"/>
        <v/>
      </c>
      <c r="BM8" s="74" t="str">
        <f t="shared" si="26"/>
        <v/>
      </c>
      <c r="BN8" s="44"/>
      <c r="BO8" s="48"/>
      <c r="BP8" s="66" t="str">
        <f t="shared" si="27"/>
        <v/>
      </c>
      <c r="BQ8" s="44"/>
      <c r="BR8" s="48"/>
      <c r="BS8" s="66" t="str">
        <f t="shared" si="28"/>
        <v/>
      </c>
      <c r="BT8" s="44"/>
      <c r="BU8" s="48"/>
      <c r="BV8" s="66" t="str">
        <f t="shared" si="29"/>
        <v>00000000-1900-PRODUCE-Oec</v>
      </c>
      <c r="BW8" s="44"/>
      <c r="BX8" s="48"/>
      <c r="BY8" s="66" t="str">
        <f t="shared" si="30"/>
        <v/>
      </c>
      <c r="BZ8" s="66" t="str">
        <f t="shared" si="31"/>
        <v/>
      </c>
      <c r="CA8" s="66" t="str">
        <f t="shared" si="32"/>
        <v>Al respecto, la administrada no cuenta con un permiso anterior para la referida embarcación pesquera, por lo que no resulta exigible el cumplimiento del citado numeral</v>
      </c>
      <c r="CB8" s="44"/>
      <c r="CC8" s="48"/>
      <c r="CD8" s="66" t="str">
        <f t="shared" si="33"/>
        <v>0000000-1900-PRODUCE/DSF-PA</v>
      </c>
      <c r="CE8" s="53"/>
      <c r="CF8" s="48"/>
      <c r="CG8" s="44"/>
      <c r="CH8" s="66" t="str">
        <f t="shared" si="34"/>
        <v/>
      </c>
      <c r="CI8" s="66" t="str">
        <f>IFERROR(INDEX(BD_CIAT!$AE$1:$AE$273,MATCH(RD_IL_PERMISOS!I8,BD_CIAT!$A$1:$A$273,0)),"")</f>
        <v/>
      </c>
      <c r="CJ8" s="66" t="str">
        <f t="shared" si="35"/>
        <v/>
      </c>
      <c r="CK8" s="66" t="str">
        <f>IF(CI8&lt;&gt;"",IF(RIGHT(CI8)="B",DATA_AUX!$F$3,IF(RIGHT(CI8)="A",DATA_AUX!$F$2,DATA_AUX!$F$4)),"")</f>
        <v/>
      </c>
      <c r="CL8" s="66" t="str">
        <f>IF(CI8&lt;&gt;"",IF(OR(CI8="6-A",CI8="6-B"),INDEX(DATA_AUX!$M$1:$M$4,MATCH(RD_IL_PERMISOS!CI8,DATA_AUX!$L$1:$L$4,0)),DATA_AUX!M10),"")</f>
        <v/>
      </c>
      <c r="CM8" s="66" t="str">
        <f>IFERROR(INDEX(DATA_AUX!$N$1:$N$4,MATCH(RD_IL_PERMISOS!CI8,DATA_AUX!$L$1:$L$4,0)),"")</f>
        <v/>
      </c>
      <c r="CN8" s="66" t="str">
        <f>+IF(M8&lt;&gt;"",CONCATENATE(PROPER(MID([1]!NumLetras(12*(YEAR(N8)-YEAR(M8))+(MONTH(N8)-MONTH(M8))),1,LEN([1]!NumLetras(12*(YEAR(N8)-YEAR(M8))+(MONTH(N8)-MONTH(M8))))-7))," (",12*(YEAR(N8)-YEAR(M8))+(MONTH(N8)-MONTH(M8)),")",IF(MONTH(N8)-MONTH(M8)=1," mes"," meses"),"; ",P8),"")</f>
        <v/>
      </c>
      <c r="CO8" s="44"/>
      <c r="CP8" s="48"/>
      <c r="CQ8" s="66" t="str">
        <f t="shared" si="36"/>
        <v/>
      </c>
      <c r="CR8" s="66" t="str">
        <f t="shared" si="37"/>
        <v/>
      </c>
    </row>
    <row r="9" spans="1:96" ht="42.75" customHeight="1">
      <c r="A9" s="43">
        <v>8</v>
      </c>
      <c r="C9" s="56"/>
      <c r="D9" s="66" t="str">
        <f t="shared" si="5"/>
        <v>00000000-2024-PRODUCE/DECHDI-</v>
      </c>
      <c r="F9" s="46"/>
      <c r="G9" s="68" t="str">
        <f t="shared" si="6"/>
        <v>00000000-1900</v>
      </c>
      <c r="H9" s="66" t="str">
        <f t="shared" si="0"/>
        <v>0 de enero de yyyy</v>
      </c>
      <c r="J9" s="66" t="str">
        <f>+IFERROR(INDEX(BD_CIAT!$S$1:$S$273,MATCH(RD_IL_PERMISOS!I9,BD_CIAT!$A$1:$A$273,0)),"")</f>
        <v/>
      </c>
      <c r="L9" s="33" t="str">
        <f>IFERROR(INDEX(BD_CIAT!$Z$1:$Z$273,MATCH(RD_IL_PERMISOS!K9,BD_CIAT!$Y$1:$Y$273,0)),"")</f>
        <v/>
      </c>
      <c r="M9" s="48"/>
      <c r="N9" s="48"/>
      <c r="O9" s="73" t="str">
        <f t="shared" si="7"/>
        <v/>
      </c>
      <c r="P9" s="70" t="str">
        <f t="shared" si="8"/>
        <v/>
      </c>
      <c r="Q9" s="49"/>
      <c r="R9" s="49"/>
      <c r="S9" s="66" t="str">
        <f t="shared" si="9"/>
        <v>0 de enero de yyyy</v>
      </c>
      <c r="T9" s="50"/>
      <c r="U9" s="72" t="str">
        <f t="shared" si="1"/>
        <v/>
      </c>
      <c r="V9" s="72" t="str">
        <f>LOWER(IF(T9&lt;&gt;"",[1]!NumLetras(T9),""))</f>
        <v/>
      </c>
      <c r="W9" s="74" t="str">
        <f t="shared" si="2"/>
        <v/>
      </c>
      <c r="X9" s="75" t="str">
        <f t="shared" si="10"/>
        <v/>
      </c>
      <c r="Y9" s="75" t="str">
        <f t="shared" si="11"/>
        <v/>
      </c>
      <c r="Z9" s="66" t="str">
        <f>IFERROR(INDEX(BD_CIAT!$B$1:$B$273,MATCH(RD_IL_PERMISOS!AB9,BD_CIAT!$AG$1:$AG$273,0)),"")</f>
        <v/>
      </c>
      <c r="AA9" s="66" t="str">
        <f>IFERROR(INDEX(BD_CIAT!$AI$1:$AI$273,MATCH(RD_IL_PERMISOS!AB9,BD_CIAT!$AG$1:$AG$273,0)),"")</f>
        <v/>
      </c>
      <c r="AB9" s="66" t="str">
        <f>IFERROR(INDEX(BD_CIAT!$AG$1:$AG$273,MATCH(RD_IL_PERMISOS!I9,BD_CIAT!$A$1:$A$273,0)),"")</f>
        <v/>
      </c>
      <c r="AC9" s="66" t="str">
        <f>IFERROR(INDEX(BD_CIAT!$E$1:$E$273,MATCH(RD_IL_PERMISOS!AB9,BD_CIAT!$AG$1:$AG$273,0)),"")</f>
        <v/>
      </c>
      <c r="AD9" s="66" t="str">
        <f>IFERROR(INDEX(BD_CIAT!$G$1:$G$273,MATCH(RD_IL_PERMISOS!I9,BD_CIAT!$A$1:$A$273,0)),"")</f>
        <v/>
      </c>
      <c r="AG9" s="66" t="str">
        <f t="shared" si="12"/>
        <v/>
      </c>
      <c r="AH9" s="66" t="str">
        <f>IFERROR(CONCATENATE(INDEX(BD_CIAT!$H$1:$H$273,MATCH(RD_IL_PERMISOS!I9,BD_CIAT!$A$1:$A$273,0)),", ",PROPER(INDEX(BD_CIAT!$C$1:$C$273,MATCH(RD_IL_PERMISOS!AB9,BD_CIAT!$AG$1:$AG$273,0)))),"")</f>
        <v/>
      </c>
      <c r="AI9" s="66" t="str">
        <f t="shared" si="13"/>
        <v/>
      </c>
      <c r="AJ9" s="66" t="str">
        <f t="shared" si="14"/>
        <v/>
      </c>
      <c r="AK9" s="48"/>
      <c r="AL9" s="66" t="str">
        <f t="shared" si="15"/>
        <v>0 de enero de yyyy</v>
      </c>
      <c r="AM9" s="48"/>
      <c r="AN9" s="66" t="str">
        <f t="shared" si="16"/>
        <v>0 de enero de yyyy</v>
      </c>
      <c r="AO9" s="44"/>
      <c r="AP9" s="44"/>
      <c r="AQ9" s="66" t="str">
        <f t="shared" si="17"/>
        <v/>
      </c>
      <c r="AR9" s="33" t="str">
        <f>IFERROR(INDEX(BD_CIAT!$AK$1:$AK$273,MATCH(RD_IL_PERMISOS!I9,BD_CIAT!$A$1:$A$273,0)),"")</f>
        <v/>
      </c>
      <c r="AS9" s="66" t="str">
        <f>IFERROR(INDEX(BD_CIAT!$O$1:$O$273,MATCH(RD_IL_PERMISOS!I9,BD_CIAT!$A$1:$A$273,0)),"")</f>
        <v/>
      </c>
      <c r="AT9" s="49"/>
      <c r="AU9" s="66" t="str">
        <f t="shared" si="18"/>
        <v/>
      </c>
      <c r="AV9" s="44"/>
      <c r="AW9" s="44"/>
      <c r="AX9" s="66" t="str">
        <f t="shared" si="19"/>
        <v/>
      </c>
      <c r="AY9" s="78" t="str">
        <f>IFERROR(INDEX(BD_CIAT!$AA$2:$AA$273,MATCH(RD_IL_PERMISOS!K9,BD_CIAT!$Y$2:$Y$273,0)),"")</f>
        <v/>
      </c>
      <c r="AZ9" s="44"/>
      <c r="BA9" s="44"/>
      <c r="BB9" s="51"/>
      <c r="BC9" s="66" t="str">
        <f t="shared" si="20"/>
        <v/>
      </c>
      <c r="BD9" s="48"/>
      <c r="BE9" s="66" t="str">
        <f t="shared" si="21"/>
        <v>0 de enero de yyyy</v>
      </c>
      <c r="BF9" s="48"/>
      <c r="BG9" s="66" t="str">
        <f t="shared" si="22"/>
        <v>0 de enero de YYYY</v>
      </c>
      <c r="BH9" s="52"/>
      <c r="BI9" s="72" t="str">
        <f t="shared" si="23"/>
        <v xml:space="preserve">$,000 </v>
      </c>
      <c r="BJ9" s="72" t="str">
        <f>LOWER(IF(BH9&lt;&gt;"",[1]!NumLetras(BH9),""))</f>
        <v/>
      </c>
      <c r="BK9" s="74" t="str">
        <f t="shared" si="24"/>
        <v/>
      </c>
      <c r="BL9" s="74" t="str">
        <f t="shared" si="25"/>
        <v/>
      </c>
      <c r="BM9" s="74" t="str">
        <f t="shared" si="26"/>
        <v/>
      </c>
      <c r="BN9" s="44"/>
      <c r="BO9" s="48"/>
      <c r="BP9" s="66" t="str">
        <f t="shared" si="27"/>
        <v/>
      </c>
      <c r="BQ9" s="44"/>
      <c r="BR9" s="48"/>
      <c r="BS9" s="66" t="str">
        <f t="shared" si="28"/>
        <v/>
      </c>
      <c r="BT9" s="44"/>
      <c r="BU9" s="48"/>
      <c r="BV9" s="66" t="str">
        <f t="shared" si="29"/>
        <v>00000000-1900-PRODUCE-Oec</v>
      </c>
      <c r="BW9" s="44"/>
      <c r="BX9" s="48"/>
      <c r="BY9" s="66" t="str">
        <f t="shared" si="30"/>
        <v/>
      </c>
      <c r="BZ9" s="66" t="str">
        <f t="shared" si="31"/>
        <v/>
      </c>
      <c r="CA9" s="66" t="str">
        <f t="shared" si="32"/>
        <v>Al respecto, la administrada no cuenta con un permiso anterior para la referida embarcación pesquera, por lo que no resulta exigible el cumplimiento del citado numeral</v>
      </c>
      <c r="CB9" s="44"/>
      <c r="CC9" s="48"/>
      <c r="CD9" s="66" t="str">
        <f t="shared" si="33"/>
        <v>0000000-1900-PRODUCE/DSF-PA</v>
      </c>
      <c r="CE9" s="53"/>
      <c r="CF9" s="48"/>
      <c r="CG9" s="44"/>
      <c r="CH9" s="66" t="str">
        <f t="shared" si="34"/>
        <v/>
      </c>
      <c r="CI9" s="66" t="str">
        <f>IFERROR(INDEX(BD_CIAT!$AE$1:$AE$273,MATCH(RD_IL_PERMISOS!I9,BD_CIAT!$A$1:$A$273,0)),"")</f>
        <v/>
      </c>
      <c r="CJ9" s="66" t="str">
        <f t="shared" si="35"/>
        <v/>
      </c>
      <c r="CK9" s="66" t="str">
        <f>IF(CI9&lt;&gt;"",IF(RIGHT(CI9)="B",DATA_AUX!$F$3,IF(RIGHT(CI9)="A",DATA_AUX!$F$2,DATA_AUX!$F$4)),"")</f>
        <v/>
      </c>
      <c r="CL9" s="66" t="str">
        <f>IF(CI9&lt;&gt;"",IF(OR(CI9="6-A",CI9="6-B"),INDEX(DATA_AUX!$M$1:$M$4,MATCH(RD_IL_PERMISOS!CI9,DATA_AUX!$L$1:$L$4,0)),DATA_AUX!M11),"")</f>
        <v/>
      </c>
      <c r="CM9" s="66" t="str">
        <f>IFERROR(INDEX(DATA_AUX!$N$1:$N$4,MATCH(RD_IL_PERMISOS!CI9,DATA_AUX!$L$1:$L$4,0)),"")</f>
        <v/>
      </c>
      <c r="CN9" s="66" t="str">
        <f>+IF(M9&lt;&gt;"",CONCATENATE(PROPER(MID([1]!NumLetras(12*(YEAR(N9)-YEAR(M9))+(MONTH(N9)-MONTH(M9))),1,LEN([1]!NumLetras(12*(YEAR(N9)-YEAR(M9))+(MONTH(N9)-MONTH(M9))))-7))," (",12*(YEAR(N9)-YEAR(M9))+(MONTH(N9)-MONTH(M9)),")",IF(MONTH(N9)-MONTH(M9)=1," mes"," meses"),"; ",P9),"")</f>
        <v/>
      </c>
      <c r="CO9" s="44"/>
      <c r="CP9" s="48"/>
      <c r="CQ9" s="66" t="str">
        <f t="shared" si="36"/>
        <v/>
      </c>
      <c r="CR9" s="66" t="str">
        <f t="shared" si="37"/>
        <v/>
      </c>
    </row>
    <row r="10" spans="1:96" ht="42.75" customHeight="1">
      <c r="A10" s="43">
        <v>9</v>
      </c>
      <c r="C10" s="56"/>
      <c r="D10" s="66" t="str">
        <f t="shared" si="5"/>
        <v>00000000-2024-PRODUCE/DECHDI-</v>
      </c>
      <c r="F10" s="46"/>
      <c r="G10" s="68" t="str">
        <f t="shared" si="6"/>
        <v>00000000-1900</v>
      </c>
      <c r="H10" s="66" t="str">
        <f t="shared" si="0"/>
        <v>0 de enero de yyyy</v>
      </c>
      <c r="J10" s="66" t="str">
        <f>+IFERROR(INDEX(BD_CIAT!$S$1:$S$273,MATCH(RD_IL_PERMISOS!I10,BD_CIAT!$A$1:$A$273,0)),"")</f>
        <v/>
      </c>
      <c r="L10" s="33" t="str">
        <f>IFERROR(INDEX(BD_CIAT!$Z$1:$Z$273,MATCH(RD_IL_PERMISOS!K10,BD_CIAT!$Y$1:$Y$273,0)),"")</f>
        <v/>
      </c>
      <c r="M10" s="48"/>
      <c r="N10" s="48"/>
      <c r="O10" s="73" t="str">
        <f t="shared" si="7"/>
        <v/>
      </c>
      <c r="P10" s="70" t="str">
        <f t="shared" si="8"/>
        <v/>
      </c>
      <c r="Q10" s="49"/>
      <c r="R10" s="49"/>
      <c r="S10" s="66" t="str">
        <f t="shared" si="9"/>
        <v>0 de enero de yyyy</v>
      </c>
      <c r="T10" s="50"/>
      <c r="U10" s="72" t="str">
        <f t="shared" si="1"/>
        <v/>
      </c>
      <c r="V10" s="72" t="str">
        <f>LOWER(IF(T10&lt;&gt;"",[1]!NumLetras(T10),""))</f>
        <v/>
      </c>
      <c r="W10" s="74" t="str">
        <f t="shared" si="2"/>
        <v/>
      </c>
      <c r="X10" s="75" t="str">
        <f t="shared" si="10"/>
        <v/>
      </c>
      <c r="Y10" s="75" t="str">
        <f t="shared" si="11"/>
        <v/>
      </c>
      <c r="Z10" s="66" t="str">
        <f>IFERROR(INDEX(BD_CIAT!$B$1:$B$273,MATCH(RD_IL_PERMISOS!AB10,BD_CIAT!$AG$1:$AG$273,0)),"")</f>
        <v/>
      </c>
      <c r="AA10" s="66" t="str">
        <f>IFERROR(INDEX(BD_CIAT!$AI$1:$AI$273,MATCH(RD_IL_PERMISOS!AB10,BD_CIAT!$AG$1:$AG$273,0)),"")</f>
        <v/>
      </c>
      <c r="AB10" s="66" t="str">
        <f>IFERROR(INDEX(BD_CIAT!$AG$1:$AG$273,MATCH(RD_IL_PERMISOS!I10,BD_CIAT!$A$1:$A$273,0)),"")</f>
        <v/>
      </c>
      <c r="AC10" s="66" t="str">
        <f>IFERROR(INDEX(BD_CIAT!$E$1:$E$273,MATCH(RD_IL_PERMISOS!AB10,BD_CIAT!$AG$1:$AG$273,0)),"")</f>
        <v/>
      </c>
      <c r="AD10" s="66" t="str">
        <f>IFERROR(INDEX(BD_CIAT!$G$1:$G$273,MATCH(RD_IL_PERMISOS!I10,BD_CIAT!$A$1:$A$273,0)),"")</f>
        <v/>
      </c>
      <c r="AG10" s="66" t="str">
        <f t="shared" si="12"/>
        <v/>
      </c>
      <c r="AH10" s="66" t="str">
        <f>IFERROR(CONCATENATE(INDEX(BD_CIAT!$H$1:$H$273,MATCH(RD_IL_PERMISOS!I10,BD_CIAT!$A$1:$A$273,0)),", ",PROPER(INDEX(BD_CIAT!$C$1:$C$273,MATCH(RD_IL_PERMISOS!AB10,BD_CIAT!$AG$1:$AG$273,0)))),"")</f>
        <v/>
      </c>
      <c r="AI10" s="66" t="str">
        <f t="shared" si="13"/>
        <v/>
      </c>
      <c r="AJ10" s="66" t="str">
        <f t="shared" si="14"/>
        <v/>
      </c>
      <c r="AK10" s="48"/>
      <c r="AL10" s="66" t="str">
        <f t="shared" si="15"/>
        <v>0 de enero de yyyy</v>
      </c>
      <c r="AM10" s="48"/>
      <c r="AN10" s="66" t="str">
        <f t="shared" si="16"/>
        <v>0 de enero de yyyy</v>
      </c>
      <c r="AO10" s="44"/>
      <c r="AP10" s="44"/>
      <c r="AQ10" s="66" t="str">
        <f t="shared" si="17"/>
        <v/>
      </c>
      <c r="AR10" s="33" t="str">
        <f>IFERROR(INDEX(BD_CIAT!$AK$1:$AK$273,MATCH(RD_IL_PERMISOS!I10,BD_CIAT!$A$1:$A$273,0)),"")</f>
        <v/>
      </c>
      <c r="AS10" s="66" t="str">
        <f>IFERROR(INDEX(BD_CIAT!$O$1:$O$273,MATCH(RD_IL_PERMISOS!I10,BD_CIAT!$A$1:$A$273,0)),"")</f>
        <v/>
      </c>
      <c r="AT10" s="49"/>
      <c r="AU10" s="66" t="str">
        <f t="shared" si="18"/>
        <v/>
      </c>
      <c r="AV10" s="44"/>
      <c r="AW10" s="44"/>
      <c r="AX10" s="66" t="str">
        <f t="shared" si="19"/>
        <v/>
      </c>
      <c r="AY10" s="78" t="str">
        <f>IFERROR(INDEX(BD_CIAT!$AA$2:$AA$273,MATCH(RD_IL_PERMISOS!K10,BD_CIAT!$Y$2:$Y$273,0)),"")</f>
        <v/>
      </c>
      <c r="AZ10" s="44"/>
      <c r="BA10" s="44"/>
      <c r="BB10" s="51"/>
      <c r="BC10" s="66" t="str">
        <f t="shared" si="20"/>
        <v/>
      </c>
      <c r="BD10" s="48"/>
      <c r="BE10" s="66" t="str">
        <f t="shared" si="21"/>
        <v>0 de enero de yyyy</v>
      </c>
      <c r="BF10" s="48"/>
      <c r="BG10" s="66" t="str">
        <f t="shared" si="22"/>
        <v>0 de enero de YYYY</v>
      </c>
      <c r="BH10" s="52"/>
      <c r="BI10" s="72" t="str">
        <f t="shared" si="23"/>
        <v xml:space="preserve">$,000 </v>
      </c>
      <c r="BJ10" s="72" t="str">
        <f>LOWER(IF(BH10&lt;&gt;"",[1]!NumLetras(BH10),""))</f>
        <v/>
      </c>
      <c r="BK10" s="74" t="str">
        <f t="shared" si="24"/>
        <v/>
      </c>
      <c r="BL10" s="74" t="str">
        <f t="shared" si="25"/>
        <v/>
      </c>
      <c r="BM10" s="74" t="str">
        <f t="shared" si="26"/>
        <v/>
      </c>
      <c r="BN10" s="44"/>
      <c r="BO10" s="48"/>
      <c r="BP10" s="66" t="str">
        <f t="shared" si="27"/>
        <v/>
      </c>
      <c r="BQ10" s="44"/>
      <c r="BR10" s="48"/>
      <c r="BS10" s="66" t="str">
        <f t="shared" si="28"/>
        <v/>
      </c>
      <c r="BT10" s="44"/>
      <c r="BU10" s="48"/>
      <c r="BV10" s="66" t="str">
        <f t="shared" si="29"/>
        <v>00000000-1900-PRODUCE-Oec</v>
      </c>
      <c r="BW10" s="44"/>
      <c r="BX10" s="48"/>
      <c r="BY10" s="66" t="str">
        <f t="shared" si="30"/>
        <v/>
      </c>
      <c r="BZ10" s="66" t="str">
        <f t="shared" si="31"/>
        <v/>
      </c>
      <c r="CA10" s="66" t="str">
        <f t="shared" si="32"/>
        <v>Al respecto, la administrada no cuenta con un permiso anterior para la referida embarcación pesquera, por lo que no resulta exigible el cumplimiento del citado numeral</v>
      </c>
      <c r="CB10" s="44"/>
      <c r="CC10" s="48"/>
      <c r="CD10" s="66" t="str">
        <f t="shared" si="33"/>
        <v>0000000-1900-PRODUCE/DSF-PA</v>
      </c>
      <c r="CE10" s="53"/>
      <c r="CF10" s="48"/>
      <c r="CG10" s="44"/>
      <c r="CH10" s="66" t="str">
        <f t="shared" si="34"/>
        <v/>
      </c>
      <c r="CI10" s="66" t="str">
        <f>IFERROR(INDEX(BD_CIAT!$AE$1:$AE$273,MATCH(RD_IL_PERMISOS!I10,BD_CIAT!$A$1:$A$273,0)),"")</f>
        <v/>
      </c>
      <c r="CJ10" s="66" t="str">
        <f t="shared" si="35"/>
        <v/>
      </c>
      <c r="CK10" s="66" t="str">
        <f>IF(CI10&lt;&gt;"",IF(RIGHT(CI10)="B",DATA_AUX!$F$3,IF(RIGHT(CI10)="A",DATA_AUX!$F$2,DATA_AUX!$F$4)),"")</f>
        <v/>
      </c>
      <c r="CL10" s="66" t="str">
        <f>IF(CI10&lt;&gt;"",IF(OR(CI10="6-A",CI10="6-B"),INDEX(DATA_AUX!$M$1:$M$4,MATCH(RD_IL_PERMISOS!CI10,DATA_AUX!$L$1:$L$4,0)),DATA_AUX!M12),"")</f>
        <v/>
      </c>
      <c r="CM10" s="66" t="str">
        <f>IFERROR(INDEX(DATA_AUX!$N$1:$N$4,MATCH(RD_IL_PERMISOS!CI10,DATA_AUX!$L$1:$L$4,0)),"")</f>
        <v/>
      </c>
      <c r="CN10" s="66" t="str">
        <f>+IF(M10&lt;&gt;"",CONCATENATE(PROPER(MID([1]!NumLetras(12*(YEAR(N10)-YEAR(M10))+(MONTH(N10)-MONTH(M10))),1,LEN([1]!NumLetras(12*(YEAR(N10)-YEAR(M10))+(MONTH(N10)-MONTH(M10))))-7))," (",12*(YEAR(N10)-YEAR(M10))+(MONTH(N10)-MONTH(M10)),")",IF(MONTH(N10)-MONTH(M10)=1," mes"," meses"),"; ",P10),"")</f>
        <v/>
      </c>
      <c r="CO10" s="44"/>
      <c r="CP10" s="48"/>
      <c r="CQ10" s="66" t="str">
        <f t="shared" si="36"/>
        <v/>
      </c>
      <c r="CR10" s="66" t="str">
        <f t="shared" si="37"/>
        <v/>
      </c>
    </row>
    <row r="11" spans="1:96" ht="42.75" customHeight="1">
      <c r="A11" s="43">
        <v>10</v>
      </c>
      <c r="C11" s="56"/>
      <c r="D11" s="66" t="str">
        <f t="shared" si="5"/>
        <v>00000000-2024-PRODUCE/DECHDI-</v>
      </c>
      <c r="F11" s="46"/>
      <c r="G11" s="68" t="str">
        <f t="shared" si="6"/>
        <v>00000000-1900</v>
      </c>
      <c r="H11" s="66" t="str">
        <f t="shared" si="0"/>
        <v>0 de enero de yyyy</v>
      </c>
      <c r="J11" s="66" t="str">
        <f>+IFERROR(INDEX(BD_CIAT!$S$1:$S$273,MATCH(RD_IL_PERMISOS!I11,BD_CIAT!$A$1:$A$273,0)),"")</f>
        <v/>
      </c>
      <c r="L11" s="33" t="str">
        <f>IFERROR(INDEX(BD_CIAT!$Z$1:$Z$273,MATCH(RD_IL_PERMISOS!K11,BD_CIAT!$Y$1:$Y$273,0)),"")</f>
        <v/>
      </c>
      <c r="M11" s="48"/>
      <c r="N11" s="48"/>
      <c r="O11" s="73" t="str">
        <f t="shared" si="7"/>
        <v/>
      </c>
      <c r="P11" s="70" t="str">
        <f t="shared" si="8"/>
        <v/>
      </c>
      <c r="Q11" s="49"/>
      <c r="R11" s="49"/>
      <c r="S11" s="66" t="str">
        <f t="shared" si="9"/>
        <v>0 de enero de yyyy</v>
      </c>
      <c r="T11" s="50"/>
      <c r="U11" s="72" t="str">
        <f t="shared" si="1"/>
        <v/>
      </c>
      <c r="V11" s="72" t="str">
        <f>LOWER(IF(T11&lt;&gt;"",[1]!NumLetras(T11),""))</f>
        <v/>
      </c>
      <c r="W11" s="74" t="str">
        <f t="shared" si="2"/>
        <v/>
      </c>
      <c r="X11" s="75" t="str">
        <f t="shared" si="10"/>
        <v/>
      </c>
      <c r="Y11" s="75" t="str">
        <f t="shared" si="11"/>
        <v/>
      </c>
      <c r="Z11" s="66" t="str">
        <f>IFERROR(INDEX(BD_CIAT!$B$1:$B$273,MATCH(RD_IL_PERMISOS!AB11,BD_CIAT!$AG$1:$AG$273,0)),"")</f>
        <v/>
      </c>
      <c r="AA11" s="66" t="str">
        <f>IFERROR(INDEX(BD_CIAT!$AI$1:$AI$273,MATCH(RD_IL_PERMISOS!AB11,BD_CIAT!$AG$1:$AG$273,0)),"")</f>
        <v/>
      </c>
      <c r="AB11" s="66" t="str">
        <f>IFERROR(INDEX(BD_CIAT!$AG$1:$AG$273,MATCH(RD_IL_PERMISOS!I11,BD_CIAT!$A$1:$A$273,0)),"")</f>
        <v/>
      </c>
      <c r="AC11" s="66" t="str">
        <f>IFERROR(INDEX(BD_CIAT!$E$1:$E$273,MATCH(RD_IL_PERMISOS!AB11,BD_CIAT!$AG$1:$AG$273,0)),"")</f>
        <v/>
      </c>
      <c r="AD11" s="66" t="str">
        <f>IFERROR(INDEX(BD_CIAT!$G$1:$G$273,MATCH(RD_IL_PERMISOS!I11,BD_CIAT!$A$1:$A$273,0)),"")</f>
        <v/>
      </c>
      <c r="AG11" s="66" t="str">
        <f t="shared" si="12"/>
        <v/>
      </c>
      <c r="AH11" s="66" t="str">
        <f>IFERROR(CONCATENATE(INDEX(BD_CIAT!$H$1:$H$273,MATCH(RD_IL_PERMISOS!I11,BD_CIAT!$A$1:$A$273,0)),", ",PROPER(INDEX(BD_CIAT!$C$1:$C$273,MATCH(RD_IL_PERMISOS!AB11,BD_CIAT!$AG$1:$AG$273,0)))),"")</f>
        <v/>
      </c>
      <c r="AI11" s="66" t="str">
        <f t="shared" si="13"/>
        <v/>
      </c>
      <c r="AJ11" s="66" t="str">
        <f t="shared" si="14"/>
        <v/>
      </c>
      <c r="AK11" s="48"/>
      <c r="AL11" s="66" t="str">
        <f t="shared" si="15"/>
        <v>0 de enero de yyyy</v>
      </c>
      <c r="AM11" s="48"/>
      <c r="AN11" s="66" t="str">
        <f t="shared" si="16"/>
        <v>0 de enero de yyyy</v>
      </c>
      <c r="AO11" s="44"/>
      <c r="AP11" s="44"/>
      <c r="AQ11" s="66" t="str">
        <f t="shared" si="17"/>
        <v/>
      </c>
      <c r="AR11" s="33" t="str">
        <f>IFERROR(INDEX(BD_CIAT!$AK$1:$AK$273,MATCH(RD_IL_PERMISOS!I11,BD_CIAT!$A$1:$A$273,0)),"")</f>
        <v/>
      </c>
      <c r="AS11" s="66" t="str">
        <f>IFERROR(INDEX(BD_CIAT!$O$1:$O$273,MATCH(RD_IL_PERMISOS!I11,BD_CIAT!$A$1:$A$273,0)),"")</f>
        <v/>
      </c>
      <c r="AT11" s="49"/>
      <c r="AU11" s="66" t="str">
        <f t="shared" si="18"/>
        <v/>
      </c>
      <c r="AV11" s="44"/>
      <c r="AW11" s="44"/>
      <c r="AX11" s="66" t="str">
        <f t="shared" si="19"/>
        <v/>
      </c>
      <c r="AY11" s="78" t="str">
        <f>IFERROR(INDEX(BD_CIAT!$AA$2:$AA$273,MATCH(RD_IL_PERMISOS!K11,BD_CIAT!$Y$2:$Y$273,0)),"")</f>
        <v/>
      </c>
      <c r="AZ11" s="44"/>
      <c r="BA11" s="44"/>
      <c r="BB11" s="51"/>
      <c r="BC11" s="66" t="str">
        <f t="shared" si="20"/>
        <v/>
      </c>
      <c r="BD11" s="48"/>
      <c r="BE11" s="66" t="str">
        <f t="shared" si="21"/>
        <v>0 de enero de yyyy</v>
      </c>
      <c r="BF11" s="48"/>
      <c r="BG11" s="66" t="str">
        <f t="shared" si="22"/>
        <v>0 de enero de YYYY</v>
      </c>
      <c r="BH11" s="52"/>
      <c r="BI11" s="72" t="str">
        <f t="shared" si="23"/>
        <v xml:space="preserve">$,000 </v>
      </c>
      <c r="BJ11" s="72" t="str">
        <f>LOWER(IF(BH11&lt;&gt;"",[1]!NumLetras(BH11),""))</f>
        <v/>
      </c>
      <c r="BK11" s="74" t="str">
        <f t="shared" si="24"/>
        <v/>
      </c>
      <c r="BL11" s="74" t="str">
        <f t="shared" si="25"/>
        <v/>
      </c>
      <c r="BM11" s="74" t="str">
        <f t="shared" si="26"/>
        <v/>
      </c>
      <c r="BN11" s="44"/>
      <c r="BO11" s="48"/>
      <c r="BP11" s="66" t="str">
        <f t="shared" si="27"/>
        <v/>
      </c>
      <c r="BQ11" s="44"/>
      <c r="BR11" s="48"/>
      <c r="BS11" s="66" t="str">
        <f t="shared" si="28"/>
        <v/>
      </c>
      <c r="BT11" s="44"/>
      <c r="BU11" s="48"/>
      <c r="BV11" s="66" t="str">
        <f t="shared" si="29"/>
        <v>00000000-1900-PRODUCE-Oec</v>
      </c>
      <c r="BW11" s="44"/>
      <c r="BX11" s="48"/>
      <c r="BY11" s="66" t="str">
        <f t="shared" si="30"/>
        <v/>
      </c>
      <c r="BZ11" s="66" t="str">
        <f t="shared" si="31"/>
        <v/>
      </c>
      <c r="CA11" s="66" t="str">
        <f t="shared" si="32"/>
        <v>Al respecto, la administrada no cuenta con un permiso anterior para la referida embarcación pesquera, por lo que no resulta exigible el cumplimiento del citado numeral</v>
      </c>
      <c r="CB11" s="44"/>
      <c r="CC11" s="48"/>
      <c r="CD11" s="66" t="str">
        <f t="shared" si="33"/>
        <v>0000000-1900-PRODUCE/DSF-PA</v>
      </c>
      <c r="CE11" s="53"/>
      <c r="CF11" s="48"/>
      <c r="CG11" s="44"/>
      <c r="CH11" s="66" t="str">
        <f t="shared" si="34"/>
        <v/>
      </c>
      <c r="CI11" s="66" t="str">
        <f>IFERROR(INDEX(BD_CIAT!$AE$1:$AE$273,MATCH(RD_IL_PERMISOS!I11,BD_CIAT!$A$1:$A$273,0)),"")</f>
        <v/>
      </c>
      <c r="CJ11" s="66" t="str">
        <f t="shared" si="35"/>
        <v/>
      </c>
      <c r="CK11" s="66" t="str">
        <f>IF(CI11&lt;&gt;"",IF(RIGHT(CI11)="B",DATA_AUX!$F$3,IF(RIGHT(CI11)="A",DATA_AUX!$F$2,DATA_AUX!$F$4)),"")</f>
        <v/>
      </c>
      <c r="CL11" s="66" t="str">
        <f>IF(CI11&lt;&gt;"",IF(OR(CI11="6-A",CI11="6-B"),INDEX(DATA_AUX!$M$1:$M$4,MATCH(RD_IL_PERMISOS!CI11,DATA_AUX!$L$1:$L$4,0)),DATA_AUX!M13),"")</f>
        <v/>
      </c>
      <c r="CM11" s="66" t="str">
        <f>IFERROR(INDEX(DATA_AUX!$N$1:$N$4,MATCH(RD_IL_PERMISOS!CI11,DATA_AUX!$L$1:$L$4,0)),"")</f>
        <v/>
      </c>
      <c r="CN11" s="66" t="str">
        <f>+IF(M11&lt;&gt;"",CONCATENATE(PROPER(MID([1]!NumLetras(12*(YEAR(N11)-YEAR(M11))+(MONTH(N11)-MONTH(M11))),1,LEN([1]!NumLetras(12*(YEAR(N11)-YEAR(M11))+(MONTH(N11)-MONTH(M11))))-7))," (",12*(YEAR(N11)-YEAR(M11))+(MONTH(N11)-MONTH(M11)),")",IF(MONTH(N11)-MONTH(M11)=1," mes"," meses"),"; ",P11),"")</f>
        <v/>
      </c>
      <c r="CO11" s="44"/>
      <c r="CP11" s="48"/>
      <c r="CQ11" s="66" t="str">
        <f t="shared" si="36"/>
        <v/>
      </c>
      <c r="CR11" s="66" t="str">
        <f t="shared" si="37"/>
        <v/>
      </c>
    </row>
    <row r="12" spans="1:96" ht="42.75" customHeight="1">
      <c r="A12" s="43">
        <v>11</v>
      </c>
      <c r="C12" s="56"/>
      <c r="D12" s="66" t="str">
        <f t="shared" si="5"/>
        <v>00000000-2024-PRODUCE/DECHDI-</v>
      </c>
      <c r="F12" s="46"/>
      <c r="G12" s="68" t="str">
        <f t="shared" si="6"/>
        <v>00000000-1900</v>
      </c>
      <c r="H12" s="66" t="str">
        <f t="shared" si="0"/>
        <v>0 de enero de yyyy</v>
      </c>
      <c r="J12" s="66" t="str">
        <f>+IFERROR(INDEX(BD_CIAT!$S$1:$S$273,MATCH(RD_IL_PERMISOS!I12,BD_CIAT!$A$1:$A$273,0)),"")</f>
        <v/>
      </c>
      <c r="L12" s="33" t="str">
        <f>IFERROR(INDEX(BD_CIAT!$Z$1:$Z$273,MATCH(RD_IL_PERMISOS!K12,BD_CIAT!$Y$1:$Y$273,0)),"")</f>
        <v/>
      </c>
      <c r="M12" s="48"/>
      <c r="N12" s="48"/>
      <c r="O12" s="73" t="str">
        <f t="shared" si="7"/>
        <v/>
      </c>
      <c r="P12" s="70" t="str">
        <f t="shared" si="8"/>
        <v/>
      </c>
      <c r="Q12" s="49"/>
      <c r="R12" s="49"/>
      <c r="S12" s="66" t="str">
        <f t="shared" si="9"/>
        <v>0 de enero de yyyy</v>
      </c>
      <c r="T12" s="50"/>
      <c r="U12" s="72" t="str">
        <f t="shared" si="1"/>
        <v/>
      </c>
      <c r="V12" s="72" t="str">
        <f>LOWER(IF(T12&lt;&gt;"",[1]!NumLetras(T12),""))</f>
        <v/>
      </c>
      <c r="W12" s="74" t="str">
        <f t="shared" si="2"/>
        <v/>
      </c>
      <c r="X12" s="75" t="str">
        <f t="shared" si="10"/>
        <v/>
      </c>
      <c r="Y12" s="75" t="str">
        <f t="shared" si="11"/>
        <v/>
      </c>
      <c r="Z12" s="66" t="str">
        <f>IFERROR(INDEX(BD_CIAT!$B$1:$B$273,MATCH(RD_IL_PERMISOS!AB12,BD_CIAT!$AG$1:$AG$273,0)),"")</f>
        <v/>
      </c>
      <c r="AA12" s="66" t="str">
        <f>IFERROR(INDEX(BD_CIAT!$AI$1:$AI$273,MATCH(RD_IL_PERMISOS!AB12,BD_CIAT!$AG$1:$AG$273,0)),"")</f>
        <v/>
      </c>
      <c r="AB12" s="66" t="str">
        <f>IFERROR(INDEX(BD_CIAT!$AG$1:$AG$273,MATCH(RD_IL_PERMISOS!I12,BD_CIAT!$A$1:$A$273,0)),"")</f>
        <v/>
      </c>
      <c r="AC12" s="66" t="str">
        <f>IFERROR(INDEX(BD_CIAT!$E$1:$E$273,MATCH(RD_IL_PERMISOS!AB12,BD_CIAT!$AG$1:$AG$273,0)),"")</f>
        <v/>
      </c>
      <c r="AD12" s="66" t="str">
        <f>IFERROR(INDEX(BD_CIAT!$G$1:$G$273,MATCH(RD_IL_PERMISOS!I12,BD_CIAT!$A$1:$A$273,0)),"")</f>
        <v/>
      </c>
      <c r="AG12" s="66" t="str">
        <f t="shared" si="12"/>
        <v/>
      </c>
      <c r="AH12" s="66" t="str">
        <f>IFERROR(CONCATENATE(INDEX(BD_CIAT!$H$1:$H$273,MATCH(RD_IL_PERMISOS!I12,BD_CIAT!$A$1:$A$273,0)),", ",PROPER(INDEX(BD_CIAT!$C$1:$C$273,MATCH(RD_IL_PERMISOS!AB12,BD_CIAT!$AG$1:$AG$273,0)))),"")</f>
        <v/>
      </c>
      <c r="AI12" s="66" t="str">
        <f t="shared" si="13"/>
        <v/>
      </c>
      <c r="AJ12" s="66" t="str">
        <f t="shared" si="14"/>
        <v/>
      </c>
      <c r="AK12" s="48"/>
      <c r="AL12" s="66" t="str">
        <f t="shared" si="15"/>
        <v>0 de enero de yyyy</v>
      </c>
      <c r="AM12" s="48"/>
      <c r="AN12" s="66" t="str">
        <f t="shared" si="16"/>
        <v>0 de enero de yyyy</v>
      </c>
      <c r="AO12" s="44"/>
      <c r="AP12" s="44"/>
      <c r="AQ12" s="66" t="str">
        <f t="shared" si="17"/>
        <v/>
      </c>
      <c r="AR12" s="33" t="str">
        <f>IFERROR(INDEX(BD_CIAT!$AK$1:$AK$273,MATCH(RD_IL_PERMISOS!I12,BD_CIAT!$A$1:$A$273,0)),"")</f>
        <v/>
      </c>
      <c r="AS12" s="66" t="str">
        <f>IFERROR(INDEX(BD_CIAT!$O$1:$O$273,MATCH(RD_IL_PERMISOS!I12,BD_CIAT!$A$1:$A$273,0)),"")</f>
        <v/>
      </c>
      <c r="AT12" s="49"/>
      <c r="AU12" s="66" t="str">
        <f t="shared" si="18"/>
        <v/>
      </c>
      <c r="AV12" s="44"/>
      <c r="AW12" s="44"/>
      <c r="AX12" s="66" t="str">
        <f t="shared" si="19"/>
        <v/>
      </c>
      <c r="AY12" s="78" t="str">
        <f>IFERROR(INDEX(BD_CIAT!$AA$2:$AA$273,MATCH(RD_IL_PERMISOS!K12,BD_CIAT!$Y$2:$Y$273,0)),"")</f>
        <v/>
      </c>
      <c r="AZ12" s="44"/>
      <c r="BA12" s="44"/>
      <c r="BB12" s="51"/>
      <c r="BC12" s="66" t="str">
        <f t="shared" si="20"/>
        <v/>
      </c>
      <c r="BD12" s="48"/>
      <c r="BE12" s="66" t="str">
        <f t="shared" si="21"/>
        <v>0 de enero de yyyy</v>
      </c>
      <c r="BF12" s="48"/>
      <c r="BG12" s="66" t="str">
        <f t="shared" si="22"/>
        <v>0 de enero de YYYY</v>
      </c>
      <c r="BH12" s="52"/>
      <c r="BI12" s="72" t="str">
        <f t="shared" si="23"/>
        <v xml:space="preserve">$,000 </v>
      </c>
      <c r="BJ12" s="72" t="str">
        <f>LOWER(IF(BH12&lt;&gt;"",[1]!NumLetras(BH12),""))</f>
        <v/>
      </c>
      <c r="BK12" s="74" t="str">
        <f t="shared" si="24"/>
        <v/>
      </c>
      <c r="BL12" s="74" t="str">
        <f t="shared" si="25"/>
        <v/>
      </c>
      <c r="BM12" s="74" t="str">
        <f t="shared" si="26"/>
        <v/>
      </c>
      <c r="BN12" s="44"/>
      <c r="BO12" s="48"/>
      <c r="BP12" s="66" t="str">
        <f t="shared" si="27"/>
        <v/>
      </c>
      <c r="BQ12" s="44"/>
      <c r="BR12" s="48"/>
      <c r="BS12" s="66" t="str">
        <f t="shared" si="28"/>
        <v/>
      </c>
      <c r="BT12" s="44"/>
      <c r="BU12" s="48"/>
      <c r="BV12" s="66" t="str">
        <f t="shared" si="29"/>
        <v>00000000-1900-PRODUCE-Oec</v>
      </c>
      <c r="BW12" s="44"/>
      <c r="BX12" s="48"/>
      <c r="BY12" s="66" t="str">
        <f t="shared" si="30"/>
        <v/>
      </c>
      <c r="BZ12" s="66" t="str">
        <f t="shared" si="31"/>
        <v/>
      </c>
      <c r="CA12" s="66" t="str">
        <f t="shared" si="32"/>
        <v>Al respecto, la administrada no cuenta con un permiso anterior para la referida embarcación pesquera, por lo que no resulta exigible el cumplimiento del citado numeral</v>
      </c>
      <c r="CB12" s="44"/>
      <c r="CC12" s="48"/>
      <c r="CD12" s="66" t="str">
        <f t="shared" si="33"/>
        <v>0000000-1900-PRODUCE/DSF-PA</v>
      </c>
      <c r="CE12" s="53"/>
      <c r="CF12" s="48"/>
      <c r="CG12" s="44"/>
      <c r="CH12" s="66" t="str">
        <f t="shared" si="34"/>
        <v/>
      </c>
      <c r="CI12" s="66" t="str">
        <f>IFERROR(INDEX(BD_CIAT!$AE$1:$AE$273,MATCH(RD_IL_PERMISOS!I12,BD_CIAT!$A$1:$A$273,0)),"")</f>
        <v/>
      </c>
      <c r="CJ12" s="66" t="str">
        <f t="shared" si="35"/>
        <v/>
      </c>
      <c r="CK12" s="66" t="str">
        <f>IF(CI12&lt;&gt;"",IF(RIGHT(CI12)="B",DATA_AUX!$F$3,IF(RIGHT(CI12)="A",DATA_AUX!$F$2,DATA_AUX!$F$4)),"")</f>
        <v/>
      </c>
      <c r="CL12" s="66" t="str">
        <f>IF(CI12&lt;&gt;"",IF(OR(CI12="6-A",CI12="6-B"),INDEX(DATA_AUX!$M$1:$M$4,MATCH(RD_IL_PERMISOS!CI12,DATA_AUX!$L$1:$L$4,0)),DATA_AUX!M14),"")</f>
        <v/>
      </c>
      <c r="CM12" s="66" t="str">
        <f>IFERROR(INDEX(DATA_AUX!$N$1:$N$4,MATCH(RD_IL_PERMISOS!CI12,DATA_AUX!$L$1:$L$4,0)),"")</f>
        <v/>
      </c>
      <c r="CN12" s="66" t="str">
        <f>+IF(M12&lt;&gt;"",CONCATENATE(PROPER(MID([1]!NumLetras(12*(YEAR(N12)-YEAR(M12))+(MONTH(N12)-MONTH(M12))),1,LEN([1]!NumLetras(12*(YEAR(N12)-YEAR(M12))+(MONTH(N12)-MONTH(M12))))-7))," (",12*(YEAR(N12)-YEAR(M12))+(MONTH(N12)-MONTH(M12)),")",IF(MONTH(N12)-MONTH(M12)=1," mes"," meses"),"; ",P12),"")</f>
        <v/>
      </c>
      <c r="CO12" s="44"/>
      <c r="CP12" s="48"/>
      <c r="CQ12" s="66" t="str">
        <f t="shared" si="36"/>
        <v/>
      </c>
      <c r="CR12" s="66" t="str">
        <f t="shared" si="37"/>
        <v/>
      </c>
    </row>
    <row r="13" spans="1:96" ht="42.75" customHeight="1">
      <c r="A13" s="43">
        <v>12</v>
      </c>
      <c r="C13" s="56"/>
      <c r="D13" s="66" t="str">
        <f t="shared" si="5"/>
        <v>00000000-2024-PRODUCE/DECHDI-</v>
      </c>
      <c r="F13" s="46"/>
      <c r="G13" s="68" t="str">
        <f t="shared" si="6"/>
        <v>00000000-1900</v>
      </c>
      <c r="H13" s="66" t="str">
        <f t="shared" si="0"/>
        <v>0 de enero de yyyy</v>
      </c>
      <c r="J13" s="66" t="str">
        <f>+IFERROR(INDEX(BD_CIAT!$S$1:$S$273,MATCH(RD_IL_PERMISOS!I13,BD_CIAT!$A$1:$A$273,0)),"")</f>
        <v/>
      </c>
      <c r="L13" s="33" t="str">
        <f>IFERROR(INDEX(BD_CIAT!$Z$1:$Z$273,MATCH(RD_IL_PERMISOS!K13,BD_CIAT!$Y$1:$Y$273,0)),"")</f>
        <v/>
      </c>
      <c r="M13" s="48"/>
      <c r="N13" s="48"/>
      <c r="O13" s="73" t="str">
        <f t="shared" si="7"/>
        <v/>
      </c>
      <c r="P13" s="70" t="str">
        <f t="shared" si="8"/>
        <v/>
      </c>
      <c r="Q13" s="49"/>
      <c r="R13" s="49"/>
      <c r="S13" s="66" t="str">
        <f t="shared" si="9"/>
        <v>0 de enero de yyyy</v>
      </c>
      <c r="T13" s="50"/>
      <c r="U13" s="72" t="str">
        <f t="shared" si="1"/>
        <v/>
      </c>
      <c r="V13" s="72" t="str">
        <f>LOWER(IF(T13&lt;&gt;"",[1]!NumLetras(T13),""))</f>
        <v/>
      </c>
      <c r="W13" s="74" t="str">
        <f t="shared" si="2"/>
        <v/>
      </c>
      <c r="X13" s="75" t="str">
        <f t="shared" si="10"/>
        <v/>
      </c>
      <c r="Y13" s="75" t="str">
        <f t="shared" si="11"/>
        <v/>
      </c>
      <c r="Z13" s="66" t="str">
        <f>IFERROR(INDEX(BD_CIAT!$B$1:$B$273,MATCH(RD_IL_PERMISOS!AB13,BD_CIAT!$AG$1:$AG$273,0)),"")</f>
        <v/>
      </c>
      <c r="AA13" s="66" t="str">
        <f>IFERROR(INDEX(BD_CIAT!$AI$1:$AI$273,MATCH(RD_IL_PERMISOS!AB13,BD_CIAT!$AG$1:$AG$273,0)),"")</f>
        <v/>
      </c>
      <c r="AB13" s="66" t="str">
        <f>IFERROR(INDEX(BD_CIAT!$AG$1:$AG$273,MATCH(RD_IL_PERMISOS!I13,BD_CIAT!$A$1:$A$273,0)),"")</f>
        <v/>
      </c>
      <c r="AC13" s="66" t="str">
        <f>IFERROR(INDEX(BD_CIAT!$E$1:$E$273,MATCH(RD_IL_PERMISOS!AB13,BD_CIAT!$AG$1:$AG$273,0)),"")</f>
        <v/>
      </c>
      <c r="AD13" s="66" t="str">
        <f>IFERROR(INDEX(BD_CIAT!$G$1:$G$273,MATCH(RD_IL_PERMISOS!I13,BD_CIAT!$A$1:$A$273,0)),"")</f>
        <v/>
      </c>
      <c r="AG13" s="66" t="str">
        <f t="shared" si="12"/>
        <v/>
      </c>
      <c r="AH13" s="66" t="str">
        <f>IFERROR(CONCATENATE(INDEX(BD_CIAT!$H$1:$H$273,MATCH(RD_IL_PERMISOS!I13,BD_CIAT!$A$1:$A$273,0)),", ",PROPER(INDEX(BD_CIAT!$C$1:$C$273,MATCH(RD_IL_PERMISOS!AB13,BD_CIAT!$AG$1:$AG$273,0)))),"")</f>
        <v/>
      </c>
      <c r="AI13" s="66" t="str">
        <f t="shared" si="13"/>
        <v/>
      </c>
      <c r="AJ13" s="66" t="str">
        <f t="shared" si="14"/>
        <v/>
      </c>
      <c r="AK13" s="48"/>
      <c r="AL13" s="66" t="str">
        <f t="shared" si="15"/>
        <v>0 de enero de yyyy</v>
      </c>
      <c r="AM13" s="48"/>
      <c r="AN13" s="66" t="str">
        <f t="shared" si="16"/>
        <v>0 de enero de yyyy</v>
      </c>
      <c r="AO13" s="44"/>
      <c r="AP13" s="44"/>
      <c r="AQ13" s="66" t="str">
        <f t="shared" si="17"/>
        <v/>
      </c>
      <c r="AR13" s="33" t="str">
        <f>IFERROR(INDEX(BD_CIAT!$AK$1:$AK$273,MATCH(RD_IL_PERMISOS!I13,BD_CIAT!$A$1:$A$273,0)),"")</f>
        <v/>
      </c>
      <c r="AS13" s="66" t="str">
        <f>IFERROR(INDEX(BD_CIAT!$O$1:$O$273,MATCH(RD_IL_PERMISOS!I13,BD_CIAT!$A$1:$A$273,0)),"")</f>
        <v/>
      </c>
      <c r="AT13" s="49"/>
      <c r="AU13" s="66" t="str">
        <f t="shared" si="18"/>
        <v/>
      </c>
      <c r="AV13" s="44"/>
      <c r="AW13" s="44"/>
      <c r="AX13" s="66" t="str">
        <f t="shared" si="19"/>
        <v/>
      </c>
      <c r="AY13" s="78" t="str">
        <f>IFERROR(INDEX(BD_CIAT!$AA$2:$AA$273,MATCH(RD_IL_PERMISOS!K13,BD_CIAT!$Y$2:$Y$273,0)),"")</f>
        <v/>
      </c>
      <c r="AZ13" s="44"/>
      <c r="BA13" s="44"/>
      <c r="BB13" s="51"/>
      <c r="BC13" s="66" t="str">
        <f t="shared" si="20"/>
        <v/>
      </c>
      <c r="BD13" s="48"/>
      <c r="BE13" s="66" t="str">
        <f t="shared" si="21"/>
        <v>0 de enero de yyyy</v>
      </c>
      <c r="BF13" s="48"/>
      <c r="BG13" s="66" t="str">
        <f t="shared" si="22"/>
        <v>0 de enero de YYYY</v>
      </c>
      <c r="BH13" s="52"/>
      <c r="BI13" s="72" t="str">
        <f t="shared" si="23"/>
        <v xml:space="preserve">$,000 </v>
      </c>
      <c r="BJ13" s="72" t="str">
        <f>LOWER(IF(BH13&lt;&gt;"",[1]!NumLetras(BH13),""))</f>
        <v/>
      </c>
      <c r="BK13" s="74" t="str">
        <f t="shared" si="24"/>
        <v/>
      </c>
      <c r="BL13" s="74" t="str">
        <f t="shared" si="25"/>
        <v/>
      </c>
      <c r="BM13" s="74" t="str">
        <f t="shared" si="26"/>
        <v/>
      </c>
      <c r="BN13" s="44"/>
      <c r="BO13" s="48"/>
      <c r="BP13" s="66" t="str">
        <f t="shared" si="27"/>
        <v/>
      </c>
      <c r="BQ13" s="44"/>
      <c r="BR13" s="48"/>
      <c r="BS13" s="66" t="str">
        <f t="shared" si="28"/>
        <v/>
      </c>
      <c r="BT13" s="44"/>
      <c r="BU13" s="48"/>
      <c r="BV13" s="66" t="str">
        <f t="shared" si="29"/>
        <v>00000000-1900-PRODUCE-Oec</v>
      </c>
      <c r="BW13" s="44"/>
      <c r="BX13" s="48"/>
      <c r="BY13" s="66" t="str">
        <f t="shared" si="30"/>
        <v/>
      </c>
      <c r="BZ13" s="66" t="str">
        <f t="shared" si="31"/>
        <v/>
      </c>
      <c r="CA13" s="66" t="str">
        <f t="shared" si="32"/>
        <v>Al respecto, la administrada no cuenta con un permiso anterior para la referida embarcación pesquera, por lo que no resulta exigible el cumplimiento del citado numeral</v>
      </c>
      <c r="CB13" s="44"/>
      <c r="CC13" s="48"/>
      <c r="CD13" s="66" t="str">
        <f t="shared" si="33"/>
        <v>0000000-1900-PRODUCE/DSF-PA</v>
      </c>
      <c r="CE13" s="53"/>
      <c r="CF13" s="48"/>
      <c r="CG13" s="44"/>
      <c r="CH13" s="66" t="str">
        <f t="shared" si="34"/>
        <v/>
      </c>
      <c r="CI13" s="66" t="str">
        <f>IFERROR(INDEX(BD_CIAT!$AE$1:$AE$273,MATCH(RD_IL_PERMISOS!I13,BD_CIAT!$A$1:$A$273,0)),"")</f>
        <v/>
      </c>
      <c r="CJ13" s="66" t="str">
        <f t="shared" si="35"/>
        <v/>
      </c>
      <c r="CK13" s="66" t="str">
        <f>IF(CI13&lt;&gt;"",IF(RIGHT(CI13)="B",DATA_AUX!$F$3,IF(RIGHT(CI13)="A",DATA_AUX!$F$2,DATA_AUX!$F$4)),"")</f>
        <v/>
      </c>
      <c r="CL13" s="66" t="str">
        <f>IF(CI13&lt;&gt;"",IF(OR(CI13="6-A",CI13="6-B"),INDEX(DATA_AUX!$M$1:$M$4,MATCH(RD_IL_PERMISOS!CI13,DATA_AUX!$L$1:$L$4,0)),DATA_AUX!M15),"")</f>
        <v/>
      </c>
      <c r="CM13" s="66" t="str">
        <f>IFERROR(INDEX(DATA_AUX!$N$1:$N$4,MATCH(RD_IL_PERMISOS!CI13,DATA_AUX!$L$1:$L$4,0)),"")</f>
        <v/>
      </c>
      <c r="CN13" s="66" t="str">
        <f>+IF(M13&lt;&gt;"",CONCATENATE(PROPER(MID([1]!NumLetras(12*(YEAR(N13)-YEAR(M13))+(MONTH(N13)-MONTH(M13))),1,LEN([1]!NumLetras(12*(YEAR(N13)-YEAR(M13))+(MONTH(N13)-MONTH(M13))))-7))," (",12*(YEAR(N13)-YEAR(M13))+(MONTH(N13)-MONTH(M13)),")",IF(MONTH(N13)-MONTH(M13)=1," mes"," meses"),"; ",P13),"")</f>
        <v/>
      </c>
      <c r="CO13" s="44"/>
      <c r="CP13" s="48"/>
      <c r="CQ13" s="66" t="str">
        <f t="shared" si="36"/>
        <v/>
      </c>
      <c r="CR13" s="66" t="str">
        <f t="shared" si="37"/>
        <v/>
      </c>
    </row>
    <row r="14" spans="1:96" ht="42.75" customHeight="1">
      <c r="A14" s="43">
        <v>13</v>
      </c>
      <c r="C14" s="56"/>
      <c r="D14" s="66" t="str">
        <f t="shared" si="5"/>
        <v>00000000-2024-PRODUCE/DECHDI-</v>
      </c>
      <c r="F14" s="46"/>
      <c r="G14" s="68" t="str">
        <f t="shared" si="6"/>
        <v>00000000-1900</v>
      </c>
      <c r="H14" s="66" t="str">
        <f t="shared" si="0"/>
        <v>0 de enero de yyyy</v>
      </c>
      <c r="J14" s="66" t="str">
        <f>+IFERROR(INDEX(BD_CIAT!$S$1:$S$273,MATCH(RD_IL_PERMISOS!I14,BD_CIAT!$A$1:$A$273,0)),"")</f>
        <v/>
      </c>
      <c r="L14" s="33" t="str">
        <f>IFERROR(INDEX(BD_CIAT!$Z$1:$Z$273,MATCH(RD_IL_PERMISOS!K14,BD_CIAT!$Y$1:$Y$273,0)),"")</f>
        <v/>
      </c>
      <c r="M14" s="48"/>
      <c r="N14" s="48"/>
      <c r="O14" s="73" t="str">
        <f t="shared" si="7"/>
        <v/>
      </c>
      <c r="P14" s="70" t="str">
        <f t="shared" si="8"/>
        <v/>
      </c>
      <c r="Q14" s="49"/>
      <c r="R14" s="49"/>
      <c r="S14" s="66" t="str">
        <f t="shared" si="9"/>
        <v>0 de enero de yyyy</v>
      </c>
      <c r="T14" s="50"/>
      <c r="U14" s="72" t="str">
        <f t="shared" si="1"/>
        <v/>
      </c>
      <c r="V14" s="72" t="str">
        <f>LOWER(IF(T14&lt;&gt;"",[1]!NumLetras(T14),""))</f>
        <v/>
      </c>
      <c r="W14" s="74" t="str">
        <f t="shared" si="2"/>
        <v/>
      </c>
      <c r="X14" s="75" t="str">
        <f t="shared" si="10"/>
        <v/>
      </c>
      <c r="Y14" s="75" t="str">
        <f t="shared" si="11"/>
        <v/>
      </c>
      <c r="Z14" s="66" t="str">
        <f>IFERROR(INDEX(BD_CIAT!$B$1:$B$273,MATCH(RD_IL_PERMISOS!AB14,BD_CIAT!$AG$1:$AG$273,0)),"")</f>
        <v/>
      </c>
      <c r="AA14" s="66" t="str">
        <f>IFERROR(INDEX(BD_CIAT!$AI$1:$AI$273,MATCH(RD_IL_PERMISOS!AB14,BD_CIAT!$AG$1:$AG$273,0)),"")</f>
        <v/>
      </c>
      <c r="AB14" s="66" t="str">
        <f>IFERROR(INDEX(BD_CIAT!$AG$1:$AG$273,MATCH(RD_IL_PERMISOS!I14,BD_CIAT!$A$1:$A$273,0)),"")</f>
        <v/>
      </c>
      <c r="AC14" s="66" t="str">
        <f>IFERROR(INDEX(BD_CIAT!$E$1:$E$273,MATCH(RD_IL_PERMISOS!AB14,BD_CIAT!$AG$1:$AG$273,0)),"")</f>
        <v/>
      </c>
      <c r="AD14" s="66" t="str">
        <f>IFERROR(INDEX(BD_CIAT!$G$1:$G$273,MATCH(RD_IL_PERMISOS!I14,BD_CIAT!$A$1:$A$273,0)),"")</f>
        <v/>
      </c>
      <c r="AG14" s="66" t="str">
        <f t="shared" si="12"/>
        <v/>
      </c>
      <c r="AH14" s="66" t="str">
        <f>IFERROR(CONCATENATE(INDEX(BD_CIAT!$H$1:$H$273,MATCH(RD_IL_PERMISOS!I14,BD_CIAT!$A$1:$A$273,0)),", ",PROPER(INDEX(BD_CIAT!$C$1:$C$273,MATCH(RD_IL_PERMISOS!AB14,BD_CIAT!$AG$1:$AG$273,0)))),"")</f>
        <v/>
      </c>
      <c r="AI14" s="66" t="str">
        <f t="shared" si="13"/>
        <v/>
      </c>
      <c r="AJ14" s="66" t="str">
        <f t="shared" si="14"/>
        <v/>
      </c>
      <c r="AK14" s="48"/>
      <c r="AL14" s="66" t="str">
        <f t="shared" si="15"/>
        <v>0 de enero de yyyy</v>
      </c>
      <c r="AM14" s="48"/>
      <c r="AN14" s="66" t="str">
        <f t="shared" si="16"/>
        <v>0 de enero de yyyy</v>
      </c>
      <c r="AO14" s="44"/>
      <c r="AP14" s="44"/>
      <c r="AQ14" s="66" t="str">
        <f t="shared" si="17"/>
        <v/>
      </c>
      <c r="AR14" s="33" t="str">
        <f>IFERROR(INDEX(BD_CIAT!$AK$1:$AK$273,MATCH(RD_IL_PERMISOS!I14,BD_CIAT!$A$1:$A$273,0)),"")</f>
        <v/>
      </c>
      <c r="AS14" s="66" t="str">
        <f>IFERROR(INDEX(BD_CIAT!$O$1:$O$273,MATCH(RD_IL_PERMISOS!I14,BD_CIAT!$A$1:$A$273,0)),"")</f>
        <v/>
      </c>
      <c r="AT14" s="49"/>
      <c r="AU14" s="66" t="str">
        <f t="shared" si="18"/>
        <v/>
      </c>
      <c r="AV14" s="44"/>
      <c r="AW14" s="44"/>
      <c r="AX14" s="66" t="str">
        <f t="shared" si="19"/>
        <v/>
      </c>
      <c r="AY14" s="78" t="str">
        <f>IFERROR(INDEX(BD_CIAT!$AA$2:$AA$273,MATCH(RD_IL_PERMISOS!K14,BD_CIAT!$Y$2:$Y$273,0)),"")</f>
        <v/>
      </c>
      <c r="AZ14" s="44"/>
      <c r="BA14" s="44"/>
      <c r="BB14" s="51"/>
      <c r="BC14" s="66" t="str">
        <f t="shared" si="20"/>
        <v/>
      </c>
      <c r="BD14" s="48"/>
      <c r="BE14" s="66" t="str">
        <f t="shared" si="21"/>
        <v>0 de enero de yyyy</v>
      </c>
      <c r="BF14" s="48"/>
      <c r="BG14" s="66" t="str">
        <f t="shared" si="22"/>
        <v>0 de enero de YYYY</v>
      </c>
      <c r="BH14" s="52"/>
      <c r="BI14" s="72" t="str">
        <f t="shared" si="23"/>
        <v xml:space="preserve">$,000 </v>
      </c>
      <c r="BJ14" s="72" t="str">
        <f>LOWER(IF(BH14&lt;&gt;"",[1]!NumLetras(BH14),""))</f>
        <v/>
      </c>
      <c r="BK14" s="74" t="str">
        <f t="shared" si="24"/>
        <v/>
      </c>
      <c r="BL14" s="74" t="str">
        <f t="shared" si="25"/>
        <v/>
      </c>
      <c r="BM14" s="74" t="str">
        <f t="shared" si="26"/>
        <v/>
      </c>
      <c r="BN14" s="44"/>
      <c r="BO14" s="48"/>
      <c r="BP14" s="66" t="str">
        <f t="shared" si="27"/>
        <v/>
      </c>
      <c r="BQ14" s="44"/>
      <c r="BR14" s="48"/>
      <c r="BS14" s="66" t="str">
        <f t="shared" si="28"/>
        <v/>
      </c>
      <c r="BT14" s="44"/>
      <c r="BU14" s="48"/>
      <c r="BV14" s="66" t="str">
        <f t="shared" si="29"/>
        <v>00000000-1900-PRODUCE-Oec</v>
      </c>
      <c r="BW14" s="44"/>
      <c r="BX14" s="48"/>
      <c r="BY14" s="66" t="str">
        <f t="shared" si="30"/>
        <v/>
      </c>
      <c r="BZ14" s="66" t="str">
        <f t="shared" si="31"/>
        <v/>
      </c>
      <c r="CA14" s="66" t="str">
        <f t="shared" si="32"/>
        <v>Al respecto, la administrada no cuenta con un permiso anterior para la referida embarcación pesquera, por lo que no resulta exigible el cumplimiento del citado numeral</v>
      </c>
      <c r="CB14" s="44"/>
      <c r="CC14" s="48"/>
      <c r="CD14" s="66" t="str">
        <f t="shared" si="33"/>
        <v>0000000-1900-PRODUCE/DSF-PA</v>
      </c>
      <c r="CE14" s="53"/>
      <c r="CF14" s="48"/>
      <c r="CG14" s="44"/>
      <c r="CH14" s="66" t="str">
        <f t="shared" si="34"/>
        <v/>
      </c>
      <c r="CI14" s="66" t="str">
        <f>IFERROR(INDEX(BD_CIAT!$AE$1:$AE$273,MATCH(RD_IL_PERMISOS!I14,BD_CIAT!$A$1:$A$273,0)),"")</f>
        <v/>
      </c>
      <c r="CJ14" s="66" t="str">
        <f t="shared" si="35"/>
        <v/>
      </c>
      <c r="CK14" s="66" t="str">
        <f>IF(CI14&lt;&gt;"",IF(RIGHT(CI14)="B",DATA_AUX!$F$3,IF(RIGHT(CI14)="A",DATA_AUX!$F$2,DATA_AUX!$F$4)),"")</f>
        <v/>
      </c>
      <c r="CL14" s="66" t="str">
        <f>IF(CI14&lt;&gt;"",IF(OR(CI14="6-A",CI14="6-B"),INDEX(DATA_AUX!$M$1:$M$4,MATCH(RD_IL_PERMISOS!CI14,DATA_AUX!$L$1:$L$4,0)),DATA_AUX!M16),"")</f>
        <v/>
      </c>
      <c r="CM14" s="66" t="str">
        <f>IFERROR(INDEX(DATA_AUX!$N$1:$N$4,MATCH(RD_IL_PERMISOS!CI14,DATA_AUX!$L$1:$L$4,0)),"")</f>
        <v/>
      </c>
      <c r="CN14" s="66" t="str">
        <f>+IF(M14&lt;&gt;"",CONCATENATE(PROPER(MID([1]!NumLetras(12*(YEAR(N14)-YEAR(M14))+(MONTH(N14)-MONTH(M14))),1,LEN([1]!NumLetras(12*(YEAR(N14)-YEAR(M14))+(MONTH(N14)-MONTH(M14))))-7))," (",12*(YEAR(N14)-YEAR(M14))+(MONTH(N14)-MONTH(M14)),")",IF(MONTH(N14)-MONTH(M14)=1," mes"," meses"),"; ",P14),"")</f>
        <v/>
      </c>
      <c r="CO14" s="44"/>
      <c r="CP14" s="48"/>
      <c r="CQ14" s="66" t="str">
        <f t="shared" si="36"/>
        <v/>
      </c>
      <c r="CR14" s="66" t="str">
        <f t="shared" si="37"/>
        <v/>
      </c>
    </row>
    <row r="15" spans="1:96" ht="42.75" customHeight="1">
      <c r="A15" s="43">
        <v>14</v>
      </c>
      <c r="C15" s="56"/>
      <c r="D15" s="66" t="str">
        <f t="shared" si="5"/>
        <v>00000000-2024-PRODUCE/DECHDI-</v>
      </c>
      <c r="F15" s="46"/>
      <c r="G15" s="68" t="str">
        <f t="shared" si="6"/>
        <v>00000000-1900</v>
      </c>
      <c r="H15" s="66" t="str">
        <f t="shared" si="0"/>
        <v>0 de enero de yyyy</v>
      </c>
      <c r="J15" s="66" t="str">
        <f>+IFERROR(INDEX(BD_CIAT!$S$1:$S$273,MATCH(RD_IL_PERMISOS!I15,BD_CIAT!$A$1:$A$273,0)),"")</f>
        <v/>
      </c>
      <c r="L15" s="33" t="str">
        <f>IFERROR(INDEX(BD_CIAT!$Z$1:$Z$273,MATCH(RD_IL_PERMISOS!K15,BD_CIAT!$Y$1:$Y$273,0)),"")</f>
        <v/>
      </c>
      <c r="M15" s="48"/>
      <c r="N15" s="48"/>
      <c r="O15" s="73" t="str">
        <f t="shared" si="7"/>
        <v/>
      </c>
      <c r="P15" s="70" t="str">
        <f t="shared" si="8"/>
        <v/>
      </c>
      <c r="Q15" s="49"/>
      <c r="R15" s="49"/>
      <c r="S15" s="66" t="str">
        <f t="shared" si="9"/>
        <v>0 de enero de yyyy</v>
      </c>
      <c r="T15" s="50"/>
      <c r="U15" s="72" t="str">
        <f t="shared" si="1"/>
        <v/>
      </c>
      <c r="V15" s="72" t="str">
        <f>LOWER(IF(T15&lt;&gt;"",[1]!NumLetras(T15),""))</f>
        <v/>
      </c>
      <c r="W15" s="74" t="str">
        <f t="shared" si="2"/>
        <v/>
      </c>
      <c r="X15" s="75" t="str">
        <f t="shared" si="10"/>
        <v/>
      </c>
      <c r="Y15" s="75" t="str">
        <f t="shared" si="11"/>
        <v/>
      </c>
      <c r="Z15" s="66" t="str">
        <f>IFERROR(INDEX(BD_CIAT!$B$1:$B$273,MATCH(RD_IL_PERMISOS!AB15,BD_CIAT!$AG$1:$AG$273,0)),"")</f>
        <v/>
      </c>
      <c r="AA15" s="66" t="str">
        <f>IFERROR(INDEX(BD_CIAT!$AI$1:$AI$273,MATCH(RD_IL_PERMISOS!AB15,BD_CIAT!$AG$1:$AG$273,0)),"")</f>
        <v/>
      </c>
      <c r="AB15" s="66" t="str">
        <f>IFERROR(INDEX(BD_CIAT!$AG$1:$AG$273,MATCH(RD_IL_PERMISOS!I15,BD_CIAT!$A$1:$A$273,0)),"")</f>
        <v/>
      </c>
      <c r="AC15" s="66" t="str">
        <f>IFERROR(INDEX(BD_CIAT!$E$1:$E$273,MATCH(RD_IL_PERMISOS!AB15,BD_CIAT!$AG$1:$AG$273,0)),"")</f>
        <v/>
      </c>
      <c r="AD15" s="66" t="str">
        <f>IFERROR(INDEX(BD_CIAT!$G$1:$G$273,MATCH(RD_IL_PERMISOS!I15,BD_CIAT!$A$1:$A$273,0)),"")</f>
        <v/>
      </c>
      <c r="AG15" s="66" t="str">
        <f t="shared" si="12"/>
        <v/>
      </c>
      <c r="AH15" s="66" t="str">
        <f>IFERROR(CONCATENATE(INDEX(BD_CIAT!$H$1:$H$273,MATCH(RD_IL_PERMISOS!I15,BD_CIAT!$A$1:$A$273,0)),", ",PROPER(INDEX(BD_CIAT!$C$1:$C$273,MATCH(RD_IL_PERMISOS!AB15,BD_CIAT!$AG$1:$AG$273,0)))),"")</f>
        <v/>
      </c>
      <c r="AI15" s="66" t="str">
        <f t="shared" si="13"/>
        <v/>
      </c>
      <c r="AJ15" s="66" t="str">
        <f t="shared" si="14"/>
        <v/>
      </c>
      <c r="AK15" s="48"/>
      <c r="AL15" s="66" t="str">
        <f t="shared" si="15"/>
        <v>0 de enero de yyyy</v>
      </c>
      <c r="AM15" s="48"/>
      <c r="AN15" s="66" t="str">
        <f t="shared" si="16"/>
        <v>0 de enero de yyyy</v>
      </c>
      <c r="AO15" s="44"/>
      <c r="AP15" s="44"/>
      <c r="AQ15" s="66" t="str">
        <f t="shared" si="17"/>
        <v/>
      </c>
      <c r="AR15" s="33" t="str">
        <f>IFERROR(INDEX(BD_CIAT!$AK$1:$AK$273,MATCH(RD_IL_PERMISOS!I15,BD_CIAT!$A$1:$A$273,0)),"")</f>
        <v/>
      </c>
      <c r="AS15" s="66" t="str">
        <f>IFERROR(INDEX(BD_CIAT!$O$1:$O$273,MATCH(RD_IL_PERMISOS!I15,BD_CIAT!$A$1:$A$273,0)),"")</f>
        <v/>
      </c>
      <c r="AT15" s="49"/>
      <c r="AU15" s="66" t="str">
        <f t="shared" si="18"/>
        <v/>
      </c>
      <c r="AV15" s="44"/>
      <c r="AW15" s="44"/>
      <c r="AX15" s="66" t="str">
        <f t="shared" si="19"/>
        <v/>
      </c>
      <c r="AY15" s="78" t="str">
        <f>IFERROR(INDEX(BD_CIAT!$AA$2:$AA$273,MATCH(RD_IL_PERMISOS!K15,BD_CIAT!$Y$2:$Y$273,0)),"")</f>
        <v/>
      </c>
      <c r="AZ15" s="44"/>
      <c r="BA15" s="44"/>
      <c r="BB15" s="51"/>
      <c r="BC15" s="66" t="str">
        <f t="shared" si="20"/>
        <v/>
      </c>
      <c r="BD15" s="48"/>
      <c r="BE15" s="66" t="str">
        <f t="shared" si="21"/>
        <v>0 de enero de yyyy</v>
      </c>
      <c r="BF15" s="48"/>
      <c r="BG15" s="66" t="str">
        <f t="shared" si="22"/>
        <v>0 de enero de YYYY</v>
      </c>
      <c r="BH15" s="52"/>
      <c r="BI15" s="72" t="str">
        <f t="shared" si="23"/>
        <v xml:space="preserve">$,000 </v>
      </c>
      <c r="BJ15" s="72" t="str">
        <f>LOWER(IF(BH15&lt;&gt;"",[1]!NumLetras(BH15),""))</f>
        <v/>
      </c>
      <c r="BK15" s="74" t="str">
        <f t="shared" si="24"/>
        <v/>
      </c>
      <c r="BL15" s="74" t="str">
        <f t="shared" si="25"/>
        <v/>
      </c>
      <c r="BM15" s="74" t="str">
        <f t="shared" si="26"/>
        <v/>
      </c>
      <c r="BN15" s="44"/>
      <c r="BO15" s="48"/>
      <c r="BP15" s="66" t="str">
        <f t="shared" si="27"/>
        <v/>
      </c>
      <c r="BQ15" s="44"/>
      <c r="BR15" s="48"/>
      <c r="BS15" s="66" t="str">
        <f t="shared" si="28"/>
        <v/>
      </c>
      <c r="BT15" s="44"/>
      <c r="BU15" s="48"/>
      <c r="BV15" s="66" t="str">
        <f t="shared" si="29"/>
        <v>00000000-1900-PRODUCE-Oec</v>
      </c>
      <c r="BW15" s="44"/>
      <c r="BX15" s="48"/>
      <c r="BY15" s="66" t="str">
        <f t="shared" si="30"/>
        <v/>
      </c>
      <c r="BZ15" s="66" t="str">
        <f t="shared" si="31"/>
        <v/>
      </c>
      <c r="CA15" s="66" t="str">
        <f t="shared" si="32"/>
        <v>Al respecto, la administrada no cuenta con un permiso anterior para la referida embarcación pesquera, por lo que no resulta exigible el cumplimiento del citado numeral</v>
      </c>
      <c r="CB15" s="44"/>
      <c r="CC15" s="48"/>
      <c r="CD15" s="66" t="str">
        <f t="shared" si="33"/>
        <v>0000000-1900-PRODUCE/DSF-PA</v>
      </c>
      <c r="CE15" s="53"/>
      <c r="CF15" s="48"/>
      <c r="CG15" s="44"/>
      <c r="CH15" s="66" t="str">
        <f t="shared" si="34"/>
        <v/>
      </c>
      <c r="CI15" s="66" t="str">
        <f>IFERROR(INDEX(BD_CIAT!$AE$1:$AE$273,MATCH(RD_IL_PERMISOS!I15,BD_CIAT!$A$1:$A$273,0)),"")</f>
        <v/>
      </c>
      <c r="CJ15" s="66" t="str">
        <f t="shared" si="35"/>
        <v/>
      </c>
      <c r="CK15" s="66" t="str">
        <f>IF(CI15&lt;&gt;"",IF(RIGHT(CI15)="B",DATA_AUX!$F$3,IF(RIGHT(CI15)="A",DATA_AUX!$F$2,DATA_AUX!$F$4)),"")</f>
        <v/>
      </c>
      <c r="CL15" s="66" t="str">
        <f>IF(CI15&lt;&gt;"",IF(OR(CI15="6-A",CI15="6-B"),INDEX(DATA_AUX!$M$1:$M$4,MATCH(RD_IL_PERMISOS!CI15,DATA_AUX!$L$1:$L$4,0)),DATA_AUX!M17),"")</f>
        <v/>
      </c>
      <c r="CM15" s="66" t="str">
        <f>IFERROR(INDEX(DATA_AUX!$N$1:$N$4,MATCH(RD_IL_PERMISOS!CI15,DATA_AUX!$L$1:$L$4,0)),"")</f>
        <v/>
      </c>
      <c r="CN15" s="66" t="str">
        <f>+IF(M15&lt;&gt;"",CONCATENATE(PROPER(MID([1]!NumLetras(12*(YEAR(N15)-YEAR(M15))+(MONTH(N15)-MONTH(M15))),1,LEN([1]!NumLetras(12*(YEAR(N15)-YEAR(M15))+(MONTH(N15)-MONTH(M15))))-7))," (",12*(YEAR(N15)-YEAR(M15))+(MONTH(N15)-MONTH(M15)),")",IF(MONTH(N15)-MONTH(M15)=1," mes"," meses"),"; ",P15),"")</f>
        <v/>
      </c>
      <c r="CO15" s="44"/>
      <c r="CP15" s="48"/>
      <c r="CQ15" s="66" t="str">
        <f t="shared" si="36"/>
        <v/>
      </c>
      <c r="CR15" s="66" t="str">
        <f t="shared" si="37"/>
        <v/>
      </c>
    </row>
    <row r="16" spans="1:96" ht="42.75" customHeight="1">
      <c r="A16" s="43">
        <v>15</v>
      </c>
      <c r="C16" s="56"/>
      <c r="D16" s="66" t="str">
        <f t="shared" si="5"/>
        <v>00000000-2024-PRODUCE/DECHDI-</v>
      </c>
      <c r="F16" s="46"/>
      <c r="G16" s="68" t="str">
        <f t="shared" si="6"/>
        <v>00000000-1900</v>
      </c>
      <c r="H16" s="66" t="str">
        <f t="shared" si="0"/>
        <v>0 de enero de yyyy</v>
      </c>
      <c r="J16" s="66" t="str">
        <f>+IFERROR(INDEX(BD_CIAT!$S$1:$S$273,MATCH(RD_IL_PERMISOS!I16,BD_CIAT!$A$1:$A$273,0)),"")</f>
        <v/>
      </c>
      <c r="L16" s="33" t="str">
        <f>IFERROR(INDEX(BD_CIAT!$Z$1:$Z$273,MATCH(RD_IL_PERMISOS!K16,BD_CIAT!$Y$1:$Y$273,0)),"")</f>
        <v/>
      </c>
      <c r="M16" s="48"/>
      <c r="N16" s="48"/>
      <c r="O16" s="73" t="str">
        <f t="shared" si="7"/>
        <v/>
      </c>
      <c r="P16" s="70" t="str">
        <f t="shared" si="8"/>
        <v/>
      </c>
      <c r="Q16" s="49"/>
      <c r="R16" s="49"/>
      <c r="S16" s="66" t="str">
        <f t="shared" si="9"/>
        <v>0 de enero de yyyy</v>
      </c>
      <c r="T16" s="50"/>
      <c r="U16" s="72" t="str">
        <f t="shared" si="1"/>
        <v/>
      </c>
      <c r="V16" s="72" t="str">
        <f>LOWER(IF(T16&lt;&gt;"",[1]!NumLetras(T16),""))</f>
        <v/>
      </c>
      <c r="W16" s="74" t="str">
        <f t="shared" si="2"/>
        <v/>
      </c>
      <c r="X16" s="75" t="str">
        <f t="shared" si="10"/>
        <v/>
      </c>
      <c r="Y16" s="75" t="str">
        <f t="shared" si="11"/>
        <v/>
      </c>
      <c r="Z16" s="66" t="str">
        <f>IFERROR(INDEX(BD_CIAT!$B$1:$B$273,MATCH(RD_IL_PERMISOS!AB16,BD_CIAT!$AG$1:$AG$273,0)),"")</f>
        <v/>
      </c>
      <c r="AA16" s="66" t="str">
        <f>IFERROR(INDEX(BD_CIAT!$AI$1:$AI$273,MATCH(RD_IL_PERMISOS!AB16,BD_CIAT!$AG$1:$AG$273,0)),"")</f>
        <v/>
      </c>
      <c r="AB16" s="66" t="str">
        <f>IFERROR(INDEX(BD_CIAT!$AG$1:$AG$273,MATCH(RD_IL_PERMISOS!I16,BD_CIAT!$A$1:$A$273,0)),"")</f>
        <v/>
      </c>
      <c r="AC16" s="66" t="str">
        <f>IFERROR(INDEX(BD_CIAT!$E$1:$E$273,MATCH(RD_IL_PERMISOS!AB16,BD_CIAT!$AG$1:$AG$273,0)),"")</f>
        <v/>
      </c>
      <c r="AD16" s="66" t="str">
        <f>IFERROR(INDEX(BD_CIAT!$G$1:$G$273,MATCH(RD_IL_PERMISOS!I16,BD_CIAT!$A$1:$A$273,0)),"")</f>
        <v/>
      </c>
      <c r="AG16" s="66" t="str">
        <f t="shared" si="12"/>
        <v/>
      </c>
      <c r="AH16" s="66" t="str">
        <f>IFERROR(CONCATENATE(INDEX(BD_CIAT!$H$1:$H$273,MATCH(RD_IL_PERMISOS!I16,BD_CIAT!$A$1:$A$273,0)),", ",PROPER(INDEX(BD_CIAT!$C$1:$C$273,MATCH(RD_IL_PERMISOS!AB16,BD_CIAT!$AG$1:$AG$273,0)))),"")</f>
        <v/>
      </c>
      <c r="AI16" s="66" t="str">
        <f t="shared" si="13"/>
        <v/>
      </c>
      <c r="AJ16" s="66" t="str">
        <f t="shared" si="14"/>
        <v/>
      </c>
      <c r="AK16" s="48"/>
      <c r="AL16" s="66" t="str">
        <f t="shared" si="15"/>
        <v>0 de enero de yyyy</v>
      </c>
      <c r="AM16" s="48"/>
      <c r="AN16" s="66" t="str">
        <f t="shared" si="16"/>
        <v>0 de enero de yyyy</v>
      </c>
      <c r="AO16" s="44"/>
      <c r="AP16" s="44"/>
      <c r="AQ16" s="66" t="str">
        <f t="shared" si="17"/>
        <v/>
      </c>
      <c r="AR16" s="33" t="str">
        <f>IFERROR(INDEX(BD_CIAT!$AK$1:$AK$273,MATCH(RD_IL_PERMISOS!I16,BD_CIAT!$A$1:$A$273,0)),"")</f>
        <v/>
      </c>
      <c r="AS16" s="66" t="str">
        <f>IFERROR(INDEX(BD_CIAT!$O$1:$O$273,MATCH(RD_IL_PERMISOS!I16,BD_CIAT!$A$1:$A$273,0)),"")</f>
        <v/>
      </c>
      <c r="AT16" s="49"/>
      <c r="AU16" s="66" t="str">
        <f t="shared" si="18"/>
        <v/>
      </c>
      <c r="AV16" s="44"/>
      <c r="AW16" s="44"/>
      <c r="AX16" s="66" t="str">
        <f t="shared" si="19"/>
        <v/>
      </c>
      <c r="AY16" s="78" t="str">
        <f>IFERROR(INDEX(BD_CIAT!$AA$2:$AA$273,MATCH(RD_IL_PERMISOS!K16,BD_CIAT!$Y$2:$Y$273,0)),"")</f>
        <v/>
      </c>
      <c r="AZ16" s="44"/>
      <c r="BA16" s="44"/>
      <c r="BB16" s="51"/>
      <c r="BC16" s="66" t="str">
        <f t="shared" si="20"/>
        <v/>
      </c>
      <c r="BD16" s="48"/>
      <c r="BE16" s="66" t="str">
        <f t="shared" si="21"/>
        <v>0 de enero de yyyy</v>
      </c>
      <c r="BF16" s="48"/>
      <c r="BG16" s="66" t="str">
        <f t="shared" si="22"/>
        <v>0 de enero de YYYY</v>
      </c>
      <c r="BH16" s="52"/>
      <c r="BI16" s="72" t="str">
        <f t="shared" si="23"/>
        <v xml:space="preserve">$,000 </v>
      </c>
      <c r="BJ16" s="72" t="str">
        <f>LOWER(IF(BH16&lt;&gt;"",[1]!NumLetras(BH16),""))</f>
        <v/>
      </c>
      <c r="BK16" s="74" t="str">
        <f t="shared" si="24"/>
        <v/>
      </c>
      <c r="BL16" s="74" t="str">
        <f t="shared" si="25"/>
        <v/>
      </c>
      <c r="BM16" s="74" t="str">
        <f t="shared" si="26"/>
        <v/>
      </c>
      <c r="BN16" s="44"/>
      <c r="BO16" s="48"/>
      <c r="BP16" s="66" t="str">
        <f t="shared" si="27"/>
        <v/>
      </c>
      <c r="BQ16" s="44"/>
      <c r="BR16" s="48"/>
      <c r="BS16" s="66" t="str">
        <f t="shared" si="28"/>
        <v/>
      </c>
      <c r="BT16" s="44"/>
      <c r="BU16" s="48"/>
      <c r="BV16" s="66" t="str">
        <f t="shared" si="29"/>
        <v>00000000-1900-PRODUCE-Oec</v>
      </c>
      <c r="BW16" s="44"/>
      <c r="BX16" s="48"/>
      <c r="BY16" s="66" t="str">
        <f t="shared" si="30"/>
        <v/>
      </c>
      <c r="BZ16" s="66" t="str">
        <f t="shared" si="31"/>
        <v/>
      </c>
      <c r="CA16" s="66" t="str">
        <f t="shared" si="32"/>
        <v>Al respecto, la administrada no cuenta con un permiso anterior para la referida embarcación pesquera, por lo que no resulta exigible el cumplimiento del citado numeral</v>
      </c>
      <c r="CB16" s="44"/>
      <c r="CC16" s="48"/>
      <c r="CD16" s="66" t="str">
        <f t="shared" si="33"/>
        <v>0000000-1900-PRODUCE/DSF-PA</v>
      </c>
      <c r="CE16" s="53"/>
      <c r="CF16" s="48"/>
      <c r="CG16" s="44"/>
      <c r="CH16" s="66" t="str">
        <f t="shared" si="34"/>
        <v/>
      </c>
      <c r="CI16" s="66" t="str">
        <f>IFERROR(INDEX(BD_CIAT!$AE$1:$AE$273,MATCH(RD_IL_PERMISOS!I16,BD_CIAT!$A$1:$A$273,0)),"")</f>
        <v/>
      </c>
      <c r="CJ16" s="66" t="str">
        <f t="shared" si="35"/>
        <v/>
      </c>
      <c r="CK16" s="66" t="str">
        <f>IF(CI16&lt;&gt;"",IF(RIGHT(CI16)="B",DATA_AUX!$F$3,IF(RIGHT(CI16)="A",DATA_AUX!$F$2,DATA_AUX!$F$4)),"")</f>
        <v/>
      </c>
      <c r="CL16" s="66" t="str">
        <f>IF(CI16&lt;&gt;"",IF(OR(CI16="6-A",CI16="6-B"),INDEX(DATA_AUX!$M$1:$M$4,MATCH(RD_IL_PERMISOS!CI16,DATA_AUX!$L$1:$L$4,0)),DATA_AUX!M18),"")</f>
        <v/>
      </c>
      <c r="CM16" s="66" t="str">
        <f>IFERROR(INDEX(DATA_AUX!$N$1:$N$4,MATCH(RD_IL_PERMISOS!CI16,DATA_AUX!$L$1:$L$4,0)),"")</f>
        <v/>
      </c>
      <c r="CN16" s="66" t="str">
        <f>+IF(M16&lt;&gt;"",CONCATENATE(PROPER(MID([1]!NumLetras(12*(YEAR(N16)-YEAR(M16))+(MONTH(N16)-MONTH(M16))),1,LEN([1]!NumLetras(12*(YEAR(N16)-YEAR(M16))+(MONTH(N16)-MONTH(M16))))-7))," (",12*(YEAR(N16)-YEAR(M16))+(MONTH(N16)-MONTH(M16)),")",IF(MONTH(N16)-MONTH(M16)=1," mes"," meses"),"; ",P16),"")</f>
        <v/>
      </c>
      <c r="CO16" s="44"/>
      <c r="CP16" s="48"/>
      <c r="CQ16" s="66" t="str">
        <f t="shared" si="36"/>
        <v/>
      </c>
      <c r="CR16" s="66" t="str">
        <f t="shared" si="37"/>
        <v/>
      </c>
    </row>
    <row r="17" spans="1:96" ht="42.75" customHeight="1">
      <c r="A17" s="43">
        <v>16</v>
      </c>
      <c r="C17" s="56"/>
      <c r="D17" s="66" t="str">
        <f t="shared" si="5"/>
        <v>00000000-2024-PRODUCE/DECHDI-</v>
      </c>
      <c r="F17" s="46"/>
      <c r="G17" s="68" t="str">
        <f t="shared" si="6"/>
        <v>00000000-1900</v>
      </c>
      <c r="H17" s="66" t="str">
        <f t="shared" si="0"/>
        <v>0 de enero de yyyy</v>
      </c>
      <c r="J17" s="66" t="str">
        <f>+IFERROR(INDEX(BD_CIAT!$S$1:$S$273,MATCH(RD_IL_PERMISOS!I17,BD_CIAT!$A$1:$A$273,0)),"")</f>
        <v/>
      </c>
      <c r="L17" s="33" t="str">
        <f>IFERROR(INDEX(BD_CIAT!$Z$1:$Z$273,MATCH(RD_IL_PERMISOS!K17,BD_CIAT!$Y$1:$Y$273,0)),"")</f>
        <v/>
      </c>
      <c r="M17" s="48"/>
      <c r="N17" s="48"/>
      <c r="O17" s="73" t="str">
        <f t="shared" si="7"/>
        <v/>
      </c>
      <c r="P17" s="70" t="str">
        <f t="shared" si="8"/>
        <v/>
      </c>
      <c r="Q17" s="49"/>
      <c r="R17" s="49"/>
      <c r="S17" s="66" t="str">
        <f t="shared" si="9"/>
        <v>0 de enero de yyyy</v>
      </c>
      <c r="T17" s="50"/>
      <c r="U17" s="72" t="str">
        <f t="shared" si="1"/>
        <v/>
      </c>
      <c r="V17" s="72" t="str">
        <f>LOWER(IF(T17&lt;&gt;"",[1]!NumLetras(T17),""))</f>
        <v/>
      </c>
      <c r="W17" s="74" t="str">
        <f t="shared" si="2"/>
        <v/>
      </c>
      <c r="X17" s="75" t="str">
        <f t="shared" si="10"/>
        <v/>
      </c>
      <c r="Y17" s="75" t="str">
        <f t="shared" si="11"/>
        <v/>
      </c>
      <c r="Z17" s="66" t="str">
        <f>IFERROR(INDEX(BD_CIAT!$B$1:$B$273,MATCH(RD_IL_PERMISOS!AB17,BD_CIAT!$AG$1:$AG$273,0)),"")</f>
        <v/>
      </c>
      <c r="AA17" s="66" t="str">
        <f>IFERROR(INDEX(BD_CIAT!$AI$1:$AI$273,MATCH(RD_IL_PERMISOS!AB17,BD_CIAT!$AG$1:$AG$273,0)),"")</f>
        <v/>
      </c>
      <c r="AB17" s="66" t="str">
        <f>IFERROR(INDEX(BD_CIAT!$AG$1:$AG$273,MATCH(RD_IL_PERMISOS!I17,BD_CIAT!$A$1:$A$273,0)),"")</f>
        <v/>
      </c>
      <c r="AC17" s="66" t="str">
        <f>IFERROR(INDEX(BD_CIAT!$E$1:$E$273,MATCH(RD_IL_PERMISOS!AB17,BD_CIAT!$AG$1:$AG$273,0)),"")</f>
        <v/>
      </c>
      <c r="AD17" s="66" t="str">
        <f>IFERROR(INDEX(BD_CIAT!$G$1:$G$273,MATCH(RD_IL_PERMISOS!I17,BD_CIAT!$A$1:$A$273,0)),"")</f>
        <v/>
      </c>
      <c r="AG17" s="66" t="str">
        <f t="shared" si="12"/>
        <v/>
      </c>
      <c r="AH17" s="66" t="str">
        <f>IFERROR(CONCATENATE(INDEX(BD_CIAT!$H$1:$H$273,MATCH(RD_IL_PERMISOS!I17,BD_CIAT!$A$1:$A$273,0)),", ",PROPER(INDEX(BD_CIAT!$C$1:$C$273,MATCH(RD_IL_PERMISOS!AB17,BD_CIAT!$AG$1:$AG$273,0)))),"")</f>
        <v/>
      </c>
      <c r="AI17" s="66" t="str">
        <f t="shared" si="13"/>
        <v/>
      </c>
      <c r="AJ17" s="66" t="str">
        <f t="shared" si="14"/>
        <v/>
      </c>
      <c r="AK17" s="48"/>
      <c r="AL17" s="66" t="str">
        <f t="shared" si="15"/>
        <v>0 de enero de yyyy</v>
      </c>
      <c r="AM17" s="48"/>
      <c r="AN17" s="66" t="str">
        <f t="shared" si="16"/>
        <v>0 de enero de yyyy</v>
      </c>
      <c r="AO17" s="44"/>
      <c r="AP17" s="44"/>
      <c r="AQ17" s="66" t="str">
        <f t="shared" si="17"/>
        <v/>
      </c>
      <c r="AR17" s="33" t="str">
        <f>IFERROR(INDEX(BD_CIAT!$AK$1:$AK$273,MATCH(RD_IL_PERMISOS!I17,BD_CIAT!$A$1:$A$273,0)),"")</f>
        <v/>
      </c>
      <c r="AS17" s="66" t="str">
        <f>IFERROR(INDEX(BD_CIAT!$O$1:$O$273,MATCH(RD_IL_PERMISOS!I17,BD_CIAT!$A$1:$A$273,0)),"")</f>
        <v/>
      </c>
      <c r="AT17" s="49"/>
      <c r="AU17" s="66" t="str">
        <f t="shared" si="18"/>
        <v/>
      </c>
      <c r="AV17" s="44"/>
      <c r="AW17" s="44"/>
      <c r="AX17" s="66" t="str">
        <f t="shared" si="19"/>
        <v/>
      </c>
      <c r="AY17" s="78" t="str">
        <f>IFERROR(INDEX(BD_CIAT!$AA$2:$AA$273,MATCH(RD_IL_PERMISOS!K17,BD_CIAT!$Y$2:$Y$273,0)),"")</f>
        <v/>
      </c>
      <c r="AZ17" s="44"/>
      <c r="BA17" s="44"/>
      <c r="BB17" s="51"/>
      <c r="BC17" s="66" t="str">
        <f t="shared" si="20"/>
        <v/>
      </c>
      <c r="BD17" s="48"/>
      <c r="BE17" s="66" t="str">
        <f t="shared" si="21"/>
        <v>0 de enero de yyyy</v>
      </c>
      <c r="BF17" s="48"/>
      <c r="BG17" s="66" t="str">
        <f t="shared" si="22"/>
        <v>0 de enero de YYYY</v>
      </c>
      <c r="BH17" s="52"/>
      <c r="BI17" s="72" t="str">
        <f t="shared" si="23"/>
        <v xml:space="preserve">$,000 </v>
      </c>
      <c r="BJ17" s="72" t="str">
        <f>LOWER(IF(BH17&lt;&gt;"",[1]!NumLetras(BH17),""))</f>
        <v/>
      </c>
      <c r="BK17" s="74" t="str">
        <f t="shared" si="24"/>
        <v/>
      </c>
      <c r="BL17" s="74" t="str">
        <f t="shared" si="25"/>
        <v/>
      </c>
      <c r="BM17" s="74" t="str">
        <f t="shared" si="26"/>
        <v/>
      </c>
      <c r="BN17" s="44"/>
      <c r="BO17" s="48"/>
      <c r="BP17" s="66" t="str">
        <f t="shared" si="27"/>
        <v/>
      </c>
      <c r="BQ17" s="44"/>
      <c r="BR17" s="48"/>
      <c r="BS17" s="66" t="str">
        <f t="shared" si="28"/>
        <v/>
      </c>
      <c r="BT17" s="44"/>
      <c r="BU17" s="48"/>
      <c r="BV17" s="66" t="str">
        <f t="shared" si="29"/>
        <v>00000000-1900-PRODUCE-Oec</v>
      </c>
      <c r="BW17" s="44"/>
      <c r="BX17" s="48"/>
      <c r="BY17" s="66" t="str">
        <f t="shared" si="30"/>
        <v/>
      </c>
      <c r="BZ17" s="66" t="str">
        <f t="shared" si="31"/>
        <v/>
      </c>
      <c r="CA17" s="66" t="str">
        <f t="shared" si="32"/>
        <v>Al respecto, la administrada no cuenta con un permiso anterior para la referida embarcación pesquera, por lo que no resulta exigible el cumplimiento del citado numeral</v>
      </c>
      <c r="CB17" s="44"/>
      <c r="CC17" s="48"/>
      <c r="CD17" s="66" t="str">
        <f t="shared" si="33"/>
        <v>0000000-1900-PRODUCE/DSF-PA</v>
      </c>
      <c r="CE17" s="53"/>
      <c r="CF17" s="48"/>
      <c r="CG17" s="44"/>
      <c r="CH17" s="66" t="str">
        <f t="shared" si="34"/>
        <v/>
      </c>
      <c r="CI17" s="66" t="str">
        <f>IFERROR(INDEX(BD_CIAT!$AE$1:$AE$273,MATCH(RD_IL_PERMISOS!I17,BD_CIAT!$A$1:$A$273,0)),"")</f>
        <v/>
      </c>
      <c r="CJ17" s="66" t="str">
        <f t="shared" si="35"/>
        <v/>
      </c>
      <c r="CK17" s="66" t="str">
        <f>IF(CI17&lt;&gt;"",IF(RIGHT(CI17)="B",DATA_AUX!$F$3,IF(RIGHT(CI17)="A",DATA_AUX!$F$2,DATA_AUX!$F$4)),"")</f>
        <v/>
      </c>
      <c r="CL17" s="66" t="str">
        <f>IF(CI17&lt;&gt;"",IF(OR(CI17="6-A",CI17="6-B"),INDEX(DATA_AUX!$M$1:$M$4,MATCH(RD_IL_PERMISOS!CI17,DATA_AUX!$L$1:$L$4,0)),DATA_AUX!M19),"")</f>
        <v/>
      </c>
      <c r="CM17" s="66" t="str">
        <f>IFERROR(INDEX(DATA_AUX!$N$1:$N$4,MATCH(RD_IL_PERMISOS!CI17,DATA_AUX!$L$1:$L$4,0)),"")</f>
        <v/>
      </c>
      <c r="CN17" s="66" t="str">
        <f>+IF(M17&lt;&gt;"",CONCATENATE(PROPER(MID([1]!NumLetras(12*(YEAR(N17)-YEAR(M17))+(MONTH(N17)-MONTH(M17))),1,LEN([1]!NumLetras(12*(YEAR(N17)-YEAR(M17))+(MONTH(N17)-MONTH(M17))))-7))," (",12*(YEAR(N17)-YEAR(M17))+(MONTH(N17)-MONTH(M17)),")",IF(MONTH(N17)-MONTH(M17)=1," mes"," meses"),"; ",P17),"")</f>
        <v/>
      </c>
      <c r="CO17" s="44"/>
      <c r="CP17" s="48"/>
      <c r="CQ17" s="66" t="str">
        <f t="shared" si="36"/>
        <v/>
      </c>
      <c r="CR17" s="66" t="str">
        <f t="shared" si="37"/>
        <v/>
      </c>
    </row>
    <row r="18" spans="1:96" ht="42.75" customHeight="1">
      <c r="A18" s="43">
        <v>17</v>
      </c>
      <c r="C18" s="56"/>
      <c r="D18" s="66" t="str">
        <f t="shared" si="5"/>
        <v>00000000-2024-PRODUCE/DECHDI-</v>
      </c>
      <c r="F18" s="46"/>
      <c r="G18" s="68" t="str">
        <f t="shared" si="6"/>
        <v>00000000-1900</v>
      </c>
      <c r="H18" s="66" t="str">
        <f t="shared" si="0"/>
        <v>0 de enero de yyyy</v>
      </c>
      <c r="J18" s="66" t="str">
        <f>+IFERROR(INDEX(BD_CIAT!$S$1:$S$273,MATCH(RD_IL_PERMISOS!I18,BD_CIAT!$A$1:$A$273,0)),"")</f>
        <v/>
      </c>
      <c r="L18" s="33" t="str">
        <f>IFERROR(INDEX(BD_CIAT!$Z$1:$Z$273,MATCH(RD_IL_PERMISOS!K18,BD_CIAT!$Y$1:$Y$273,0)),"")</f>
        <v/>
      </c>
      <c r="M18" s="48"/>
      <c r="N18" s="48"/>
      <c r="O18" s="73" t="str">
        <f t="shared" si="7"/>
        <v/>
      </c>
      <c r="P18" s="70" t="str">
        <f t="shared" si="8"/>
        <v/>
      </c>
      <c r="Q18" s="49"/>
      <c r="R18" s="49"/>
      <c r="S18" s="66" t="str">
        <f t="shared" si="9"/>
        <v>0 de enero de yyyy</v>
      </c>
      <c r="T18" s="50"/>
      <c r="U18" s="72" t="str">
        <f t="shared" si="1"/>
        <v/>
      </c>
      <c r="V18" s="72" t="str">
        <f>LOWER(IF(T18&lt;&gt;"",[1]!NumLetras(T18),""))</f>
        <v/>
      </c>
      <c r="W18" s="74" t="str">
        <f t="shared" si="2"/>
        <v/>
      </c>
      <c r="X18" s="75" t="str">
        <f t="shared" si="10"/>
        <v/>
      </c>
      <c r="Y18" s="75" t="str">
        <f t="shared" si="11"/>
        <v/>
      </c>
      <c r="Z18" s="66" t="str">
        <f>IFERROR(INDEX(BD_CIAT!$B$1:$B$273,MATCH(RD_IL_PERMISOS!AB18,BD_CIAT!$AG$1:$AG$273,0)),"")</f>
        <v/>
      </c>
      <c r="AA18" s="66" t="str">
        <f>IFERROR(INDEX(BD_CIAT!$AI$1:$AI$273,MATCH(RD_IL_PERMISOS!AB18,BD_CIAT!$AG$1:$AG$273,0)),"")</f>
        <v/>
      </c>
      <c r="AB18" s="66" t="str">
        <f>IFERROR(INDEX(BD_CIAT!$AG$1:$AG$273,MATCH(RD_IL_PERMISOS!I18,BD_CIAT!$A$1:$A$273,0)),"")</f>
        <v/>
      </c>
      <c r="AC18" s="66" t="str">
        <f>IFERROR(INDEX(BD_CIAT!$E$1:$E$273,MATCH(RD_IL_PERMISOS!AB18,BD_CIAT!$AG$1:$AG$273,0)),"")</f>
        <v/>
      </c>
      <c r="AD18" s="66" t="str">
        <f>IFERROR(INDEX(BD_CIAT!$G$1:$G$273,MATCH(RD_IL_PERMISOS!I18,BD_CIAT!$A$1:$A$273,0)),"")</f>
        <v/>
      </c>
      <c r="AG18" s="66" t="str">
        <f t="shared" si="12"/>
        <v/>
      </c>
      <c r="AH18" s="66" t="str">
        <f>IFERROR(CONCATENATE(INDEX(BD_CIAT!$H$1:$H$273,MATCH(RD_IL_PERMISOS!I18,BD_CIAT!$A$1:$A$273,0)),", ",PROPER(INDEX(BD_CIAT!$C$1:$C$273,MATCH(RD_IL_PERMISOS!AB18,BD_CIAT!$AG$1:$AG$273,0)))),"")</f>
        <v/>
      </c>
      <c r="AI18" s="66" t="str">
        <f t="shared" si="13"/>
        <v/>
      </c>
      <c r="AJ18" s="66" t="str">
        <f t="shared" si="14"/>
        <v/>
      </c>
      <c r="AK18" s="48"/>
      <c r="AL18" s="66" t="str">
        <f t="shared" si="15"/>
        <v>0 de enero de yyyy</v>
      </c>
      <c r="AM18" s="48"/>
      <c r="AN18" s="66" t="str">
        <f t="shared" si="16"/>
        <v>0 de enero de yyyy</v>
      </c>
      <c r="AO18" s="44"/>
      <c r="AP18" s="44"/>
      <c r="AQ18" s="66" t="str">
        <f t="shared" si="17"/>
        <v/>
      </c>
      <c r="AR18" s="33" t="str">
        <f>IFERROR(INDEX(BD_CIAT!$AK$1:$AK$273,MATCH(RD_IL_PERMISOS!I18,BD_CIAT!$A$1:$A$273,0)),"")</f>
        <v/>
      </c>
      <c r="AS18" s="66" t="str">
        <f>IFERROR(INDEX(BD_CIAT!$O$1:$O$273,MATCH(RD_IL_PERMISOS!I18,BD_CIAT!$A$1:$A$273,0)),"")</f>
        <v/>
      </c>
      <c r="AT18" s="49"/>
      <c r="AU18" s="66" t="str">
        <f t="shared" si="18"/>
        <v/>
      </c>
      <c r="AV18" s="44"/>
      <c r="AW18" s="44"/>
      <c r="AX18" s="66" t="str">
        <f t="shared" si="19"/>
        <v/>
      </c>
      <c r="AY18" s="78" t="str">
        <f>IFERROR(INDEX(BD_CIAT!$AA$2:$AA$273,MATCH(RD_IL_PERMISOS!K18,BD_CIAT!$Y$2:$Y$273,0)),"")</f>
        <v/>
      </c>
      <c r="AZ18" s="44"/>
      <c r="BA18" s="44"/>
      <c r="BB18" s="51"/>
      <c r="BC18" s="66" t="str">
        <f t="shared" si="20"/>
        <v/>
      </c>
      <c r="BD18" s="48"/>
      <c r="BE18" s="66" t="str">
        <f t="shared" si="21"/>
        <v>0 de enero de yyyy</v>
      </c>
      <c r="BF18" s="48"/>
      <c r="BG18" s="66" t="str">
        <f t="shared" si="22"/>
        <v>0 de enero de YYYY</v>
      </c>
      <c r="BH18" s="52"/>
      <c r="BI18" s="72" t="str">
        <f t="shared" si="23"/>
        <v xml:space="preserve">$,000 </v>
      </c>
      <c r="BJ18" s="72" t="str">
        <f>LOWER(IF(BH18&lt;&gt;"",[1]!NumLetras(BH18),""))</f>
        <v/>
      </c>
      <c r="BK18" s="74" t="str">
        <f t="shared" si="24"/>
        <v/>
      </c>
      <c r="BL18" s="74" t="str">
        <f t="shared" si="25"/>
        <v/>
      </c>
      <c r="BM18" s="74" t="str">
        <f t="shared" si="26"/>
        <v/>
      </c>
      <c r="BN18" s="44"/>
      <c r="BO18" s="48"/>
      <c r="BP18" s="66" t="str">
        <f t="shared" si="27"/>
        <v/>
      </c>
      <c r="BQ18" s="44"/>
      <c r="BR18" s="48"/>
      <c r="BS18" s="66" t="str">
        <f t="shared" si="28"/>
        <v/>
      </c>
      <c r="BT18" s="44"/>
      <c r="BU18" s="48"/>
      <c r="BV18" s="66" t="str">
        <f t="shared" si="29"/>
        <v>00000000-1900-PRODUCE-Oec</v>
      </c>
      <c r="BW18" s="44"/>
      <c r="BX18" s="48"/>
      <c r="BY18" s="66" t="str">
        <f t="shared" si="30"/>
        <v/>
      </c>
      <c r="BZ18" s="66" t="str">
        <f t="shared" si="31"/>
        <v/>
      </c>
      <c r="CA18" s="66" t="str">
        <f t="shared" si="32"/>
        <v>Al respecto, la administrada no cuenta con un permiso anterior para la referida embarcación pesquera, por lo que no resulta exigible el cumplimiento del citado numeral</v>
      </c>
      <c r="CB18" s="44"/>
      <c r="CC18" s="48"/>
      <c r="CD18" s="66" t="str">
        <f t="shared" si="33"/>
        <v>0000000-1900-PRODUCE/DSF-PA</v>
      </c>
      <c r="CE18" s="53"/>
      <c r="CF18" s="48"/>
      <c r="CG18" s="44"/>
      <c r="CH18" s="66" t="str">
        <f t="shared" si="34"/>
        <v/>
      </c>
      <c r="CI18" s="66" t="str">
        <f>IFERROR(INDEX(BD_CIAT!$AE$1:$AE$273,MATCH(RD_IL_PERMISOS!I18,BD_CIAT!$A$1:$A$273,0)),"")</f>
        <v/>
      </c>
      <c r="CJ18" s="66" t="str">
        <f t="shared" si="35"/>
        <v/>
      </c>
      <c r="CK18" s="66" t="str">
        <f>IF(CI18&lt;&gt;"",IF(RIGHT(CI18)="B",DATA_AUX!$F$3,IF(RIGHT(CI18)="A",DATA_AUX!$F$2,DATA_AUX!$F$4)),"")</f>
        <v/>
      </c>
      <c r="CL18" s="66" t="str">
        <f>IF(CI18&lt;&gt;"",IF(OR(CI18="6-A",CI18="6-B"),INDEX(DATA_AUX!$M$1:$M$4,MATCH(RD_IL_PERMISOS!CI18,DATA_AUX!$L$1:$L$4,0)),DATA_AUX!M20),"")</f>
        <v/>
      </c>
      <c r="CM18" s="66" t="str">
        <f>IFERROR(INDEX(DATA_AUX!$N$1:$N$4,MATCH(RD_IL_PERMISOS!CI18,DATA_AUX!$L$1:$L$4,0)),"")</f>
        <v/>
      </c>
      <c r="CN18" s="66" t="str">
        <f>+IF(M18&lt;&gt;"",CONCATENATE(PROPER(MID([1]!NumLetras(12*(YEAR(N18)-YEAR(M18))+(MONTH(N18)-MONTH(M18))),1,LEN([1]!NumLetras(12*(YEAR(N18)-YEAR(M18))+(MONTH(N18)-MONTH(M18))))-7))," (",12*(YEAR(N18)-YEAR(M18))+(MONTH(N18)-MONTH(M18)),")",IF(MONTH(N18)-MONTH(M18)=1," mes"," meses"),"; ",P18),"")</f>
        <v/>
      </c>
      <c r="CO18" s="44"/>
      <c r="CP18" s="48"/>
      <c r="CQ18" s="66" t="str">
        <f t="shared" si="36"/>
        <v/>
      </c>
      <c r="CR18" s="66" t="str">
        <f t="shared" si="37"/>
        <v/>
      </c>
    </row>
    <row r="19" spans="1:96" ht="42.75" customHeight="1">
      <c r="A19" s="43">
        <v>18</v>
      </c>
      <c r="C19" s="56"/>
      <c r="D19" s="66" t="str">
        <f t="shared" si="5"/>
        <v>00000000-2024-PRODUCE/DECHDI-</v>
      </c>
      <c r="F19" s="46"/>
      <c r="G19" s="68" t="str">
        <f t="shared" si="6"/>
        <v>00000000-1900</v>
      </c>
      <c r="H19" s="66" t="str">
        <f t="shared" si="0"/>
        <v>0 de enero de yyyy</v>
      </c>
      <c r="J19" s="66" t="str">
        <f>+IFERROR(INDEX(BD_CIAT!$S$1:$S$273,MATCH(RD_IL_PERMISOS!I19,BD_CIAT!$A$1:$A$273,0)),"")</f>
        <v/>
      </c>
      <c r="L19" s="33" t="str">
        <f>IFERROR(INDEX(BD_CIAT!$Z$1:$Z$273,MATCH(RD_IL_PERMISOS!K19,BD_CIAT!$Y$1:$Y$273,0)),"")</f>
        <v/>
      </c>
      <c r="M19" s="48"/>
      <c r="N19" s="48"/>
      <c r="O19" s="73" t="str">
        <f t="shared" si="7"/>
        <v/>
      </c>
      <c r="P19" s="70" t="str">
        <f t="shared" si="8"/>
        <v/>
      </c>
      <c r="Q19" s="49"/>
      <c r="R19" s="49"/>
      <c r="S19" s="66" t="str">
        <f t="shared" si="9"/>
        <v>0 de enero de yyyy</v>
      </c>
      <c r="T19" s="50"/>
      <c r="U19" s="72" t="str">
        <f t="shared" si="1"/>
        <v/>
      </c>
      <c r="V19" s="72" t="str">
        <f>LOWER(IF(T19&lt;&gt;"",[1]!NumLetras(T19),""))</f>
        <v/>
      </c>
      <c r="W19" s="74" t="str">
        <f t="shared" si="2"/>
        <v/>
      </c>
      <c r="X19" s="75" t="str">
        <f t="shared" si="10"/>
        <v/>
      </c>
      <c r="Y19" s="75" t="str">
        <f t="shared" si="11"/>
        <v/>
      </c>
      <c r="Z19" s="66" t="str">
        <f>IFERROR(INDEX(BD_CIAT!$B$1:$B$273,MATCH(RD_IL_PERMISOS!AB19,BD_CIAT!$AG$1:$AG$273,0)),"")</f>
        <v/>
      </c>
      <c r="AA19" s="66" t="str">
        <f>IFERROR(INDEX(BD_CIAT!$AI$1:$AI$273,MATCH(RD_IL_PERMISOS!AB19,BD_CIAT!$AG$1:$AG$273,0)),"")</f>
        <v/>
      </c>
      <c r="AB19" s="66" t="str">
        <f>IFERROR(INDEX(BD_CIAT!$AG$1:$AG$273,MATCH(RD_IL_PERMISOS!I19,BD_CIAT!$A$1:$A$273,0)),"")</f>
        <v/>
      </c>
      <c r="AC19" s="66" t="str">
        <f>IFERROR(INDEX(BD_CIAT!$E$1:$E$273,MATCH(RD_IL_PERMISOS!AB19,BD_CIAT!$AG$1:$AG$273,0)),"")</f>
        <v/>
      </c>
      <c r="AD19" s="66" t="str">
        <f>IFERROR(INDEX(BD_CIAT!$G$1:$G$273,MATCH(RD_IL_PERMISOS!I19,BD_CIAT!$A$1:$A$273,0)),"")</f>
        <v/>
      </c>
      <c r="AG19" s="66" t="str">
        <f t="shared" si="12"/>
        <v/>
      </c>
      <c r="AH19" s="66" t="str">
        <f>IFERROR(CONCATENATE(INDEX(BD_CIAT!$H$1:$H$273,MATCH(RD_IL_PERMISOS!I19,BD_CIAT!$A$1:$A$273,0)),", ",PROPER(INDEX(BD_CIAT!$C$1:$C$273,MATCH(RD_IL_PERMISOS!AB19,BD_CIAT!$AG$1:$AG$273,0)))),"")</f>
        <v/>
      </c>
      <c r="AI19" s="66" t="str">
        <f t="shared" si="13"/>
        <v/>
      </c>
      <c r="AJ19" s="66" t="str">
        <f t="shared" si="14"/>
        <v/>
      </c>
      <c r="AK19" s="48"/>
      <c r="AL19" s="66" t="str">
        <f t="shared" si="15"/>
        <v>0 de enero de yyyy</v>
      </c>
      <c r="AM19" s="48"/>
      <c r="AN19" s="66" t="str">
        <f t="shared" si="16"/>
        <v>0 de enero de yyyy</v>
      </c>
      <c r="AO19" s="44"/>
      <c r="AP19" s="44"/>
      <c r="AQ19" s="66" t="str">
        <f t="shared" si="17"/>
        <v/>
      </c>
      <c r="AR19" s="33" t="str">
        <f>IFERROR(INDEX(BD_CIAT!$AK$1:$AK$273,MATCH(RD_IL_PERMISOS!I19,BD_CIAT!$A$1:$A$273,0)),"")</f>
        <v/>
      </c>
      <c r="AS19" s="66" t="str">
        <f>IFERROR(INDEX(BD_CIAT!$O$1:$O$273,MATCH(RD_IL_PERMISOS!I19,BD_CIAT!$A$1:$A$273,0)),"")</f>
        <v/>
      </c>
      <c r="AT19" s="49"/>
      <c r="AU19" s="66" t="str">
        <f t="shared" si="18"/>
        <v/>
      </c>
      <c r="AV19" s="44"/>
      <c r="AW19" s="44"/>
      <c r="AX19" s="66" t="str">
        <f t="shared" si="19"/>
        <v/>
      </c>
      <c r="AY19" s="78" t="str">
        <f>IFERROR(INDEX(BD_CIAT!$AA$2:$AA$273,MATCH(RD_IL_PERMISOS!K19,BD_CIAT!$Y$2:$Y$273,0)),"")</f>
        <v/>
      </c>
      <c r="AZ19" s="44"/>
      <c r="BA19" s="44"/>
      <c r="BB19" s="51"/>
      <c r="BC19" s="66" t="str">
        <f t="shared" si="20"/>
        <v/>
      </c>
      <c r="BD19" s="48"/>
      <c r="BE19" s="66" t="str">
        <f t="shared" si="21"/>
        <v>0 de enero de yyyy</v>
      </c>
      <c r="BF19" s="48"/>
      <c r="BG19" s="66" t="str">
        <f t="shared" si="22"/>
        <v>0 de enero de YYYY</v>
      </c>
      <c r="BH19" s="52"/>
      <c r="BI19" s="72" t="str">
        <f t="shared" si="23"/>
        <v xml:space="preserve">$,000 </v>
      </c>
      <c r="BJ19" s="72" t="str">
        <f>LOWER(IF(BH19&lt;&gt;"",[1]!NumLetras(BH19),""))</f>
        <v/>
      </c>
      <c r="BK19" s="74" t="str">
        <f t="shared" si="24"/>
        <v/>
      </c>
      <c r="BL19" s="74" t="str">
        <f t="shared" si="25"/>
        <v/>
      </c>
      <c r="BM19" s="74" t="str">
        <f t="shared" si="26"/>
        <v/>
      </c>
      <c r="BN19" s="44"/>
      <c r="BO19" s="48"/>
      <c r="BP19" s="66" t="str">
        <f t="shared" si="27"/>
        <v/>
      </c>
      <c r="BQ19" s="44"/>
      <c r="BR19" s="48"/>
      <c r="BS19" s="66" t="str">
        <f t="shared" si="28"/>
        <v/>
      </c>
      <c r="BT19" s="44"/>
      <c r="BU19" s="48"/>
      <c r="BV19" s="66" t="str">
        <f t="shared" si="29"/>
        <v>00000000-1900-PRODUCE-Oec</v>
      </c>
      <c r="BW19" s="44"/>
      <c r="BX19" s="48"/>
      <c r="BY19" s="66" t="str">
        <f t="shared" si="30"/>
        <v/>
      </c>
      <c r="BZ19" s="66" t="str">
        <f t="shared" si="31"/>
        <v/>
      </c>
      <c r="CA19" s="66" t="str">
        <f t="shared" si="32"/>
        <v>Al respecto, la administrada no cuenta con un permiso anterior para la referida embarcación pesquera, por lo que no resulta exigible el cumplimiento del citado numeral</v>
      </c>
      <c r="CB19" s="44"/>
      <c r="CC19" s="48"/>
      <c r="CD19" s="66" t="str">
        <f t="shared" si="33"/>
        <v>0000000-1900-PRODUCE/DSF-PA</v>
      </c>
      <c r="CE19" s="53"/>
      <c r="CF19" s="48"/>
      <c r="CG19" s="44"/>
      <c r="CH19" s="66" t="str">
        <f t="shared" si="34"/>
        <v/>
      </c>
      <c r="CI19" s="66" t="str">
        <f>IFERROR(INDEX(BD_CIAT!$AE$1:$AE$273,MATCH(RD_IL_PERMISOS!I19,BD_CIAT!$A$1:$A$273,0)),"")</f>
        <v/>
      </c>
      <c r="CJ19" s="66" t="str">
        <f t="shared" si="35"/>
        <v/>
      </c>
      <c r="CK19" s="66" t="str">
        <f>IF(CI19&lt;&gt;"",IF(RIGHT(CI19)="B",DATA_AUX!$F$3,IF(RIGHT(CI19)="A",DATA_AUX!$F$2,DATA_AUX!$F$4)),"")</f>
        <v/>
      </c>
      <c r="CL19" s="66" t="str">
        <f>IF(CI19&lt;&gt;"",IF(OR(CI19="6-A",CI19="6-B"),INDEX(DATA_AUX!$M$1:$M$4,MATCH(RD_IL_PERMISOS!CI19,DATA_AUX!$L$1:$L$4,0)),DATA_AUX!M21),"")</f>
        <v/>
      </c>
      <c r="CM19" s="66" t="str">
        <f>IFERROR(INDEX(DATA_AUX!$N$1:$N$4,MATCH(RD_IL_PERMISOS!CI19,DATA_AUX!$L$1:$L$4,0)),"")</f>
        <v/>
      </c>
      <c r="CN19" s="66" t="str">
        <f>+IF(M19&lt;&gt;"",CONCATENATE(PROPER(MID([1]!NumLetras(12*(YEAR(N19)-YEAR(M19))+(MONTH(N19)-MONTH(M19))),1,LEN([1]!NumLetras(12*(YEAR(N19)-YEAR(M19))+(MONTH(N19)-MONTH(M19))))-7))," (",12*(YEAR(N19)-YEAR(M19))+(MONTH(N19)-MONTH(M19)),")",IF(MONTH(N19)-MONTH(M19)=1," mes"," meses"),"; ",P19),"")</f>
        <v/>
      </c>
      <c r="CO19" s="44"/>
      <c r="CP19" s="48"/>
      <c r="CQ19" s="66" t="str">
        <f t="shared" si="36"/>
        <v/>
      </c>
      <c r="CR19" s="66" t="str">
        <f t="shared" si="37"/>
        <v/>
      </c>
    </row>
    <row r="20" spans="1:96" ht="42.75" customHeight="1">
      <c r="A20" s="43">
        <v>19</v>
      </c>
      <c r="C20" s="56"/>
      <c r="D20" s="66" t="str">
        <f t="shared" si="5"/>
        <v>00000000-2024-PRODUCE/DECHDI-</v>
      </c>
      <c r="F20" s="46"/>
      <c r="G20" s="68" t="str">
        <f t="shared" si="6"/>
        <v>00000000-1900</v>
      </c>
      <c r="H20" s="66" t="str">
        <f t="shared" si="0"/>
        <v>0 de enero de yyyy</v>
      </c>
      <c r="J20" s="66" t="str">
        <f>+IFERROR(INDEX(BD_CIAT!$S$1:$S$273,MATCH(RD_IL_PERMISOS!I20,BD_CIAT!$A$1:$A$273,0)),"")</f>
        <v/>
      </c>
      <c r="L20" s="33" t="str">
        <f>IFERROR(INDEX(BD_CIAT!$Z$1:$Z$273,MATCH(RD_IL_PERMISOS!K20,BD_CIAT!$Y$1:$Y$273,0)),"")</f>
        <v/>
      </c>
      <c r="M20" s="48"/>
      <c r="N20" s="48"/>
      <c r="O20" s="73" t="str">
        <f t="shared" si="7"/>
        <v/>
      </c>
      <c r="P20" s="70" t="str">
        <f t="shared" si="8"/>
        <v/>
      </c>
      <c r="Q20" s="49"/>
      <c r="R20" s="49"/>
      <c r="S20" s="66" t="str">
        <f t="shared" si="9"/>
        <v>0 de enero de yyyy</v>
      </c>
      <c r="T20" s="50"/>
      <c r="U20" s="72" t="str">
        <f t="shared" si="1"/>
        <v/>
      </c>
      <c r="V20" s="72" t="str">
        <f>LOWER(IF(T20&lt;&gt;"",[1]!NumLetras(T20),""))</f>
        <v/>
      </c>
      <c r="W20" s="74" t="str">
        <f t="shared" si="2"/>
        <v/>
      </c>
      <c r="X20" s="75" t="str">
        <f t="shared" si="10"/>
        <v/>
      </c>
      <c r="Y20" s="75" t="str">
        <f t="shared" si="11"/>
        <v/>
      </c>
      <c r="Z20" s="66" t="str">
        <f>IFERROR(INDEX(BD_CIAT!$B$1:$B$273,MATCH(RD_IL_PERMISOS!AB20,BD_CIAT!$AG$1:$AG$273,0)),"")</f>
        <v/>
      </c>
      <c r="AA20" s="66" t="str">
        <f>IFERROR(INDEX(BD_CIAT!$AI$1:$AI$273,MATCH(RD_IL_PERMISOS!AB20,BD_CIAT!$AG$1:$AG$273,0)),"")</f>
        <v/>
      </c>
      <c r="AB20" s="66" t="str">
        <f>IFERROR(INDEX(BD_CIAT!$AG$1:$AG$273,MATCH(RD_IL_PERMISOS!I20,BD_CIAT!$A$1:$A$273,0)),"")</f>
        <v/>
      </c>
      <c r="AC20" s="66" t="str">
        <f>IFERROR(INDEX(BD_CIAT!$E$1:$E$273,MATCH(RD_IL_PERMISOS!AB20,BD_CIAT!$AG$1:$AG$273,0)),"")</f>
        <v/>
      </c>
      <c r="AD20" s="66" t="str">
        <f>IFERROR(INDEX(BD_CIAT!$G$1:$G$273,MATCH(RD_IL_PERMISOS!I20,BD_CIAT!$A$1:$A$273,0)),"")</f>
        <v/>
      </c>
      <c r="AG20" s="66" t="str">
        <f t="shared" si="12"/>
        <v/>
      </c>
      <c r="AH20" s="66" t="str">
        <f>IFERROR(CONCATENATE(INDEX(BD_CIAT!$H$1:$H$273,MATCH(RD_IL_PERMISOS!I20,BD_CIAT!$A$1:$A$273,0)),", ",PROPER(INDEX(BD_CIAT!$C$1:$C$273,MATCH(RD_IL_PERMISOS!AB20,BD_CIAT!$AG$1:$AG$273,0)))),"")</f>
        <v/>
      </c>
      <c r="AI20" s="66" t="str">
        <f t="shared" si="13"/>
        <v/>
      </c>
      <c r="AJ20" s="66" t="str">
        <f t="shared" si="14"/>
        <v/>
      </c>
      <c r="AK20" s="48"/>
      <c r="AL20" s="66" t="str">
        <f t="shared" si="15"/>
        <v>0 de enero de yyyy</v>
      </c>
      <c r="AM20" s="48"/>
      <c r="AN20" s="66" t="str">
        <f t="shared" si="16"/>
        <v>0 de enero de yyyy</v>
      </c>
      <c r="AO20" s="44"/>
      <c r="AP20" s="44"/>
      <c r="AQ20" s="66" t="str">
        <f t="shared" si="17"/>
        <v/>
      </c>
      <c r="AR20" s="33" t="str">
        <f>IFERROR(INDEX(BD_CIAT!$AK$1:$AK$273,MATCH(RD_IL_PERMISOS!I20,BD_CIAT!$A$1:$A$273,0)),"")</f>
        <v/>
      </c>
      <c r="AS20" s="66" t="str">
        <f>IFERROR(INDEX(BD_CIAT!$O$1:$O$273,MATCH(RD_IL_PERMISOS!I20,BD_CIAT!$A$1:$A$273,0)),"")</f>
        <v/>
      </c>
      <c r="AT20" s="49"/>
      <c r="AU20" s="66" t="str">
        <f t="shared" si="18"/>
        <v/>
      </c>
      <c r="AV20" s="44"/>
      <c r="AW20" s="44"/>
      <c r="AX20" s="66" t="str">
        <f t="shared" si="19"/>
        <v/>
      </c>
      <c r="AY20" s="78" t="str">
        <f>IFERROR(INDEX(BD_CIAT!$AA$2:$AA$273,MATCH(RD_IL_PERMISOS!K20,BD_CIAT!$Y$2:$Y$273,0)),"")</f>
        <v/>
      </c>
      <c r="AZ20" s="44"/>
      <c r="BA20" s="44"/>
      <c r="BB20" s="51"/>
      <c r="BC20" s="66" t="str">
        <f t="shared" si="20"/>
        <v/>
      </c>
      <c r="BD20" s="48"/>
      <c r="BE20" s="66" t="str">
        <f t="shared" si="21"/>
        <v>0 de enero de yyyy</v>
      </c>
      <c r="BF20" s="48"/>
      <c r="BG20" s="66" t="str">
        <f t="shared" si="22"/>
        <v>0 de enero de YYYY</v>
      </c>
      <c r="BH20" s="52"/>
      <c r="BI20" s="72" t="str">
        <f t="shared" si="23"/>
        <v xml:space="preserve">$,000 </v>
      </c>
      <c r="BJ20" s="72" t="str">
        <f>LOWER(IF(BH20&lt;&gt;"",[1]!NumLetras(BH20),""))</f>
        <v/>
      </c>
      <c r="BK20" s="74" t="str">
        <f t="shared" si="24"/>
        <v/>
      </c>
      <c r="BL20" s="74" t="str">
        <f t="shared" si="25"/>
        <v/>
      </c>
      <c r="BM20" s="74" t="str">
        <f t="shared" si="26"/>
        <v/>
      </c>
      <c r="BN20" s="44"/>
      <c r="BO20" s="48"/>
      <c r="BP20" s="66" t="str">
        <f t="shared" si="27"/>
        <v/>
      </c>
      <c r="BQ20" s="44"/>
      <c r="BR20" s="48"/>
      <c r="BS20" s="66" t="str">
        <f t="shared" si="28"/>
        <v/>
      </c>
      <c r="BT20" s="44"/>
      <c r="BU20" s="48"/>
      <c r="BV20" s="66" t="str">
        <f t="shared" si="29"/>
        <v>00000000-1900-PRODUCE-Oec</v>
      </c>
      <c r="BW20" s="44"/>
      <c r="BX20" s="48"/>
      <c r="BY20" s="66" t="str">
        <f t="shared" si="30"/>
        <v/>
      </c>
      <c r="BZ20" s="66" t="str">
        <f t="shared" si="31"/>
        <v/>
      </c>
      <c r="CA20" s="66" t="str">
        <f t="shared" si="32"/>
        <v>Al respecto, la administrada no cuenta con un permiso anterior para la referida embarcación pesquera, por lo que no resulta exigible el cumplimiento del citado numeral</v>
      </c>
      <c r="CB20" s="44"/>
      <c r="CC20" s="48"/>
      <c r="CD20" s="66" t="str">
        <f t="shared" si="33"/>
        <v>0000000-1900-PRODUCE/DSF-PA</v>
      </c>
      <c r="CE20" s="53"/>
      <c r="CF20" s="48"/>
      <c r="CG20" s="44"/>
      <c r="CH20" s="66" t="str">
        <f t="shared" si="34"/>
        <v/>
      </c>
      <c r="CI20" s="66" t="str">
        <f>IFERROR(INDEX(BD_CIAT!$AE$1:$AE$273,MATCH(RD_IL_PERMISOS!I20,BD_CIAT!$A$1:$A$273,0)),"")</f>
        <v/>
      </c>
      <c r="CJ20" s="66" t="str">
        <f t="shared" si="35"/>
        <v/>
      </c>
      <c r="CK20" s="66" t="str">
        <f>IF(CI20&lt;&gt;"",IF(RIGHT(CI20)="B",DATA_AUX!$F$3,IF(RIGHT(CI20)="A",DATA_AUX!$F$2,DATA_AUX!$F$4)),"")</f>
        <v/>
      </c>
      <c r="CL20" s="66" t="str">
        <f>IF(CI20&lt;&gt;"",IF(OR(CI20="6-A",CI20="6-B"),INDEX(DATA_AUX!$M$1:$M$4,MATCH(RD_IL_PERMISOS!CI20,DATA_AUX!$L$1:$L$4,0)),DATA_AUX!M22),"")</f>
        <v/>
      </c>
      <c r="CM20" s="66" t="str">
        <f>IFERROR(INDEX(DATA_AUX!$N$1:$N$4,MATCH(RD_IL_PERMISOS!CI20,DATA_AUX!$L$1:$L$4,0)),"")</f>
        <v/>
      </c>
      <c r="CN20" s="66" t="str">
        <f>+IF(M20&lt;&gt;"",CONCATENATE(PROPER(MID([1]!NumLetras(12*(YEAR(N20)-YEAR(M20))+(MONTH(N20)-MONTH(M20))),1,LEN([1]!NumLetras(12*(YEAR(N20)-YEAR(M20))+(MONTH(N20)-MONTH(M20))))-7))," (",12*(YEAR(N20)-YEAR(M20))+(MONTH(N20)-MONTH(M20)),")",IF(MONTH(N20)-MONTH(M20)=1," mes"," meses"),"; ",P20),"")</f>
        <v/>
      </c>
      <c r="CO20" s="44"/>
      <c r="CP20" s="48"/>
      <c r="CQ20" s="66" t="str">
        <f t="shared" si="36"/>
        <v/>
      </c>
      <c r="CR20" s="66" t="str">
        <f t="shared" si="37"/>
        <v/>
      </c>
    </row>
    <row r="21" spans="1:96" ht="42.75" customHeight="1">
      <c r="A21" s="43">
        <v>20</v>
      </c>
      <c r="C21" s="56"/>
      <c r="D21" s="66" t="str">
        <f t="shared" si="5"/>
        <v>00000000-2024-PRODUCE/DECHDI-</v>
      </c>
      <c r="F21" s="46"/>
      <c r="G21" s="68" t="str">
        <f t="shared" si="6"/>
        <v>00000000-1900</v>
      </c>
      <c r="H21" s="66" t="str">
        <f t="shared" si="0"/>
        <v>0 de enero de yyyy</v>
      </c>
      <c r="J21" s="66" t="str">
        <f>+IFERROR(INDEX(BD_CIAT!$S$1:$S$273,MATCH(RD_IL_PERMISOS!I21,BD_CIAT!$A$1:$A$273,0)),"")</f>
        <v/>
      </c>
      <c r="L21" s="33" t="str">
        <f>IFERROR(INDEX(BD_CIAT!$Z$1:$Z$273,MATCH(RD_IL_PERMISOS!K21,BD_CIAT!$Y$1:$Y$273,0)),"")</f>
        <v/>
      </c>
      <c r="M21" s="48"/>
      <c r="N21" s="48"/>
      <c r="O21" s="73" t="str">
        <f t="shared" si="7"/>
        <v/>
      </c>
      <c r="P21" s="70" t="str">
        <f t="shared" si="8"/>
        <v/>
      </c>
      <c r="Q21" s="49"/>
      <c r="R21" s="49"/>
      <c r="S21" s="66" t="str">
        <f t="shared" si="9"/>
        <v>0 de enero de yyyy</v>
      </c>
      <c r="T21" s="50"/>
      <c r="U21" s="72" t="str">
        <f t="shared" si="1"/>
        <v/>
      </c>
      <c r="V21" s="72" t="str">
        <f>LOWER(IF(T21&lt;&gt;"",[1]!NumLetras(T21),""))</f>
        <v/>
      </c>
      <c r="W21" s="74" t="str">
        <f t="shared" si="2"/>
        <v/>
      </c>
      <c r="X21" s="75" t="str">
        <f t="shared" si="10"/>
        <v/>
      </c>
      <c r="Y21" s="75" t="str">
        <f t="shared" si="11"/>
        <v/>
      </c>
      <c r="Z21" s="66" t="str">
        <f>IFERROR(INDEX(BD_CIAT!$B$1:$B$273,MATCH(RD_IL_PERMISOS!AB21,BD_CIAT!$AG$1:$AG$273,0)),"")</f>
        <v/>
      </c>
      <c r="AA21" s="66" t="str">
        <f>IFERROR(INDEX(BD_CIAT!$AI$1:$AI$273,MATCH(RD_IL_PERMISOS!AB21,BD_CIAT!$AG$1:$AG$273,0)),"")</f>
        <v/>
      </c>
      <c r="AB21" s="66" t="str">
        <f>IFERROR(INDEX(BD_CIAT!$AG$1:$AG$273,MATCH(RD_IL_PERMISOS!I21,BD_CIAT!$A$1:$A$273,0)),"")</f>
        <v/>
      </c>
      <c r="AC21" s="66" t="str">
        <f>IFERROR(INDEX(BD_CIAT!$E$1:$E$273,MATCH(RD_IL_PERMISOS!AB21,BD_CIAT!$AG$1:$AG$273,0)),"")</f>
        <v/>
      </c>
      <c r="AD21" s="66" t="str">
        <f>IFERROR(INDEX(BD_CIAT!$G$1:$G$273,MATCH(RD_IL_PERMISOS!I21,BD_CIAT!$A$1:$A$273,0)),"")</f>
        <v/>
      </c>
      <c r="AG21" s="66" t="str">
        <f t="shared" si="12"/>
        <v/>
      </c>
      <c r="AH21" s="66" t="str">
        <f>IFERROR(CONCATENATE(INDEX(BD_CIAT!$H$1:$H$273,MATCH(RD_IL_PERMISOS!I21,BD_CIAT!$A$1:$A$273,0)),", ",PROPER(INDEX(BD_CIAT!$C$1:$C$273,MATCH(RD_IL_PERMISOS!AB21,BD_CIAT!$AG$1:$AG$273,0)))),"")</f>
        <v/>
      </c>
      <c r="AI21" s="66" t="str">
        <f t="shared" si="13"/>
        <v/>
      </c>
      <c r="AJ21" s="66" t="str">
        <f t="shared" si="14"/>
        <v/>
      </c>
      <c r="AK21" s="48"/>
      <c r="AL21" s="66" t="str">
        <f t="shared" si="15"/>
        <v>0 de enero de yyyy</v>
      </c>
      <c r="AM21" s="48"/>
      <c r="AN21" s="66" t="str">
        <f t="shared" si="16"/>
        <v>0 de enero de yyyy</v>
      </c>
      <c r="AO21" s="44"/>
      <c r="AP21" s="44"/>
      <c r="AQ21" s="66" t="str">
        <f t="shared" si="17"/>
        <v/>
      </c>
      <c r="AR21" s="33" t="str">
        <f>IFERROR(INDEX(BD_CIAT!$AK$1:$AK$273,MATCH(RD_IL_PERMISOS!I21,BD_CIAT!$A$1:$A$273,0)),"")</f>
        <v/>
      </c>
      <c r="AS21" s="66" t="str">
        <f>IFERROR(INDEX(BD_CIAT!$O$1:$O$273,MATCH(RD_IL_PERMISOS!I21,BD_CIAT!$A$1:$A$273,0)),"")</f>
        <v/>
      </c>
      <c r="AT21" s="49"/>
      <c r="AU21" s="66" t="str">
        <f t="shared" si="18"/>
        <v/>
      </c>
      <c r="AV21" s="44"/>
      <c r="AW21" s="44"/>
      <c r="AX21" s="66" t="str">
        <f t="shared" si="19"/>
        <v/>
      </c>
      <c r="AY21" s="78" t="str">
        <f>IFERROR(INDEX(BD_CIAT!$AA$2:$AA$273,MATCH(RD_IL_PERMISOS!K21,BD_CIAT!$Y$2:$Y$273,0)),"")</f>
        <v/>
      </c>
      <c r="AZ21" s="44"/>
      <c r="BA21" s="44"/>
      <c r="BB21" s="44"/>
      <c r="BC21" s="66" t="str">
        <f t="shared" si="20"/>
        <v/>
      </c>
      <c r="BD21" s="48"/>
      <c r="BE21" s="66" t="str">
        <f t="shared" si="21"/>
        <v>0 de enero de yyyy</v>
      </c>
      <c r="BF21" s="48"/>
      <c r="BG21" s="66" t="str">
        <f t="shared" si="22"/>
        <v>0 de enero de YYYY</v>
      </c>
      <c r="BH21" s="52"/>
      <c r="BI21" s="72" t="str">
        <f t="shared" si="23"/>
        <v xml:space="preserve">$,000 </v>
      </c>
      <c r="BJ21" s="72" t="str">
        <f>LOWER(IF(BH21&lt;&gt;"",[1]!NumLetras(BH21),""))</f>
        <v/>
      </c>
      <c r="BK21" s="74" t="str">
        <f t="shared" si="24"/>
        <v/>
      </c>
      <c r="BL21" s="74" t="str">
        <f t="shared" si="25"/>
        <v/>
      </c>
      <c r="BM21" s="74" t="str">
        <f t="shared" si="26"/>
        <v/>
      </c>
      <c r="BN21" s="44"/>
      <c r="BO21" s="48"/>
      <c r="BP21" s="66" t="str">
        <f t="shared" si="27"/>
        <v/>
      </c>
      <c r="BQ21" s="44"/>
      <c r="BR21" s="48"/>
      <c r="BS21" s="66" t="str">
        <f t="shared" si="28"/>
        <v/>
      </c>
      <c r="BT21" s="44"/>
      <c r="BU21" s="48"/>
      <c r="BV21" s="66" t="str">
        <f t="shared" si="29"/>
        <v>00000000-1900-PRODUCE-Oec</v>
      </c>
      <c r="BW21" s="44"/>
      <c r="BX21" s="48"/>
      <c r="BY21" s="66" t="str">
        <f t="shared" si="30"/>
        <v/>
      </c>
      <c r="BZ21" s="66" t="str">
        <f t="shared" si="31"/>
        <v/>
      </c>
      <c r="CA21" s="66" t="str">
        <f t="shared" si="32"/>
        <v>Al respecto, la administrada no cuenta con un permiso anterior para la referida embarcación pesquera, por lo que no resulta exigible el cumplimiento del citado numeral</v>
      </c>
      <c r="CB21" s="44"/>
      <c r="CC21" s="48"/>
      <c r="CD21" s="66" t="str">
        <f t="shared" si="33"/>
        <v>0000000-1900-PRODUCE/DSF-PA</v>
      </c>
      <c r="CE21" s="53"/>
      <c r="CF21" s="48"/>
      <c r="CG21" s="44"/>
      <c r="CH21" s="66" t="str">
        <f t="shared" si="34"/>
        <v/>
      </c>
      <c r="CI21" s="66" t="str">
        <f>IFERROR(INDEX(BD_CIAT!$AE$1:$AE$273,MATCH(RD_IL_PERMISOS!I21,BD_CIAT!$A$1:$A$273,0)),"")</f>
        <v/>
      </c>
      <c r="CJ21" s="66" t="str">
        <f t="shared" si="35"/>
        <v/>
      </c>
      <c r="CK21" s="66" t="str">
        <f>IF(CI21&lt;&gt;"",IF(RIGHT(CI21)="B",DATA_AUX!$F$3,IF(RIGHT(CI21)="A",DATA_AUX!$F$2,DATA_AUX!$F$4)),"")</f>
        <v/>
      </c>
      <c r="CL21" s="66" t="str">
        <f>IF(CI21&lt;&gt;"",IF(OR(CI21="6-A",CI21="6-B"),INDEX(DATA_AUX!$M$1:$M$4,MATCH(RD_IL_PERMISOS!CI21,DATA_AUX!$L$1:$L$4,0)),DATA_AUX!M23),"")</f>
        <v/>
      </c>
      <c r="CM21" s="66" t="str">
        <f>IFERROR(INDEX(DATA_AUX!$N$1:$N$4,MATCH(RD_IL_PERMISOS!CI21,DATA_AUX!$L$1:$L$4,0)),"")</f>
        <v/>
      </c>
      <c r="CN21" s="66" t="str">
        <f>+IF(M21&lt;&gt;"",CONCATENATE(PROPER(MID([1]!NumLetras(12*(YEAR(N21)-YEAR(M21))+(MONTH(N21)-MONTH(M21))),1,LEN([1]!NumLetras(12*(YEAR(N21)-YEAR(M21))+(MONTH(N21)-MONTH(M21))))-7))," (",12*(YEAR(N21)-YEAR(M21))+(MONTH(N21)-MONTH(M21)),")",IF(MONTH(N21)-MONTH(M21)=1," mes"," meses"),"; ",P21),"")</f>
        <v/>
      </c>
      <c r="CO21" s="44"/>
      <c r="CP21" s="48"/>
      <c r="CQ21" s="66" t="str">
        <f t="shared" si="36"/>
        <v/>
      </c>
      <c r="CR21" s="66" t="str">
        <f t="shared" si="37"/>
        <v/>
      </c>
    </row>
    <row r="22" spans="1:96" ht="42.75" customHeight="1">
      <c r="A22" s="43">
        <v>21</v>
      </c>
      <c r="D22" s="66" t="str">
        <f t="shared" si="5"/>
        <v>00000000-2024-PRODUCE/DECHDI-</v>
      </c>
      <c r="F22" s="46"/>
      <c r="G22" s="68" t="str">
        <f t="shared" ref="G22:G85" si="38">+CONCATENATE(TEXT(E22,"00000000"),"-",YEAR(F22))</f>
        <v>00000000-1900</v>
      </c>
      <c r="H22" s="66" t="str">
        <f t="shared" si="0"/>
        <v>0 de enero de yyyy</v>
      </c>
      <c r="J22" s="66" t="str">
        <f>+IFERROR(INDEX(BD_CIAT!$S$1:$S$273,MATCH(RD_IL_PERMISOS!I22,BD_CIAT!$A$1:$A$273,0)),"")</f>
        <v/>
      </c>
      <c r="L22" s="33" t="str">
        <f>IFERROR(INDEX(BD_CIAT!$Z$1:$Z$273,MATCH(RD_IL_PERMISOS!K22,BD_CIAT!$Y$1:$Y$273,0)),"")</f>
        <v/>
      </c>
      <c r="M22" s="48"/>
      <c r="N22" s="48"/>
      <c r="O22" s="73" t="str">
        <f t="shared" si="7"/>
        <v/>
      </c>
      <c r="P22" s="70" t="str">
        <f t="shared" si="8"/>
        <v/>
      </c>
      <c r="R22" s="49"/>
      <c r="S22" s="66" t="str">
        <f t="shared" si="9"/>
        <v>0 de enero de yyyy</v>
      </c>
      <c r="T22" s="50"/>
      <c r="U22" s="72" t="str">
        <f t="shared" si="1"/>
        <v/>
      </c>
      <c r="V22" s="72" t="str">
        <f>LOWER(IF(T22&lt;&gt;"",[1]!NumLetras(T22),""))</f>
        <v/>
      </c>
      <c r="W22" s="74" t="str">
        <f t="shared" si="2"/>
        <v/>
      </c>
      <c r="X22" s="75" t="str">
        <f t="shared" si="10"/>
        <v/>
      </c>
      <c r="Y22" s="75" t="str">
        <f t="shared" si="11"/>
        <v/>
      </c>
      <c r="Z22" s="66" t="str">
        <f>IFERROR(INDEX(BD_CIAT!$B$1:$B$273,MATCH(RD_IL_PERMISOS!AB22,BD_CIAT!$AG$1:$AG$273,0)),"")</f>
        <v/>
      </c>
      <c r="AA22" s="66" t="str">
        <f>IFERROR(INDEX(BD_CIAT!$AI$1:$AI$273,MATCH(RD_IL_PERMISOS!AB22,BD_CIAT!$AG$1:$AG$273,0)),"")</f>
        <v/>
      </c>
      <c r="AB22" s="66" t="str">
        <f>IFERROR(INDEX(BD_CIAT!$AG$1:$AG$273,MATCH(RD_IL_PERMISOS!I22,BD_CIAT!$A$1:$A$273,0)),"")</f>
        <v/>
      </c>
      <c r="AC22" s="66" t="str">
        <f>IFERROR(INDEX(BD_CIAT!$E$1:$E$273,MATCH(RD_IL_PERMISOS!AB22,BD_CIAT!$AG$1:$AG$273,0)),"")</f>
        <v/>
      </c>
      <c r="AD22" s="66" t="str">
        <f>IFERROR(INDEX(BD_CIAT!$G$1:$G$273,MATCH(RD_IL_PERMISOS!I22,BD_CIAT!$A$1:$A$273,0)),"")</f>
        <v/>
      </c>
      <c r="AG22" s="66" t="str">
        <f t="shared" si="12"/>
        <v/>
      </c>
      <c r="AH22" s="66" t="str">
        <f>IFERROR(CONCATENATE(INDEX(BD_CIAT!$H$1:$H$273,MATCH(RD_IL_PERMISOS!I22,BD_CIAT!$A$1:$A$273,0)),", ",PROPER(INDEX(BD_CIAT!$C$1:$C$273,MATCH(RD_IL_PERMISOS!AB22,BD_CIAT!$AG$1:$AG$273,0)))),"")</f>
        <v/>
      </c>
      <c r="AI22" s="66" t="str">
        <f t="shared" si="13"/>
        <v/>
      </c>
      <c r="AJ22" s="66" t="str">
        <f t="shared" si="14"/>
        <v/>
      </c>
      <c r="AK22" s="48"/>
      <c r="AL22" s="66" t="str">
        <f t="shared" si="15"/>
        <v>0 de enero de yyyy</v>
      </c>
      <c r="AM22" s="48"/>
      <c r="AN22" s="66" t="str">
        <f t="shared" si="16"/>
        <v>0 de enero de yyyy</v>
      </c>
      <c r="AO22" s="44"/>
      <c r="AP22" s="44"/>
      <c r="AQ22" s="66" t="str">
        <f t="shared" si="17"/>
        <v/>
      </c>
      <c r="AR22" s="33" t="str">
        <f>IFERROR(INDEX(BD_CIAT!$AK$1:$AK$273,MATCH(RD_IL_PERMISOS!I22,BD_CIAT!$A$1:$A$273,0)),"")</f>
        <v/>
      </c>
      <c r="AS22" s="66" t="str">
        <f>IFERROR(INDEX(BD_CIAT!$O$1:$O$273,MATCH(RD_IL_PERMISOS!I22,BD_CIAT!$A$1:$A$273,0)),"")</f>
        <v/>
      </c>
      <c r="AT22" s="49"/>
      <c r="AU22" s="66" t="str">
        <f t="shared" si="18"/>
        <v/>
      </c>
      <c r="AV22" s="44"/>
      <c r="AW22" s="44"/>
      <c r="AX22" s="66" t="str">
        <f t="shared" si="19"/>
        <v/>
      </c>
      <c r="AY22" s="78" t="str">
        <f>IFERROR(INDEX(BD_CIAT!$AA$2:$AA$273,MATCH(RD_IL_PERMISOS!K22,BD_CIAT!$Y$2:$Y$273,0)),"")</f>
        <v/>
      </c>
      <c r="AZ22" s="44"/>
      <c r="BA22" s="44"/>
      <c r="BB22" s="44"/>
      <c r="BC22" s="66" t="str">
        <f t="shared" si="20"/>
        <v/>
      </c>
      <c r="BD22" s="48"/>
      <c r="BE22" s="66" t="str">
        <f t="shared" si="21"/>
        <v>0 de enero de yyyy</v>
      </c>
      <c r="BF22" s="48"/>
      <c r="BG22" s="66" t="str">
        <f t="shared" si="22"/>
        <v>0 de enero de YYYY</v>
      </c>
      <c r="BH22" s="52"/>
      <c r="BI22" s="72" t="str">
        <f t="shared" si="23"/>
        <v xml:space="preserve">$,000 </v>
      </c>
      <c r="BJ22" s="72" t="str">
        <f>LOWER(IF(BH22&lt;&gt;"",[1]!NumLetras(BH22),""))</f>
        <v/>
      </c>
      <c r="BK22" s="74" t="str">
        <f t="shared" si="24"/>
        <v/>
      </c>
      <c r="BL22" s="74" t="str">
        <f t="shared" si="25"/>
        <v/>
      </c>
      <c r="BM22" s="74" t="str">
        <f t="shared" si="26"/>
        <v/>
      </c>
      <c r="BN22" s="44"/>
      <c r="BO22" s="48"/>
      <c r="BP22" s="66" t="str">
        <f t="shared" si="27"/>
        <v/>
      </c>
      <c r="BQ22" s="44"/>
      <c r="BR22" s="48"/>
      <c r="BS22" s="66" t="str">
        <f t="shared" si="28"/>
        <v/>
      </c>
      <c r="BT22" s="44"/>
      <c r="BU22" s="48"/>
      <c r="BV22" s="66" t="str">
        <f t="shared" si="29"/>
        <v>00000000-1900-PRODUCE-Oec</v>
      </c>
      <c r="BW22" s="44"/>
      <c r="BX22" s="48"/>
      <c r="BY22" s="66" t="str">
        <f t="shared" si="30"/>
        <v/>
      </c>
      <c r="BZ22" s="66" t="str">
        <f t="shared" si="31"/>
        <v/>
      </c>
      <c r="CA22" s="66" t="str">
        <f t="shared" si="32"/>
        <v>Al respecto, la administrada no cuenta con un permiso anterior para la referida embarcación pesquera, por lo que no resulta exigible el cumplimiento del citado numeral</v>
      </c>
      <c r="CB22" s="44"/>
      <c r="CC22" s="48"/>
      <c r="CD22" s="66" t="str">
        <f t="shared" si="33"/>
        <v>0000000-1900-PRODUCE/DSF-PA</v>
      </c>
      <c r="CE22" s="53"/>
      <c r="CF22" s="48"/>
      <c r="CG22" s="44"/>
      <c r="CH22" s="66" t="str">
        <f t="shared" si="34"/>
        <v/>
      </c>
      <c r="CI22" s="66" t="str">
        <f>IFERROR(INDEX(BD_CIAT!$AE$1:$AE$273,MATCH(RD_IL_PERMISOS!I22,BD_CIAT!$A$1:$A$273,0)),"")</f>
        <v/>
      </c>
      <c r="CJ22" s="66" t="str">
        <f t="shared" si="35"/>
        <v/>
      </c>
      <c r="CK22" s="66" t="str">
        <f>IF(CI22&lt;&gt;"",IF(RIGHT(CI22)="B",DATA_AUX!$F$3,IF(RIGHT(CI22)="A",DATA_AUX!$F$2,DATA_AUX!$F$4)),"")</f>
        <v/>
      </c>
      <c r="CL22" s="66" t="str">
        <f>IF(CI22&lt;&gt;"",IF(OR(CI22="6-A",CI22="6-B"),INDEX(DATA_AUX!$M$1:$M$4,MATCH(RD_IL_PERMISOS!CI22,DATA_AUX!$L$1:$L$4,0)),DATA_AUX!M24),"")</f>
        <v/>
      </c>
      <c r="CM22" s="66" t="str">
        <f>IFERROR(INDEX(DATA_AUX!$N$1:$N$4,MATCH(RD_IL_PERMISOS!CI22,DATA_AUX!$L$1:$L$4,0)),"")</f>
        <v/>
      </c>
      <c r="CN22" s="66" t="str">
        <f>+IF(M22&lt;&gt;"",CONCATENATE(PROPER(MID([1]!NumLetras(12*(YEAR(N22)-YEAR(M22))+(MONTH(N22)-MONTH(M22))),1,LEN([1]!NumLetras(12*(YEAR(N22)-YEAR(M22))+(MONTH(N22)-MONTH(M22))))-7))," (",12*(YEAR(N22)-YEAR(M22))+(MONTH(N22)-MONTH(M22)),")",IF(MONTH(N22)-MONTH(M22)=1," mes"," meses"),"; ",P22),"")</f>
        <v/>
      </c>
      <c r="CO22" s="44"/>
      <c r="CP22" s="48"/>
      <c r="CQ22" s="66" t="str">
        <f t="shared" si="36"/>
        <v/>
      </c>
      <c r="CR22" s="66" t="str">
        <f t="shared" si="37"/>
        <v/>
      </c>
    </row>
    <row r="23" spans="1:96" ht="42.75" customHeight="1">
      <c r="A23" s="43">
        <v>22</v>
      </c>
      <c r="D23" s="66" t="str">
        <f t="shared" si="5"/>
        <v>00000000-2024-PRODUCE/DECHDI-</v>
      </c>
      <c r="F23" s="46"/>
      <c r="G23" s="68" t="str">
        <f t="shared" si="38"/>
        <v>00000000-1900</v>
      </c>
      <c r="H23" s="66" t="str">
        <f t="shared" si="0"/>
        <v>0 de enero de yyyy</v>
      </c>
      <c r="J23" s="66" t="str">
        <f>+IFERROR(INDEX(BD_CIAT!$S$1:$S$273,MATCH(RD_IL_PERMISOS!I23,BD_CIAT!$A$1:$A$273,0)),"")</f>
        <v/>
      </c>
      <c r="L23" s="33" t="str">
        <f>IFERROR(INDEX(BD_CIAT!$Z$1:$Z$273,MATCH(RD_IL_PERMISOS!K23,BD_CIAT!$Y$1:$Y$273,0)),"")</f>
        <v/>
      </c>
      <c r="M23" s="48"/>
      <c r="N23" s="48"/>
      <c r="O23" s="73" t="str">
        <f t="shared" si="7"/>
        <v/>
      </c>
      <c r="P23" s="70" t="str">
        <f t="shared" si="8"/>
        <v/>
      </c>
      <c r="R23" s="49"/>
      <c r="S23" s="66" t="str">
        <f t="shared" si="9"/>
        <v>0 de enero de yyyy</v>
      </c>
      <c r="T23" s="50"/>
      <c r="U23" s="72" t="str">
        <f t="shared" si="1"/>
        <v/>
      </c>
      <c r="V23" s="72" t="str">
        <f>LOWER(IF(T23&lt;&gt;"",[1]!NumLetras(T23),""))</f>
        <v/>
      </c>
      <c r="W23" s="74" t="str">
        <f t="shared" si="2"/>
        <v/>
      </c>
      <c r="X23" s="75" t="str">
        <f t="shared" si="10"/>
        <v/>
      </c>
      <c r="Y23" s="75" t="str">
        <f t="shared" si="11"/>
        <v/>
      </c>
      <c r="Z23" s="66" t="str">
        <f>IFERROR(INDEX(BD_CIAT!$B$1:$B$273,MATCH(RD_IL_PERMISOS!AB23,BD_CIAT!$AG$1:$AG$273,0)),"")</f>
        <v/>
      </c>
      <c r="AA23" s="66" t="str">
        <f>IFERROR(INDEX(BD_CIAT!$AI$1:$AI$273,MATCH(RD_IL_PERMISOS!AB23,BD_CIAT!$AG$1:$AG$273,0)),"")</f>
        <v/>
      </c>
      <c r="AB23" s="66" t="str">
        <f>IFERROR(INDEX(BD_CIAT!$AG$1:$AG$273,MATCH(RD_IL_PERMISOS!I23,BD_CIAT!$A$1:$A$273,0)),"")</f>
        <v/>
      </c>
      <c r="AC23" s="66" t="str">
        <f>IFERROR(INDEX(BD_CIAT!$E$1:$E$273,MATCH(RD_IL_PERMISOS!AB23,BD_CIAT!$AG$1:$AG$273,0)),"")</f>
        <v/>
      </c>
      <c r="AD23" s="66" t="str">
        <f>IFERROR(INDEX(BD_CIAT!$G$1:$G$273,MATCH(RD_IL_PERMISOS!I23,BD_CIAT!$A$1:$A$273,0)),"")</f>
        <v/>
      </c>
      <c r="AG23" s="66" t="str">
        <f t="shared" si="12"/>
        <v/>
      </c>
      <c r="AH23" s="66" t="str">
        <f>IFERROR(CONCATENATE(INDEX(BD_CIAT!$H$1:$H$273,MATCH(RD_IL_PERMISOS!I23,BD_CIAT!$A$1:$A$273,0)),", ",PROPER(INDEX(BD_CIAT!$C$1:$C$273,MATCH(RD_IL_PERMISOS!AB23,BD_CIAT!$AG$1:$AG$273,0)))),"")</f>
        <v/>
      </c>
      <c r="AI23" s="66" t="str">
        <f t="shared" si="13"/>
        <v/>
      </c>
      <c r="AJ23" s="66" t="str">
        <f t="shared" si="14"/>
        <v/>
      </c>
      <c r="AK23" s="48"/>
      <c r="AL23" s="66" t="str">
        <f t="shared" si="15"/>
        <v>0 de enero de yyyy</v>
      </c>
      <c r="AM23" s="48"/>
      <c r="AN23" s="66" t="str">
        <f t="shared" si="16"/>
        <v>0 de enero de yyyy</v>
      </c>
      <c r="AO23" s="44"/>
      <c r="AP23" s="44"/>
      <c r="AQ23" s="66" t="str">
        <f t="shared" si="17"/>
        <v/>
      </c>
      <c r="AR23" s="33" t="str">
        <f>IFERROR(INDEX(BD_CIAT!$AK$1:$AK$273,MATCH(RD_IL_PERMISOS!I23,BD_CIAT!$A$1:$A$273,0)),"")</f>
        <v/>
      </c>
      <c r="AS23" s="66" t="str">
        <f>IFERROR(INDEX(BD_CIAT!$O$1:$O$273,MATCH(RD_IL_PERMISOS!I23,BD_CIAT!$A$1:$A$273,0)),"")</f>
        <v/>
      </c>
      <c r="AT23" s="49"/>
      <c r="AU23" s="66" t="str">
        <f t="shared" si="18"/>
        <v/>
      </c>
      <c r="AV23" s="44"/>
      <c r="AW23" s="44"/>
      <c r="AX23" s="66" t="str">
        <f t="shared" si="19"/>
        <v/>
      </c>
      <c r="AY23" s="78" t="str">
        <f>IFERROR(INDEX(BD_CIAT!$AA$2:$AA$273,MATCH(RD_IL_PERMISOS!K23,BD_CIAT!$Y$2:$Y$273,0)),"")</f>
        <v/>
      </c>
      <c r="AZ23" s="44"/>
      <c r="BA23" s="44"/>
      <c r="BB23" s="44"/>
      <c r="BC23" s="66" t="str">
        <f t="shared" si="20"/>
        <v/>
      </c>
      <c r="BD23" s="48"/>
      <c r="BE23" s="66" t="str">
        <f t="shared" si="21"/>
        <v>0 de enero de yyyy</v>
      </c>
      <c r="BF23" s="48"/>
      <c r="BG23" s="66" t="str">
        <f t="shared" si="22"/>
        <v>0 de enero de YYYY</v>
      </c>
      <c r="BH23" s="52"/>
      <c r="BI23" s="72" t="str">
        <f t="shared" si="23"/>
        <v xml:space="preserve">$,000 </v>
      </c>
      <c r="BJ23" s="72" t="str">
        <f>LOWER(IF(BH23&lt;&gt;"",[1]!NumLetras(BH23),""))</f>
        <v/>
      </c>
      <c r="BK23" s="74" t="str">
        <f t="shared" si="24"/>
        <v/>
      </c>
      <c r="BL23" s="74" t="str">
        <f t="shared" si="25"/>
        <v/>
      </c>
      <c r="BM23" s="74" t="str">
        <f t="shared" si="26"/>
        <v/>
      </c>
      <c r="BN23" s="44"/>
      <c r="BO23" s="48"/>
      <c r="BP23" s="66" t="str">
        <f t="shared" si="27"/>
        <v/>
      </c>
      <c r="BQ23" s="44"/>
      <c r="BR23" s="48"/>
      <c r="BS23" s="66" t="str">
        <f t="shared" si="28"/>
        <v/>
      </c>
      <c r="BT23" s="44"/>
      <c r="BU23" s="48"/>
      <c r="BV23" s="66" t="str">
        <f t="shared" si="29"/>
        <v>00000000-1900-PRODUCE-Oec</v>
      </c>
      <c r="BW23" s="44"/>
      <c r="BX23" s="48"/>
      <c r="BY23" s="66" t="str">
        <f t="shared" si="30"/>
        <v/>
      </c>
      <c r="BZ23" s="66" t="str">
        <f t="shared" si="31"/>
        <v/>
      </c>
      <c r="CA23" s="66" t="str">
        <f t="shared" si="32"/>
        <v>Al respecto, la administrada no cuenta con un permiso anterior para la referida embarcación pesquera, por lo que no resulta exigible el cumplimiento del citado numeral</v>
      </c>
      <c r="CB23" s="44"/>
      <c r="CC23" s="48"/>
      <c r="CD23" s="66" t="str">
        <f t="shared" si="33"/>
        <v>0000000-1900-PRODUCE/DSF-PA</v>
      </c>
      <c r="CE23" s="53"/>
      <c r="CF23" s="48"/>
      <c r="CG23" s="44"/>
      <c r="CH23" s="66" t="str">
        <f t="shared" si="34"/>
        <v/>
      </c>
      <c r="CI23" s="66" t="str">
        <f>IFERROR(INDEX(BD_CIAT!$AE$1:$AE$273,MATCH(RD_IL_PERMISOS!I23,BD_CIAT!$A$1:$A$273,0)),"")</f>
        <v/>
      </c>
      <c r="CJ23" s="66" t="str">
        <f t="shared" si="35"/>
        <v/>
      </c>
      <c r="CK23" s="66" t="str">
        <f>IF(CI23&lt;&gt;"",IF(RIGHT(CI23)="B",DATA_AUX!$F$3,IF(RIGHT(CI23)="A",DATA_AUX!$F$2,DATA_AUX!$F$4)),"")</f>
        <v/>
      </c>
      <c r="CL23" s="66" t="str">
        <f>IF(CI23&lt;&gt;"",IF(OR(CI23="6-A",CI23="6-B"),INDEX(DATA_AUX!$M$1:$M$4,MATCH(RD_IL_PERMISOS!CI23,DATA_AUX!$L$1:$L$4,0)),DATA_AUX!M25),"")</f>
        <v/>
      </c>
      <c r="CM23" s="66" t="str">
        <f>IFERROR(INDEX(DATA_AUX!$N$1:$N$4,MATCH(RD_IL_PERMISOS!CI23,DATA_AUX!$L$1:$L$4,0)),"")</f>
        <v/>
      </c>
      <c r="CN23" s="66" t="str">
        <f>+IF(M23&lt;&gt;"",CONCATENATE(PROPER(MID([1]!NumLetras(12*(YEAR(N23)-YEAR(M23))+(MONTH(N23)-MONTH(M23))),1,LEN([1]!NumLetras(12*(YEAR(N23)-YEAR(M23))+(MONTH(N23)-MONTH(M23))))-7))," (",12*(YEAR(N23)-YEAR(M23))+(MONTH(N23)-MONTH(M23)),")",IF(MONTH(N23)-MONTH(M23)=1," mes"," meses"),"; ",P23),"")</f>
        <v/>
      </c>
      <c r="CO23" s="44"/>
      <c r="CP23" s="48"/>
      <c r="CQ23" s="66" t="str">
        <f t="shared" si="36"/>
        <v/>
      </c>
      <c r="CR23" s="66" t="str">
        <f t="shared" si="37"/>
        <v/>
      </c>
    </row>
    <row r="24" spans="1:96" ht="42.75" customHeight="1">
      <c r="A24" s="43">
        <v>23</v>
      </c>
      <c r="D24" s="66" t="str">
        <f t="shared" si="5"/>
        <v>00000000-2024-PRODUCE/DECHDI-</v>
      </c>
      <c r="F24" s="46"/>
      <c r="G24" s="68" t="str">
        <f t="shared" si="38"/>
        <v>00000000-1900</v>
      </c>
      <c r="H24" s="66" t="str">
        <f t="shared" si="0"/>
        <v>0 de enero de yyyy</v>
      </c>
      <c r="J24" s="66" t="str">
        <f>+IFERROR(INDEX(BD_CIAT!$S$1:$S$273,MATCH(RD_IL_PERMISOS!I24,BD_CIAT!$A$1:$A$273,0)),"")</f>
        <v/>
      </c>
      <c r="L24" s="33" t="str">
        <f>IFERROR(INDEX(BD_CIAT!$Z$1:$Z$273,MATCH(RD_IL_PERMISOS!K24,BD_CIAT!$Y$1:$Y$273,0)),"")</f>
        <v/>
      </c>
      <c r="M24" s="48"/>
      <c r="N24" s="48"/>
      <c r="O24" s="73" t="str">
        <f t="shared" si="7"/>
        <v/>
      </c>
      <c r="P24" s="70" t="str">
        <f t="shared" si="8"/>
        <v/>
      </c>
      <c r="R24" s="49"/>
      <c r="S24" s="66" t="str">
        <f t="shared" si="9"/>
        <v>0 de enero de yyyy</v>
      </c>
      <c r="T24" s="50"/>
      <c r="U24" s="72" t="str">
        <f t="shared" si="1"/>
        <v/>
      </c>
      <c r="V24" s="72" t="str">
        <f>LOWER(IF(T24&lt;&gt;"",[1]!NumLetras(T24),""))</f>
        <v/>
      </c>
      <c r="W24" s="74" t="str">
        <f t="shared" si="2"/>
        <v/>
      </c>
      <c r="X24" s="75" t="str">
        <f t="shared" si="10"/>
        <v/>
      </c>
      <c r="Y24" s="75" t="str">
        <f t="shared" si="11"/>
        <v/>
      </c>
      <c r="Z24" s="66" t="str">
        <f>IFERROR(INDEX(BD_CIAT!$B$1:$B$273,MATCH(RD_IL_PERMISOS!AB24,BD_CIAT!$AG$1:$AG$273,0)),"")</f>
        <v/>
      </c>
      <c r="AA24" s="66" t="str">
        <f>IFERROR(INDEX(BD_CIAT!$AI$1:$AI$273,MATCH(RD_IL_PERMISOS!AB24,BD_CIAT!$AG$1:$AG$273,0)),"")</f>
        <v/>
      </c>
      <c r="AB24" s="66" t="str">
        <f>IFERROR(INDEX(BD_CIAT!$AG$1:$AG$273,MATCH(RD_IL_PERMISOS!I24,BD_CIAT!$A$1:$A$273,0)),"")</f>
        <v/>
      </c>
      <c r="AC24" s="66" t="str">
        <f>IFERROR(INDEX(BD_CIAT!$E$1:$E$273,MATCH(RD_IL_PERMISOS!AB24,BD_CIAT!$AG$1:$AG$273,0)),"")</f>
        <v/>
      </c>
      <c r="AD24" s="66" t="str">
        <f>IFERROR(INDEX(BD_CIAT!$G$1:$G$273,MATCH(RD_IL_PERMISOS!I24,BD_CIAT!$A$1:$A$273,0)),"")</f>
        <v/>
      </c>
      <c r="AG24" s="66" t="str">
        <f t="shared" si="12"/>
        <v/>
      </c>
      <c r="AH24" s="66" t="str">
        <f>IFERROR(CONCATENATE(INDEX(BD_CIAT!$H$1:$H$273,MATCH(RD_IL_PERMISOS!I24,BD_CIAT!$A$1:$A$273,0)),", ",PROPER(INDEX(BD_CIAT!$C$1:$C$273,MATCH(RD_IL_PERMISOS!AB24,BD_CIAT!$AG$1:$AG$273,0)))),"")</f>
        <v/>
      </c>
      <c r="AI24" s="66" t="str">
        <f t="shared" si="13"/>
        <v/>
      </c>
      <c r="AJ24" s="66" t="str">
        <f t="shared" si="14"/>
        <v/>
      </c>
      <c r="AK24" s="48"/>
      <c r="AL24" s="66" t="str">
        <f t="shared" si="15"/>
        <v>0 de enero de yyyy</v>
      </c>
      <c r="AM24" s="48"/>
      <c r="AN24" s="66" t="str">
        <f t="shared" si="16"/>
        <v>0 de enero de yyyy</v>
      </c>
      <c r="AO24" s="44"/>
      <c r="AP24" s="44"/>
      <c r="AQ24" s="66" t="str">
        <f t="shared" si="17"/>
        <v/>
      </c>
      <c r="AR24" s="33" t="str">
        <f>IFERROR(INDEX(BD_CIAT!$AK$1:$AK$273,MATCH(RD_IL_PERMISOS!I24,BD_CIAT!$A$1:$A$273,0)),"")</f>
        <v/>
      </c>
      <c r="AS24" s="66" t="str">
        <f>IFERROR(INDEX(BD_CIAT!$O$1:$O$273,MATCH(RD_IL_PERMISOS!I24,BD_CIAT!$A$1:$A$273,0)),"")</f>
        <v/>
      </c>
      <c r="AT24" s="49"/>
      <c r="AU24" s="66" t="str">
        <f t="shared" si="18"/>
        <v/>
      </c>
      <c r="AV24" s="44"/>
      <c r="AW24" s="44"/>
      <c r="AX24" s="66" t="str">
        <f t="shared" si="19"/>
        <v/>
      </c>
      <c r="AY24" s="78" t="str">
        <f>IFERROR(INDEX(BD_CIAT!$AA$2:$AA$273,MATCH(RD_IL_PERMISOS!K24,BD_CIAT!$Y$2:$Y$273,0)),"")</f>
        <v/>
      </c>
      <c r="AZ24" s="44"/>
      <c r="BA24" s="44"/>
      <c r="BB24" s="44"/>
      <c r="BC24" s="66" t="str">
        <f t="shared" si="20"/>
        <v/>
      </c>
      <c r="BD24" s="48"/>
      <c r="BE24" s="66" t="str">
        <f t="shared" si="21"/>
        <v>0 de enero de yyyy</v>
      </c>
      <c r="BF24" s="48"/>
      <c r="BG24" s="66" t="str">
        <f t="shared" si="22"/>
        <v>0 de enero de YYYY</v>
      </c>
      <c r="BH24" s="52"/>
      <c r="BI24" s="72" t="str">
        <f t="shared" si="23"/>
        <v xml:space="preserve">$,000 </v>
      </c>
      <c r="BJ24" s="72" t="str">
        <f>LOWER(IF(BH24&lt;&gt;"",[1]!NumLetras(BH24),""))</f>
        <v/>
      </c>
      <c r="BK24" s="74" t="str">
        <f t="shared" si="24"/>
        <v/>
      </c>
      <c r="BL24" s="74" t="str">
        <f t="shared" si="25"/>
        <v/>
      </c>
      <c r="BM24" s="74" t="str">
        <f t="shared" si="26"/>
        <v/>
      </c>
      <c r="BN24" s="44"/>
      <c r="BO24" s="48"/>
      <c r="BP24" s="66" t="str">
        <f t="shared" si="27"/>
        <v/>
      </c>
      <c r="BQ24" s="44"/>
      <c r="BR24" s="48"/>
      <c r="BS24" s="66" t="str">
        <f t="shared" si="28"/>
        <v/>
      </c>
      <c r="BT24" s="44"/>
      <c r="BU24" s="48"/>
      <c r="BV24" s="66" t="str">
        <f t="shared" si="29"/>
        <v>00000000-1900-PRODUCE-Oec</v>
      </c>
      <c r="BW24" s="44"/>
      <c r="BX24" s="48"/>
      <c r="BY24" s="66" t="str">
        <f t="shared" si="30"/>
        <v/>
      </c>
      <c r="BZ24" s="66" t="str">
        <f t="shared" si="31"/>
        <v/>
      </c>
      <c r="CA24" s="66" t="str">
        <f t="shared" si="32"/>
        <v>Al respecto, la administrada no cuenta con un permiso anterior para la referida embarcación pesquera, por lo que no resulta exigible el cumplimiento del citado numeral</v>
      </c>
      <c r="CB24" s="44"/>
      <c r="CC24" s="48"/>
      <c r="CD24" s="66" t="str">
        <f t="shared" si="33"/>
        <v>0000000-1900-PRODUCE/DSF-PA</v>
      </c>
      <c r="CE24" s="53"/>
      <c r="CF24" s="48"/>
      <c r="CG24" s="44"/>
      <c r="CH24" s="66" t="str">
        <f t="shared" si="34"/>
        <v/>
      </c>
      <c r="CI24" s="66" t="str">
        <f>IFERROR(INDEX(BD_CIAT!$AE$1:$AE$273,MATCH(RD_IL_PERMISOS!I24,BD_CIAT!$A$1:$A$273,0)),"")</f>
        <v/>
      </c>
      <c r="CJ24" s="66" t="str">
        <f t="shared" si="35"/>
        <v/>
      </c>
      <c r="CK24" s="66" t="str">
        <f>IF(CI24&lt;&gt;"",IF(RIGHT(CI24)="B",DATA_AUX!$F$3,IF(RIGHT(CI24)="A",DATA_AUX!$F$2,DATA_AUX!$F$4)),"")</f>
        <v/>
      </c>
      <c r="CL24" s="66" t="str">
        <f>IF(CI24&lt;&gt;"",IF(OR(CI24="6-A",CI24="6-B"),INDEX(DATA_AUX!$M$1:$M$4,MATCH(RD_IL_PERMISOS!CI24,DATA_AUX!$L$1:$L$4,0)),DATA_AUX!M26),"")</f>
        <v/>
      </c>
      <c r="CM24" s="66" t="str">
        <f>IFERROR(INDEX(DATA_AUX!$N$1:$N$4,MATCH(RD_IL_PERMISOS!CI24,DATA_AUX!$L$1:$L$4,0)),"")</f>
        <v/>
      </c>
      <c r="CN24" s="66" t="str">
        <f>+IF(M24&lt;&gt;"",CONCATENATE(PROPER(MID([1]!NumLetras(12*(YEAR(N24)-YEAR(M24))+(MONTH(N24)-MONTH(M24))),1,LEN([1]!NumLetras(12*(YEAR(N24)-YEAR(M24))+(MONTH(N24)-MONTH(M24))))-7))," (",12*(YEAR(N24)-YEAR(M24))+(MONTH(N24)-MONTH(M24)),")",IF(MONTH(N24)-MONTH(M24)=1," mes"," meses"),"; ",P24),"")</f>
        <v/>
      </c>
      <c r="CO24" s="44"/>
      <c r="CP24" s="48"/>
      <c r="CQ24" s="66" t="str">
        <f t="shared" si="36"/>
        <v/>
      </c>
      <c r="CR24" s="66" t="str">
        <f t="shared" si="37"/>
        <v/>
      </c>
    </row>
    <row r="25" spans="1:96" ht="42.75" customHeight="1">
      <c r="A25" s="43">
        <v>24</v>
      </c>
      <c r="D25" s="66" t="str">
        <f t="shared" si="5"/>
        <v>00000000-2024-PRODUCE/DECHDI-</v>
      </c>
      <c r="F25" s="46"/>
      <c r="G25" s="68" t="str">
        <f t="shared" si="38"/>
        <v>00000000-1900</v>
      </c>
      <c r="H25" s="66" t="str">
        <f t="shared" si="0"/>
        <v>0 de enero de yyyy</v>
      </c>
      <c r="J25" s="66" t="str">
        <f>+IFERROR(INDEX(BD_CIAT!$S$1:$S$273,MATCH(RD_IL_PERMISOS!I25,BD_CIAT!$A$1:$A$273,0)),"")</f>
        <v/>
      </c>
      <c r="L25" s="33" t="str">
        <f>IFERROR(INDEX(BD_CIAT!$Z$1:$Z$273,MATCH(RD_IL_PERMISOS!K25,BD_CIAT!$Y$1:$Y$273,0)),"")</f>
        <v/>
      </c>
      <c r="M25" s="48"/>
      <c r="N25" s="48"/>
      <c r="O25" s="73" t="str">
        <f t="shared" si="7"/>
        <v/>
      </c>
      <c r="P25" s="70" t="str">
        <f t="shared" si="8"/>
        <v/>
      </c>
      <c r="R25" s="49"/>
      <c r="S25" s="66" t="str">
        <f t="shared" si="9"/>
        <v>0 de enero de yyyy</v>
      </c>
      <c r="T25" s="50"/>
      <c r="U25" s="72" t="str">
        <f t="shared" si="1"/>
        <v/>
      </c>
      <c r="V25" s="72" t="str">
        <f>LOWER(IF(T25&lt;&gt;"",[1]!NumLetras(T25),""))</f>
        <v/>
      </c>
      <c r="W25" s="74" t="str">
        <f t="shared" si="2"/>
        <v/>
      </c>
      <c r="X25" s="75" t="str">
        <f t="shared" si="10"/>
        <v/>
      </c>
      <c r="Y25" s="75" t="str">
        <f t="shared" si="11"/>
        <v/>
      </c>
      <c r="Z25" s="66" t="str">
        <f>IFERROR(INDEX(BD_CIAT!$B$1:$B$273,MATCH(RD_IL_PERMISOS!AB25,BD_CIAT!$AG$1:$AG$273,0)),"")</f>
        <v/>
      </c>
      <c r="AA25" s="66" t="str">
        <f>IFERROR(INDEX(BD_CIAT!$AI$1:$AI$273,MATCH(RD_IL_PERMISOS!AB25,BD_CIAT!$AG$1:$AG$273,0)),"")</f>
        <v/>
      </c>
      <c r="AB25" s="66" t="str">
        <f>IFERROR(INDEX(BD_CIAT!$AG$1:$AG$273,MATCH(RD_IL_PERMISOS!I25,BD_CIAT!$A$1:$A$273,0)),"")</f>
        <v/>
      </c>
      <c r="AC25" s="66" t="str">
        <f>IFERROR(INDEX(BD_CIAT!$E$1:$E$273,MATCH(RD_IL_PERMISOS!AB25,BD_CIAT!$AG$1:$AG$273,0)),"")</f>
        <v/>
      </c>
      <c r="AD25" s="66" t="str">
        <f>IFERROR(INDEX(BD_CIAT!$G$1:$G$273,MATCH(RD_IL_PERMISOS!I25,BD_CIAT!$A$1:$A$273,0)),"")</f>
        <v/>
      </c>
      <c r="AG25" s="66" t="str">
        <f t="shared" si="12"/>
        <v/>
      </c>
      <c r="AH25" s="66" t="str">
        <f>IFERROR(CONCATENATE(INDEX(BD_CIAT!$H$1:$H$273,MATCH(RD_IL_PERMISOS!I25,BD_CIAT!$A$1:$A$273,0)),", ",PROPER(INDEX(BD_CIAT!$C$1:$C$273,MATCH(RD_IL_PERMISOS!AB25,BD_CIAT!$AG$1:$AG$273,0)))),"")</f>
        <v/>
      </c>
      <c r="AI25" s="66" t="str">
        <f t="shared" si="13"/>
        <v/>
      </c>
      <c r="AJ25" s="66" t="str">
        <f t="shared" si="14"/>
        <v/>
      </c>
      <c r="AK25" s="48"/>
      <c r="AL25" s="66" t="str">
        <f t="shared" si="15"/>
        <v>0 de enero de yyyy</v>
      </c>
      <c r="AM25" s="48"/>
      <c r="AN25" s="66" t="str">
        <f t="shared" si="16"/>
        <v>0 de enero de yyyy</v>
      </c>
      <c r="AO25" s="44"/>
      <c r="AP25" s="44"/>
      <c r="AQ25" s="66" t="str">
        <f t="shared" si="17"/>
        <v/>
      </c>
      <c r="AR25" s="33" t="str">
        <f>IFERROR(INDEX(BD_CIAT!$AK$1:$AK$273,MATCH(RD_IL_PERMISOS!I25,BD_CIAT!$A$1:$A$273,0)),"")</f>
        <v/>
      </c>
      <c r="AS25" s="66" t="str">
        <f>IFERROR(INDEX(BD_CIAT!$O$1:$O$273,MATCH(RD_IL_PERMISOS!I25,BD_CIAT!$A$1:$A$273,0)),"")</f>
        <v/>
      </c>
      <c r="AT25" s="49"/>
      <c r="AU25" s="66" t="str">
        <f t="shared" si="18"/>
        <v/>
      </c>
      <c r="AV25" s="44"/>
      <c r="AW25" s="44"/>
      <c r="AX25" s="66" t="str">
        <f t="shared" si="19"/>
        <v/>
      </c>
      <c r="AY25" s="78" t="str">
        <f>IFERROR(INDEX(BD_CIAT!$AA$2:$AA$273,MATCH(RD_IL_PERMISOS!K25,BD_CIAT!$Y$2:$Y$273,0)),"")</f>
        <v/>
      </c>
      <c r="AZ25" s="44"/>
      <c r="BA25" s="44"/>
      <c r="BB25" s="44"/>
      <c r="BC25" s="66" t="str">
        <f t="shared" si="20"/>
        <v/>
      </c>
      <c r="BD25" s="48"/>
      <c r="BE25" s="66" t="str">
        <f t="shared" si="21"/>
        <v>0 de enero de yyyy</v>
      </c>
      <c r="BF25" s="48"/>
      <c r="BG25" s="66" t="str">
        <f t="shared" si="22"/>
        <v>0 de enero de YYYY</v>
      </c>
      <c r="BH25" s="52"/>
      <c r="BI25" s="72" t="str">
        <f t="shared" si="23"/>
        <v xml:space="preserve">$,000 </v>
      </c>
      <c r="BJ25" s="72" t="str">
        <f>LOWER(IF(BH25&lt;&gt;"",[1]!NumLetras(BH25),""))</f>
        <v/>
      </c>
      <c r="BK25" s="74" t="str">
        <f t="shared" si="24"/>
        <v/>
      </c>
      <c r="BL25" s="74" t="str">
        <f t="shared" si="25"/>
        <v/>
      </c>
      <c r="BM25" s="74" t="str">
        <f t="shared" si="26"/>
        <v/>
      </c>
      <c r="BN25" s="44"/>
      <c r="BO25" s="48"/>
      <c r="BP25" s="66" t="str">
        <f t="shared" si="27"/>
        <v/>
      </c>
      <c r="BQ25" s="44"/>
      <c r="BR25" s="48"/>
      <c r="BS25" s="66" t="str">
        <f t="shared" si="28"/>
        <v/>
      </c>
      <c r="BT25" s="44"/>
      <c r="BU25" s="48"/>
      <c r="BV25" s="66" t="str">
        <f t="shared" si="29"/>
        <v>00000000-1900-PRODUCE-Oec</v>
      </c>
      <c r="BW25" s="44"/>
      <c r="BX25" s="48"/>
      <c r="BY25" s="66" t="str">
        <f t="shared" si="30"/>
        <v/>
      </c>
      <c r="BZ25" s="66" t="str">
        <f t="shared" si="31"/>
        <v/>
      </c>
      <c r="CA25" s="66" t="str">
        <f t="shared" si="32"/>
        <v>Al respecto, la administrada no cuenta con un permiso anterior para la referida embarcación pesquera, por lo que no resulta exigible el cumplimiento del citado numeral</v>
      </c>
      <c r="CB25" s="44"/>
      <c r="CC25" s="48"/>
      <c r="CD25" s="66" t="str">
        <f t="shared" si="33"/>
        <v>0000000-1900-PRODUCE/DSF-PA</v>
      </c>
      <c r="CE25" s="53"/>
      <c r="CF25" s="48"/>
      <c r="CG25" s="44"/>
      <c r="CH25" s="66" t="str">
        <f t="shared" si="34"/>
        <v/>
      </c>
      <c r="CI25" s="66" t="str">
        <f>IFERROR(INDEX(BD_CIAT!$AE$1:$AE$273,MATCH(RD_IL_PERMISOS!I25,BD_CIAT!$A$1:$A$273,0)),"")</f>
        <v/>
      </c>
      <c r="CJ25" s="66" t="str">
        <f t="shared" si="35"/>
        <v/>
      </c>
      <c r="CK25" s="66" t="str">
        <f>IF(CI25&lt;&gt;"",IF(RIGHT(CI25)="B",DATA_AUX!$F$3,IF(RIGHT(CI25)="A",DATA_AUX!$F$2,DATA_AUX!$F$4)),"")</f>
        <v/>
      </c>
      <c r="CL25" s="66" t="str">
        <f>IF(CI25&lt;&gt;"",IF(OR(CI25="6-A",CI25="6-B"),INDEX(DATA_AUX!$M$1:$M$4,MATCH(RD_IL_PERMISOS!CI25,DATA_AUX!$L$1:$L$4,0)),DATA_AUX!M27),"")</f>
        <v/>
      </c>
      <c r="CM25" s="66" t="str">
        <f>IFERROR(INDEX(DATA_AUX!$N$1:$N$4,MATCH(RD_IL_PERMISOS!CI25,DATA_AUX!$L$1:$L$4,0)),"")</f>
        <v/>
      </c>
      <c r="CN25" s="66" t="str">
        <f>+IF(M25&lt;&gt;"",CONCATENATE(PROPER(MID([1]!NumLetras(12*(YEAR(N25)-YEAR(M25))+(MONTH(N25)-MONTH(M25))),1,LEN([1]!NumLetras(12*(YEAR(N25)-YEAR(M25))+(MONTH(N25)-MONTH(M25))))-7))," (",12*(YEAR(N25)-YEAR(M25))+(MONTH(N25)-MONTH(M25)),")",IF(MONTH(N25)-MONTH(M25)=1," mes"," meses"),"; ",P25),"")</f>
        <v/>
      </c>
      <c r="CO25" s="44"/>
      <c r="CP25" s="48"/>
      <c r="CQ25" s="66" t="str">
        <f t="shared" si="36"/>
        <v/>
      </c>
      <c r="CR25" s="66" t="str">
        <f t="shared" si="37"/>
        <v/>
      </c>
    </row>
    <row r="26" spans="1:96" ht="42.75" customHeight="1">
      <c r="A26" s="43">
        <v>25</v>
      </c>
      <c r="D26" s="66" t="str">
        <f t="shared" si="5"/>
        <v>00000000-2024-PRODUCE/DECHDI-</v>
      </c>
      <c r="F26" s="46"/>
      <c r="G26" s="68" t="str">
        <f t="shared" si="38"/>
        <v>00000000-1900</v>
      </c>
      <c r="H26" s="66" t="str">
        <f t="shared" si="0"/>
        <v>0 de enero de yyyy</v>
      </c>
      <c r="J26" s="66" t="str">
        <f>+IFERROR(INDEX(BD_CIAT!$S$1:$S$273,MATCH(RD_IL_PERMISOS!I26,BD_CIAT!$A$1:$A$273,0)),"")</f>
        <v/>
      </c>
      <c r="L26" s="33" t="str">
        <f>IFERROR(INDEX(BD_CIAT!$Z$1:$Z$273,MATCH(RD_IL_PERMISOS!K26,BD_CIAT!$Y$1:$Y$273,0)),"")</f>
        <v/>
      </c>
      <c r="M26" s="48"/>
      <c r="N26" s="48"/>
      <c r="O26" s="73" t="str">
        <f t="shared" si="7"/>
        <v/>
      </c>
      <c r="P26" s="70" t="str">
        <f t="shared" si="8"/>
        <v/>
      </c>
      <c r="R26" s="49"/>
      <c r="S26" s="66" t="str">
        <f t="shared" si="9"/>
        <v>0 de enero de yyyy</v>
      </c>
      <c r="T26" s="50"/>
      <c r="U26" s="72" t="str">
        <f t="shared" si="1"/>
        <v/>
      </c>
      <c r="V26" s="72" t="str">
        <f>LOWER(IF(T26&lt;&gt;"",[1]!NumLetras(T26),""))</f>
        <v/>
      </c>
      <c r="W26" s="74" t="str">
        <f t="shared" si="2"/>
        <v/>
      </c>
      <c r="X26" s="75" t="str">
        <f t="shared" si="10"/>
        <v/>
      </c>
      <c r="Y26" s="75" t="str">
        <f t="shared" si="11"/>
        <v/>
      </c>
      <c r="Z26" s="66" t="str">
        <f>IFERROR(INDEX(BD_CIAT!$B$1:$B$273,MATCH(RD_IL_PERMISOS!AB26,BD_CIAT!$AG$1:$AG$273,0)),"")</f>
        <v/>
      </c>
      <c r="AA26" s="66" t="str">
        <f>IFERROR(INDEX(BD_CIAT!$AI$1:$AI$273,MATCH(RD_IL_PERMISOS!AB26,BD_CIAT!$AG$1:$AG$273,0)),"")</f>
        <v/>
      </c>
      <c r="AB26" s="66" t="str">
        <f>IFERROR(INDEX(BD_CIAT!$AG$1:$AG$273,MATCH(RD_IL_PERMISOS!I26,BD_CIAT!$A$1:$A$273,0)),"")</f>
        <v/>
      </c>
      <c r="AC26" s="66" t="str">
        <f>IFERROR(INDEX(BD_CIAT!$E$1:$E$273,MATCH(RD_IL_PERMISOS!AB26,BD_CIAT!$AG$1:$AG$273,0)),"")</f>
        <v/>
      </c>
      <c r="AD26" s="66" t="str">
        <f>IFERROR(INDEX(BD_CIAT!$G$1:$G$273,MATCH(RD_IL_PERMISOS!I26,BD_CIAT!$A$1:$A$273,0)),"")</f>
        <v/>
      </c>
      <c r="AG26" s="66" t="str">
        <f t="shared" si="12"/>
        <v/>
      </c>
      <c r="AH26" s="66" t="str">
        <f>IFERROR(CONCATENATE(INDEX(BD_CIAT!$H$1:$H$273,MATCH(RD_IL_PERMISOS!I26,BD_CIAT!$A$1:$A$273,0)),", ",PROPER(INDEX(BD_CIAT!$C$1:$C$273,MATCH(RD_IL_PERMISOS!AB26,BD_CIAT!$AG$1:$AG$273,0)))),"")</f>
        <v/>
      </c>
      <c r="AI26" s="66" t="str">
        <f t="shared" si="13"/>
        <v/>
      </c>
      <c r="AJ26" s="66" t="str">
        <f t="shared" si="14"/>
        <v/>
      </c>
      <c r="AK26" s="48"/>
      <c r="AL26" s="66" t="str">
        <f t="shared" si="15"/>
        <v>0 de enero de yyyy</v>
      </c>
      <c r="AM26" s="48"/>
      <c r="AN26" s="66" t="str">
        <f t="shared" si="16"/>
        <v>0 de enero de yyyy</v>
      </c>
      <c r="AO26" s="44"/>
      <c r="AP26" s="44"/>
      <c r="AQ26" s="66" t="str">
        <f t="shared" si="17"/>
        <v/>
      </c>
      <c r="AR26" s="33" t="str">
        <f>IFERROR(INDEX(BD_CIAT!$AK$1:$AK$273,MATCH(RD_IL_PERMISOS!I26,BD_CIAT!$A$1:$A$273,0)),"")</f>
        <v/>
      </c>
      <c r="AS26" s="66" t="str">
        <f>IFERROR(INDEX(BD_CIAT!$O$1:$O$273,MATCH(RD_IL_PERMISOS!I26,BD_CIAT!$A$1:$A$273,0)),"")</f>
        <v/>
      </c>
      <c r="AT26" s="49"/>
      <c r="AU26" s="66" t="str">
        <f t="shared" si="18"/>
        <v/>
      </c>
      <c r="AV26" s="44"/>
      <c r="AW26" s="44"/>
      <c r="AX26" s="66" t="str">
        <f t="shared" si="19"/>
        <v/>
      </c>
      <c r="AY26" s="78" t="str">
        <f>IFERROR(INDEX(BD_CIAT!$AA$2:$AA$273,MATCH(RD_IL_PERMISOS!K26,BD_CIAT!$Y$2:$Y$273,0)),"")</f>
        <v/>
      </c>
      <c r="AZ26" s="44"/>
      <c r="BA26" s="44"/>
      <c r="BB26" s="44"/>
      <c r="BC26" s="66" t="str">
        <f t="shared" si="20"/>
        <v/>
      </c>
      <c r="BD26" s="48"/>
      <c r="BE26" s="66" t="str">
        <f t="shared" si="21"/>
        <v>0 de enero de yyyy</v>
      </c>
      <c r="BF26" s="48"/>
      <c r="BG26" s="66" t="str">
        <f t="shared" si="22"/>
        <v>0 de enero de YYYY</v>
      </c>
      <c r="BH26" s="52"/>
      <c r="BI26" s="72" t="str">
        <f t="shared" si="23"/>
        <v xml:space="preserve">$,000 </v>
      </c>
      <c r="BJ26" s="72" t="str">
        <f>LOWER(IF(BH26&lt;&gt;"",[1]!NumLetras(BH26),""))</f>
        <v/>
      </c>
      <c r="BK26" s="74" t="str">
        <f t="shared" si="24"/>
        <v/>
      </c>
      <c r="BL26" s="74" t="str">
        <f t="shared" si="25"/>
        <v/>
      </c>
      <c r="BM26" s="74" t="str">
        <f t="shared" si="26"/>
        <v/>
      </c>
      <c r="BN26" s="44"/>
      <c r="BO26" s="48"/>
      <c r="BP26" s="66" t="str">
        <f t="shared" si="27"/>
        <v/>
      </c>
      <c r="BQ26" s="44"/>
      <c r="BR26" s="48"/>
      <c r="BS26" s="66" t="str">
        <f t="shared" si="28"/>
        <v/>
      </c>
      <c r="BT26" s="44"/>
      <c r="BU26" s="48"/>
      <c r="BV26" s="66" t="str">
        <f t="shared" si="29"/>
        <v>00000000-1900-PRODUCE-Oec</v>
      </c>
      <c r="BW26" s="44"/>
      <c r="BX26" s="48"/>
      <c r="BY26" s="66" t="str">
        <f t="shared" si="30"/>
        <v/>
      </c>
      <c r="BZ26" s="66" t="str">
        <f t="shared" si="31"/>
        <v/>
      </c>
      <c r="CA26" s="66" t="str">
        <f t="shared" si="32"/>
        <v>Al respecto, la administrada no cuenta con un permiso anterior para la referida embarcación pesquera, por lo que no resulta exigible el cumplimiento del citado numeral</v>
      </c>
      <c r="CB26" s="44"/>
      <c r="CC26" s="48"/>
      <c r="CD26" s="66" t="str">
        <f t="shared" si="33"/>
        <v>0000000-1900-PRODUCE/DSF-PA</v>
      </c>
      <c r="CE26" s="53"/>
      <c r="CF26" s="48"/>
      <c r="CG26" s="44"/>
      <c r="CH26" s="66" t="str">
        <f t="shared" si="34"/>
        <v/>
      </c>
      <c r="CI26" s="66" t="str">
        <f>IFERROR(INDEX(BD_CIAT!$AE$1:$AE$273,MATCH(RD_IL_PERMISOS!I26,BD_CIAT!$A$1:$A$273,0)),"")</f>
        <v/>
      </c>
      <c r="CJ26" s="66" t="str">
        <f t="shared" si="35"/>
        <v/>
      </c>
      <c r="CK26" s="66" t="str">
        <f>IF(CI26&lt;&gt;"",IF(RIGHT(CI26)="B",DATA_AUX!$F$3,IF(RIGHT(CI26)="A",DATA_AUX!$F$2,DATA_AUX!$F$4)),"")</f>
        <v/>
      </c>
      <c r="CL26" s="66" t="str">
        <f>IF(CI26&lt;&gt;"",IF(OR(CI26="6-A",CI26="6-B"),INDEX(DATA_AUX!$M$1:$M$4,MATCH(RD_IL_PERMISOS!CI26,DATA_AUX!$L$1:$L$4,0)),DATA_AUX!M28),"")</f>
        <v/>
      </c>
      <c r="CM26" s="66" t="str">
        <f>IFERROR(INDEX(DATA_AUX!$N$1:$N$4,MATCH(RD_IL_PERMISOS!CI26,DATA_AUX!$L$1:$L$4,0)),"")</f>
        <v/>
      </c>
      <c r="CN26" s="66" t="str">
        <f>+IF(M26&lt;&gt;"",CONCATENATE(PROPER(MID([1]!NumLetras(12*(YEAR(N26)-YEAR(M26))+(MONTH(N26)-MONTH(M26))),1,LEN([1]!NumLetras(12*(YEAR(N26)-YEAR(M26))+(MONTH(N26)-MONTH(M26))))-7))," (",12*(YEAR(N26)-YEAR(M26))+(MONTH(N26)-MONTH(M26)),")",IF(MONTH(N26)-MONTH(M26)=1," mes"," meses"),"; ",P26),"")</f>
        <v/>
      </c>
      <c r="CO26" s="44"/>
      <c r="CP26" s="48"/>
      <c r="CQ26" s="66" t="str">
        <f t="shared" si="36"/>
        <v/>
      </c>
      <c r="CR26" s="66" t="str">
        <f t="shared" si="37"/>
        <v/>
      </c>
    </row>
    <row r="27" spans="1:96" ht="42.75" customHeight="1">
      <c r="A27" s="43">
        <v>26</v>
      </c>
      <c r="D27" s="66" t="str">
        <f t="shared" si="5"/>
        <v>00000000-2024-PRODUCE/DECHDI-</v>
      </c>
      <c r="F27" s="46"/>
      <c r="G27" s="68" t="str">
        <f t="shared" si="38"/>
        <v>00000000-1900</v>
      </c>
      <c r="H27" s="66" t="str">
        <f t="shared" si="0"/>
        <v>0 de enero de yyyy</v>
      </c>
      <c r="J27" s="66" t="str">
        <f>+IFERROR(INDEX(BD_CIAT!$S$1:$S$273,MATCH(RD_IL_PERMISOS!I27,BD_CIAT!$A$1:$A$273,0)),"")</f>
        <v/>
      </c>
      <c r="L27" s="33" t="str">
        <f>IFERROR(INDEX(BD_CIAT!$Z$1:$Z$273,MATCH(RD_IL_PERMISOS!K27,BD_CIAT!$Y$1:$Y$273,0)),"")</f>
        <v/>
      </c>
      <c r="M27" s="48"/>
      <c r="N27" s="48"/>
      <c r="O27" s="73" t="str">
        <f t="shared" si="7"/>
        <v/>
      </c>
      <c r="P27" s="70" t="str">
        <f t="shared" si="8"/>
        <v/>
      </c>
      <c r="R27" s="49"/>
      <c r="S27" s="66" t="str">
        <f t="shared" si="9"/>
        <v>0 de enero de yyyy</v>
      </c>
      <c r="T27" s="50"/>
      <c r="U27" s="72" t="str">
        <f t="shared" si="1"/>
        <v/>
      </c>
      <c r="V27" s="72" t="str">
        <f>LOWER(IF(T27&lt;&gt;"",[1]!NumLetras(T27),""))</f>
        <v/>
      </c>
      <c r="W27" s="74" t="str">
        <f t="shared" si="2"/>
        <v/>
      </c>
      <c r="X27" s="75" t="str">
        <f t="shared" si="10"/>
        <v/>
      </c>
      <c r="Y27" s="75" t="str">
        <f t="shared" si="11"/>
        <v/>
      </c>
      <c r="Z27" s="66" t="str">
        <f>IFERROR(INDEX(BD_CIAT!$B$1:$B$273,MATCH(RD_IL_PERMISOS!AB27,BD_CIAT!$AG$1:$AG$273,0)),"")</f>
        <v/>
      </c>
      <c r="AA27" s="66" t="str">
        <f>IFERROR(INDEX(BD_CIAT!$AI$1:$AI$273,MATCH(RD_IL_PERMISOS!AB27,BD_CIAT!$AG$1:$AG$273,0)),"")</f>
        <v/>
      </c>
      <c r="AB27" s="66" t="str">
        <f>IFERROR(INDEX(BD_CIAT!$AG$1:$AG$273,MATCH(RD_IL_PERMISOS!I27,BD_CIAT!$A$1:$A$273,0)),"")</f>
        <v/>
      </c>
      <c r="AC27" s="66" t="str">
        <f>IFERROR(INDEX(BD_CIAT!$E$1:$E$273,MATCH(RD_IL_PERMISOS!AB27,BD_CIAT!$AG$1:$AG$273,0)),"")</f>
        <v/>
      </c>
      <c r="AD27" s="66" t="str">
        <f>IFERROR(INDEX(BD_CIAT!$G$1:$G$273,MATCH(RD_IL_PERMISOS!I27,BD_CIAT!$A$1:$A$273,0)),"")</f>
        <v/>
      </c>
      <c r="AG27" s="66" t="str">
        <f t="shared" si="12"/>
        <v/>
      </c>
      <c r="AH27" s="66" t="str">
        <f>IFERROR(CONCATENATE(INDEX(BD_CIAT!$H$1:$H$273,MATCH(RD_IL_PERMISOS!I27,BD_CIAT!$A$1:$A$273,0)),", ",PROPER(INDEX(BD_CIAT!$C$1:$C$273,MATCH(RD_IL_PERMISOS!AB27,BD_CIAT!$AG$1:$AG$273,0)))),"")</f>
        <v/>
      </c>
      <c r="AI27" s="66" t="str">
        <f t="shared" si="13"/>
        <v/>
      </c>
      <c r="AJ27" s="66" t="str">
        <f t="shared" si="14"/>
        <v/>
      </c>
      <c r="AK27" s="48"/>
      <c r="AL27" s="66" t="str">
        <f t="shared" si="15"/>
        <v>0 de enero de yyyy</v>
      </c>
      <c r="AM27" s="48"/>
      <c r="AN27" s="66" t="str">
        <f t="shared" si="16"/>
        <v>0 de enero de yyyy</v>
      </c>
      <c r="AO27" s="44"/>
      <c r="AP27" s="44"/>
      <c r="AQ27" s="66" t="str">
        <f t="shared" si="17"/>
        <v/>
      </c>
      <c r="AR27" s="33" t="str">
        <f>IFERROR(INDEX(BD_CIAT!$AK$1:$AK$273,MATCH(RD_IL_PERMISOS!I27,BD_CIAT!$A$1:$A$273,0)),"")</f>
        <v/>
      </c>
      <c r="AS27" s="66" t="str">
        <f>IFERROR(INDEX(BD_CIAT!$O$1:$O$273,MATCH(RD_IL_PERMISOS!I27,BD_CIAT!$A$1:$A$273,0)),"")</f>
        <v/>
      </c>
      <c r="AT27" s="49"/>
      <c r="AU27" s="66" t="str">
        <f t="shared" si="18"/>
        <v/>
      </c>
      <c r="AV27" s="44"/>
      <c r="AW27" s="44"/>
      <c r="AX27" s="66" t="str">
        <f t="shared" si="19"/>
        <v/>
      </c>
      <c r="AY27" s="78" t="str">
        <f>IFERROR(INDEX(BD_CIAT!$AA$2:$AA$273,MATCH(RD_IL_PERMISOS!K27,BD_CIAT!$Y$2:$Y$273,0)),"")</f>
        <v/>
      </c>
      <c r="AZ27" s="44"/>
      <c r="BA27" s="44"/>
      <c r="BB27" s="44"/>
      <c r="BC27" s="66" t="str">
        <f t="shared" si="20"/>
        <v/>
      </c>
      <c r="BD27" s="48"/>
      <c r="BE27" s="66" t="str">
        <f t="shared" si="21"/>
        <v>0 de enero de yyyy</v>
      </c>
      <c r="BF27" s="48"/>
      <c r="BG27" s="66" t="str">
        <f t="shared" si="22"/>
        <v>0 de enero de YYYY</v>
      </c>
      <c r="BH27" s="52"/>
      <c r="BI27" s="72" t="str">
        <f t="shared" si="23"/>
        <v xml:space="preserve">$,000 </v>
      </c>
      <c r="BJ27" s="72" t="str">
        <f>LOWER(IF(BH27&lt;&gt;"",[1]!NumLetras(BH27),""))</f>
        <v/>
      </c>
      <c r="BK27" s="74" t="str">
        <f t="shared" si="24"/>
        <v/>
      </c>
      <c r="BL27" s="74" t="str">
        <f t="shared" si="25"/>
        <v/>
      </c>
      <c r="BM27" s="74" t="str">
        <f t="shared" si="26"/>
        <v/>
      </c>
      <c r="BN27" s="44"/>
      <c r="BO27" s="48"/>
      <c r="BP27" s="66" t="str">
        <f t="shared" si="27"/>
        <v/>
      </c>
      <c r="BQ27" s="44"/>
      <c r="BR27" s="48"/>
      <c r="BS27" s="66" t="str">
        <f t="shared" si="28"/>
        <v/>
      </c>
      <c r="BT27" s="44"/>
      <c r="BU27" s="48"/>
      <c r="BV27" s="66" t="str">
        <f t="shared" si="29"/>
        <v>00000000-1900-PRODUCE-Oec</v>
      </c>
      <c r="BW27" s="44"/>
      <c r="BX27" s="48"/>
      <c r="BY27" s="66" t="str">
        <f t="shared" si="30"/>
        <v/>
      </c>
      <c r="BZ27" s="66" t="str">
        <f t="shared" si="31"/>
        <v/>
      </c>
      <c r="CA27" s="66" t="str">
        <f t="shared" si="32"/>
        <v>Al respecto, la administrada no cuenta con un permiso anterior para la referida embarcación pesquera, por lo que no resulta exigible el cumplimiento del citado numeral</v>
      </c>
      <c r="CB27" s="44"/>
      <c r="CC27" s="48"/>
      <c r="CD27" s="66" t="str">
        <f t="shared" si="33"/>
        <v>0000000-1900-PRODUCE/DSF-PA</v>
      </c>
      <c r="CE27" s="53"/>
      <c r="CF27" s="48"/>
      <c r="CG27" s="44"/>
      <c r="CH27" s="66" t="str">
        <f t="shared" si="34"/>
        <v/>
      </c>
      <c r="CI27" s="66" t="str">
        <f>IFERROR(INDEX(BD_CIAT!$AE$1:$AE$273,MATCH(RD_IL_PERMISOS!I27,BD_CIAT!$A$1:$A$273,0)),"")</f>
        <v/>
      </c>
      <c r="CJ27" s="66" t="str">
        <f t="shared" si="35"/>
        <v/>
      </c>
      <c r="CK27" s="66" t="str">
        <f>IF(CI27&lt;&gt;"",IF(RIGHT(CI27)="B",DATA_AUX!$F$3,IF(RIGHT(CI27)="A",DATA_AUX!$F$2,DATA_AUX!$F$4)),"")</f>
        <v/>
      </c>
      <c r="CL27" s="66" t="str">
        <f>IF(CI27&lt;&gt;"",IF(OR(CI27="6-A",CI27="6-B"),INDEX(DATA_AUX!$M$1:$M$4,MATCH(RD_IL_PERMISOS!CI27,DATA_AUX!$L$1:$L$4,0)),DATA_AUX!M29),"")</f>
        <v/>
      </c>
      <c r="CM27" s="66" t="str">
        <f>IFERROR(INDEX(DATA_AUX!$N$1:$N$4,MATCH(RD_IL_PERMISOS!CI27,DATA_AUX!$L$1:$L$4,0)),"")</f>
        <v/>
      </c>
      <c r="CN27" s="66" t="str">
        <f>+IF(M27&lt;&gt;"",CONCATENATE(PROPER(MID([1]!NumLetras(12*(YEAR(N27)-YEAR(M27))+(MONTH(N27)-MONTH(M27))),1,LEN([1]!NumLetras(12*(YEAR(N27)-YEAR(M27))+(MONTH(N27)-MONTH(M27))))-7))," (",12*(YEAR(N27)-YEAR(M27))+(MONTH(N27)-MONTH(M27)),")",IF(MONTH(N27)-MONTH(M27)=1," mes"," meses"),"; ",P27),"")</f>
        <v/>
      </c>
      <c r="CO27" s="44"/>
      <c r="CP27" s="48"/>
      <c r="CQ27" s="66" t="str">
        <f t="shared" si="36"/>
        <v/>
      </c>
      <c r="CR27" s="66" t="str">
        <f t="shared" si="37"/>
        <v/>
      </c>
    </row>
    <row r="28" spans="1:96" ht="42.75" customHeight="1">
      <c r="A28" s="43">
        <v>27</v>
      </c>
      <c r="D28" s="66" t="str">
        <f t="shared" si="5"/>
        <v>00000000-2024-PRODUCE/DECHDI-</v>
      </c>
      <c r="F28" s="46"/>
      <c r="G28" s="68" t="str">
        <f t="shared" si="38"/>
        <v>00000000-1900</v>
      </c>
      <c r="H28" s="66" t="str">
        <f t="shared" si="0"/>
        <v>0 de enero de yyyy</v>
      </c>
      <c r="J28" s="66" t="str">
        <f>+IFERROR(INDEX(BD_CIAT!$S$1:$S$273,MATCH(RD_IL_PERMISOS!I28,BD_CIAT!$A$1:$A$273,0)),"")</f>
        <v/>
      </c>
      <c r="L28" s="33" t="str">
        <f>IFERROR(INDEX(BD_CIAT!$Z$1:$Z$273,MATCH(RD_IL_PERMISOS!K28,BD_CIAT!$Y$1:$Y$273,0)),"")</f>
        <v/>
      </c>
      <c r="M28" s="48"/>
      <c r="N28" s="48"/>
      <c r="O28" s="73" t="str">
        <f t="shared" si="7"/>
        <v/>
      </c>
      <c r="P28" s="70" t="str">
        <f t="shared" si="8"/>
        <v/>
      </c>
      <c r="R28" s="49"/>
      <c r="S28" s="66" t="str">
        <f t="shared" si="9"/>
        <v>0 de enero de yyyy</v>
      </c>
      <c r="T28" s="50"/>
      <c r="U28" s="72" t="str">
        <f t="shared" si="1"/>
        <v/>
      </c>
      <c r="V28" s="72" t="str">
        <f>LOWER(IF(T28&lt;&gt;"",[1]!NumLetras(T28),""))</f>
        <v/>
      </c>
      <c r="W28" s="74" t="str">
        <f t="shared" si="2"/>
        <v/>
      </c>
      <c r="X28" s="75" t="str">
        <f t="shared" si="10"/>
        <v/>
      </c>
      <c r="Y28" s="75" t="str">
        <f t="shared" si="11"/>
        <v/>
      </c>
      <c r="Z28" s="66" t="str">
        <f>IFERROR(INDEX(BD_CIAT!$B$1:$B$273,MATCH(RD_IL_PERMISOS!AB28,BD_CIAT!$AG$1:$AG$273,0)),"")</f>
        <v/>
      </c>
      <c r="AA28" s="66" t="str">
        <f>IFERROR(INDEX(BD_CIAT!$AI$1:$AI$273,MATCH(RD_IL_PERMISOS!AB28,BD_CIAT!$AG$1:$AG$273,0)),"")</f>
        <v/>
      </c>
      <c r="AB28" s="66" t="str">
        <f>IFERROR(INDEX(BD_CIAT!$AG$1:$AG$273,MATCH(RD_IL_PERMISOS!I28,BD_CIAT!$A$1:$A$273,0)),"")</f>
        <v/>
      </c>
      <c r="AC28" s="66" t="str">
        <f>IFERROR(INDEX(BD_CIAT!$E$1:$E$273,MATCH(RD_IL_PERMISOS!AB28,BD_CIAT!$AG$1:$AG$273,0)),"")</f>
        <v/>
      </c>
      <c r="AD28" s="66" t="str">
        <f>IFERROR(INDEX(BD_CIAT!$G$1:$G$273,MATCH(RD_IL_PERMISOS!I28,BD_CIAT!$A$1:$A$273,0)),"")</f>
        <v/>
      </c>
      <c r="AG28" s="66" t="str">
        <f t="shared" si="12"/>
        <v/>
      </c>
      <c r="AH28" s="66" t="str">
        <f>IFERROR(CONCATENATE(INDEX(BD_CIAT!$H$1:$H$273,MATCH(RD_IL_PERMISOS!I28,BD_CIAT!$A$1:$A$273,0)),", ",PROPER(INDEX(BD_CIAT!$C$1:$C$273,MATCH(RD_IL_PERMISOS!AB28,BD_CIAT!$AG$1:$AG$273,0)))),"")</f>
        <v/>
      </c>
      <c r="AI28" s="66" t="str">
        <f t="shared" si="13"/>
        <v/>
      </c>
      <c r="AJ28" s="66" t="str">
        <f t="shared" si="14"/>
        <v/>
      </c>
      <c r="AK28" s="48"/>
      <c r="AL28" s="66" t="str">
        <f t="shared" si="15"/>
        <v>0 de enero de yyyy</v>
      </c>
      <c r="AM28" s="48"/>
      <c r="AN28" s="66" t="str">
        <f t="shared" si="16"/>
        <v>0 de enero de yyyy</v>
      </c>
      <c r="AO28" s="44"/>
      <c r="AP28" s="44"/>
      <c r="AQ28" s="66" t="str">
        <f t="shared" si="17"/>
        <v/>
      </c>
      <c r="AR28" s="33" t="str">
        <f>IFERROR(INDEX(BD_CIAT!$AK$1:$AK$273,MATCH(RD_IL_PERMISOS!I28,BD_CIAT!$A$1:$A$273,0)),"")</f>
        <v/>
      </c>
      <c r="AS28" s="66" t="str">
        <f>IFERROR(INDEX(BD_CIAT!$O$1:$O$273,MATCH(RD_IL_PERMISOS!I28,BD_CIAT!$A$1:$A$273,0)),"")</f>
        <v/>
      </c>
      <c r="AT28" s="49"/>
      <c r="AU28" s="66" t="str">
        <f t="shared" si="18"/>
        <v/>
      </c>
      <c r="AV28" s="44"/>
      <c r="AW28" s="44"/>
      <c r="AX28" s="66" t="str">
        <f t="shared" si="19"/>
        <v/>
      </c>
      <c r="AY28" s="78" t="str">
        <f>IFERROR(INDEX(BD_CIAT!$AA$2:$AA$273,MATCH(RD_IL_PERMISOS!K28,BD_CIAT!$Y$2:$Y$273,0)),"")</f>
        <v/>
      </c>
      <c r="AZ28" s="44"/>
      <c r="BA28" s="44"/>
      <c r="BB28" s="44"/>
      <c r="BC28" s="66" t="str">
        <f t="shared" si="20"/>
        <v/>
      </c>
      <c r="BD28" s="48"/>
      <c r="BE28" s="66" t="str">
        <f t="shared" si="21"/>
        <v>0 de enero de yyyy</v>
      </c>
      <c r="BF28" s="48"/>
      <c r="BG28" s="66" t="str">
        <f t="shared" si="22"/>
        <v>0 de enero de YYYY</v>
      </c>
      <c r="BH28" s="52"/>
      <c r="BI28" s="72" t="str">
        <f t="shared" si="23"/>
        <v xml:space="preserve">$,000 </v>
      </c>
      <c r="BJ28" s="72" t="str">
        <f>LOWER(IF(BH28&lt;&gt;"",[1]!NumLetras(BH28),""))</f>
        <v/>
      </c>
      <c r="BK28" s="74" t="str">
        <f t="shared" si="24"/>
        <v/>
      </c>
      <c r="BL28" s="74" t="str">
        <f t="shared" si="25"/>
        <v/>
      </c>
      <c r="BM28" s="74" t="str">
        <f t="shared" si="26"/>
        <v/>
      </c>
      <c r="BN28" s="44"/>
      <c r="BO28" s="48"/>
      <c r="BP28" s="66" t="str">
        <f t="shared" si="27"/>
        <v/>
      </c>
      <c r="BQ28" s="44"/>
      <c r="BR28" s="48"/>
      <c r="BS28" s="66" t="str">
        <f t="shared" si="28"/>
        <v/>
      </c>
      <c r="BT28" s="44"/>
      <c r="BU28" s="48"/>
      <c r="BV28" s="66" t="str">
        <f t="shared" si="29"/>
        <v>00000000-1900-PRODUCE-Oec</v>
      </c>
      <c r="BW28" s="44"/>
      <c r="BX28" s="48"/>
      <c r="BY28" s="66" t="str">
        <f t="shared" si="30"/>
        <v/>
      </c>
      <c r="BZ28" s="66" t="str">
        <f t="shared" si="31"/>
        <v/>
      </c>
      <c r="CA28" s="66" t="str">
        <f t="shared" si="32"/>
        <v>Al respecto, la administrada no cuenta con un permiso anterior para la referida embarcación pesquera, por lo que no resulta exigible el cumplimiento del citado numeral</v>
      </c>
      <c r="CB28" s="44"/>
      <c r="CC28" s="48"/>
      <c r="CD28" s="66" t="str">
        <f t="shared" si="33"/>
        <v>0000000-1900-PRODUCE/DSF-PA</v>
      </c>
      <c r="CE28" s="53"/>
      <c r="CF28" s="48"/>
      <c r="CG28" s="44"/>
      <c r="CH28" s="66" t="str">
        <f t="shared" si="34"/>
        <v/>
      </c>
      <c r="CI28" s="66" t="str">
        <f>IFERROR(INDEX(BD_CIAT!$AE$1:$AE$273,MATCH(RD_IL_PERMISOS!I28,BD_CIAT!$A$1:$A$273,0)),"")</f>
        <v/>
      </c>
      <c r="CJ28" s="66" t="str">
        <f t="shared" si="35"/>
        <v/>
      </c>
      <c r="CK28" s="66" t="str">
        <f>IF(CI28&lt;&gt;"",IF(RIGHT(CI28)="B",DATA_AUX!$F$3,IF(RIGHT(CI28)="A",DATA_AUX!$F$2,DATA_AUX!$F$4)),"")</f>
        <v/>
      </c>
      <c r="CL28" s="66" t="str">
        <f>IF(CI28&lt;&gt;"",IF(OR(CI28="6-A",CI28="6-B"),INDEX(DATA_AUX!$M$1:$M$4,MATCH(RD_IL_PERMISOS!CI28,DATA_AUX!$L$1:$L$4,0)),DATA_AUX!M30),"")</f>
        <v/>
      </c>
      <c r="CM28" s="66" t="str">
        <f>IFERROR(INDEX(DATA_AUX!$N$1:$N$4,MATCH(RD_IL_PERMISOS!CI28,DATA_AUX!$L$1:$L$4,0)),"")</f>
        <v/>
      </c>
      <c r="CN28" s="66" t="str">
        <f>+IF(M28&lt;&gt;"",CONCATENATE(PROPER(MID([1]!NumLetras(12*(YEAR(N28)-YEAR(M28))+(MONTH(N28)-MONTH(M28))),1,LEN([1]!NumLetras(12*(YEAR(N28)-YEAR(M28))+(MONTH(N28)-MONTH(M28))))-7))," (",12*(YEAR(N28)-YEAR(M28))+(MONTH(N28)-MONTH(M28)),")",IF(MONTH(N28)-MONTH(M28)=1," mes"," meses"),"; ",P28),"")</f>
        <v/>
      </c>
      <c r="CO28" s="44"/>
      <c r="CP28" s="48"/>
      <c r="CQ28" s="66" t="str">
        <f t="shared" si="36"/>
        <v/>
      </c>
      <c r="CR28" s="66" t="str">
        <f t="shared" si="37"/>
        <v/>
      </c>
    </row>
    <row r="29" spans="1:96" ht="42.75" customHeight="1">
      <c r="A29" s="43">
        <v>28</v>
      </c>
      <c r="D29" s="66" t="str">
        <f t="shared" si="5"/>
        <v>00000000-2024-PRODUCE/DECHDI-</v>
      </c>
      <c r="F29" s="46"/>
      <c r="G29" s="68" t="str">
        <f t="shared" si="38"/>
        <v>00000000-1900</v>
      </c>
      <c r="H29" s="66" t="str">
        <f t="shared" si="0"/>
        <v>0 de enero de yyyy</v>
      </c>
      <c r="J29" s="66" t="str">
        <f>+IFERROR(INDEX(BD_CIAT!$S$1:$S$273,MATCH(RD_IL_PERMISOS!I29,BD_CIAT!$A$1:$A$273,0)),"")</f>
        <v/>
      </c>
      <c r="L29" s="33" t="str">
        <f>IFERROR(INDEX(BD_CIAT!$Z$1:$Z$273,MATCH(RD_IL_PERMISOS!K29,BD_CIAT!$Y$1:$Y$273,0)),"")</f>
        <v/>
      </c>
      <c r="M29" s="48"/>
      <c r="N29" s="48"/>
      <c r="O29" s="73" t="str">
        <f t="shared" si="7"/>
        <v/>
      </c>
      <c r="P29" s="70" t="str">
        <f t="shared" si="8"/>
        <v/>
      </c>
      <c r="R29" s="49"/>
      <c r="S29" s="66" t="str">
        <f t="shared" si="9"/>
        <v>0 de enero de yyyy</v>
      </c>
      <c r="T29" s="50"/>
      <c r="U29" s="72" t="str">
        <f t="shared" si="1"/>
        <v/>
      </c>
      <c r="V29" s="72" t="str">
        <f>LOWER(IF(T29&lt;&gt;"",[1]!NumLetras(T29),""))</f>
        <v/>
      </c>
      <c r="W29" s="74" t="str">
        <f t="shared" si="2"/>
        <v/>
      </c>
      <c r="X29" s="75" t="str">
        <f t="shared" si="10"/>
        <v/>
      </c>
      <c r="Y29" s="75" t="str">
        <f t="shared" si="11"/>
        <v/>
      </c>
      <c r="Z29" s="66" t="str">
        <f>IFERROR(INDEX(BD_CIAT!$B$1:$B$273,MATCH(RD_IL_PERMISOS!AB29,BD_CIAT!$AG$1:$AG$273,0)),"")</f>
        <v/>
      </c>
      <c r="AA29" s="66" t="str">
        <f>IFERROR(INDEX(BD_CIAT!$AI$1:$AI$273,MATCH(RD_IL_PERMISOS!AB29,BD_CIAT!$AG$1:$AG$273,0)),"")</f>
        <v/>
      </c>
      <c r="AB29" s="66" t="str">
        <f>IFERROR(INDEX(BD_CIAT!$AG$1:$AG$273,MATCH(RD_IL_PERMISOS!I29,BD_CIAT!$A$1:$A$273,0)),"")</f>
        <v/>
      </c>
      <c r="AC29" s="66" t="str">
        <f>IFERROR(INDEX(BD_CIAT!$E$1:$E$273,MATCH(RD_IL_PERMISOS!AB29,BD_CIAT!$AG$1:$AG$273,0)),"")</f>
        <v/>
      </c>
      <c r="AD29" s="66" t="str">
        <f>IFERROR(INDEX(BD_CIAT!$G$1:$G$273,MATCH(RD_IL_PERMISOS!I29,BD_CIAT!$A$1:$A$273,0)),"")</f>
        <v/>
      </c>
      <c r="AG29" s="66" t="str">
        <f t="shared" si="12"/>
        <v/>
      </c>
      <c r="AH29" s="66" t="str">
        <f>IFERROR(CONCATENATE(INDEX(BD_CIAT!$H$1:$H$273,MATCH(RD_IL_PERMISOS!I29,BD_CIAT!$A$1:$A$273,0)),", ",PROPER(INDEX(BD_CIAT!$C$1:$C$273,MATCH(RD_IL_PERMISOS!AB29,BD_CIAT!$AG$1:$AG$273,0)))),"")</f>
        <v/>
      </c>
      <c r="AI29" s="66" t="str">
        <f t="shared" si="13"/>
        <v/>
      </c>
      <c r="AJ29" s="66" t="str">
        <f t="shared" si="14"/>
        <v/>
      </c>
      <c r="AK29" s="48"/>
      <c r="AL29" s="66" t="str">
        <f t="shared" si="15"/>
        <v>0 de enero de yyyy</v>
      </c>
      <c r="AM29" s="48"/>
      <c r="AN29" s="66" t="str">
        <f t="shared" si="16"/>
        <v>0 de enero de yyyy</v>
      </c>
      <c r="AO29" s="44"/>
      <c r="AP29" s="44"/>
      <c r="AQ29" s="66" t="str">
        <f t="shared" si="17"/>
        <v/>
      </c>
      <c r="AR29" s="33" t="str">
        <f>IFERROR(INDEX(BD_CIAT!$AK$1:$AK$273,MATCH(RD_IL_PERMISOS!I29,BD_CIAT!$A$1:$A$273,0)),"")</f>
        <v/>
      </c>
      <c r="AS29" s="66" t="str">
        <f>IFERROR(INDEX(BD_CIAT!$O$1:$O$273,MATCH(RD_IL_PERMISOS!I29,BD_CIAT!$A$1:$A$273,0)),"")</f>
        <v/>
      </c>
      <c r="AT29" s="49"/>
      <c r="AU29" s="66" t="str">
        <f t="shared" si="18"/>
        <v/>
      </c>
      <c r="AV29" s="44"/>
      <c r="AW29" s="44"/>
      <c r="AX29" s="66" t="str">
        <f t="shared" si="19"/>
        <v/>
      </c>
      <c r="AY29" s="78" t="str">
        <f>IFERROR(INDEX(BD_CIAT!$AA$2:$AA$273,MATCH(RD_IL_PERMISOS!K29,BD_CIAT!$Y$2:$Y$273,0)),"")</f>
        <v/>
      </c>
      <c r="AZ29" s="44"/>
      <c r="BA29" s="44"/>
      <c r="BB29" s="44"/>
      <c r="BC29" s="66" t="str">
        <f t="shared" si="20"/>
        <v/>
      </c>
      <c r="BD29" s="48"/>
      <c r="BE29" s="66" t="str">
        <f t="shared" si="21"/>
        <v>0 de enero de yyyy</v>
      </c>
      <c r="BF29" s="48"/>
      <c r="BG29" s="66" t="str">
        <f t="shared" si="22"/>
        <v>0 de enero de YYYY</v>
      </c>
      <c r="BH29" s="52"/>
      <c r="BI29" s="72" t="str">
        <f t="shared" si="23"/>
        <v xml:space="preserve">$,000 </v>
      </c>
      <c r="BJ29" s="72" t="str">
        <f>LOWER(IF(BH29&lt;&gt;"",[1]!NumLetras(BH29),""))</f>
        <v/>
      </c>
      <c r="BK29" s="74" t="str">
        <f t="shared" si="24"/>
        <v/>
      </c>
      <c r="BL29" s="74" t="str">
        <f t="shared" si="25"/>
        <v/>
      </c>
      <c r="BM29" s="74" t="str">
        <f t="shared" si="26"/>
        <v/>
      </c>
      <c r="BN29" s="44"/>
      <c r="BO29" s="48"/>
      <c r="BP29" s="66" t="str">
        <f t="shared" si="27"/>
        <v/>
      </c>
      <c r="BQ29" s="44"/>
      <c r="BR29" s="48"/>
      <c r="BS29" s="66" t="str">
        <f t="shared" si="28"/>
        <v/>
      </c>
      <c r="BT29" s="44"/>
      <c r="BU29" s="48"/>
      <c r="BV29" s="66" t="str">
        <f t="shared" si="29"/>
        <v>00000000-1900-PRODUCE-Oec</v>
      </c>
      <c r="BW29" s="44"/>
      <c r="BX29" s="48"/>
      <c r="BY29" s="66" t="str">
        <f t="shared" si="30"/>
        <v/>
      </c>
      <c r="BZ29" s="66" t="str">
        <f t="shared" si="31"/>
        <v/>
      </c>
      <c r="CA29" s="66" t="str">
        <f t="shared" si="32"/>
        <v>Al respecto, la administrada no cuenta con un permiso anterior para la referida embarcación pesquera, por lo que no resulta exigible el cumplimiento del citado numeral</v>
      </c>
      <c r="CB29" s="44"/>
      <c r="CC29" s="48"/>
      <c r="CD29" s="66" t="str">
        <f t="shared" si="33"/>
        <v>0000000-1900-PRODUCE/DSF-PA</v>
      </c>
      <c r="CE29" s="53"/>
      <c r="CF29" s="48"/>
      <c r="CG29" s="44"/>
      <c r="CH29" s="66" t="str">
        <f t="shared" si="34"/>
        <v/>
      </c>
      <c r="CI29" s="66" t="str">
        <f>IFERROR(INDEX(BD_CIAT!$AE$1:$AE$273,MATCH(RD_IL_PERMISOS!I29,BD_CIAT!$A$1:$A$273,0)),"")</f>
        <v/>
      </c>
      <c r="CJ29" s="66" t="str">
        <f t="shared" si="35"/>
        <v/>
      </c>
      <c r="CK29" s="66" t="str">
        <f>IF(CI29&lt;&gt;"",IF(RIGHT(CI29)="B",DATA_AUX!$F$3,IF(RIGHT(CI29)="A",DATA_AUX!$F$2,DATA_AUX!$F$4)),"")</f>
        <v/>
      </c>
      <c r="CL29" s="66" t="str">
        <f>IF(CI29&lt;&gt;"",IF(OR(CI29="6-A",CI29="6-B"),INDEX(DATA_AUX!$M$1:$M$4,MATCH(RD_IL_PERMISOS!CI29,DATA_AUX!$L$1:$L$4,0)),DATA_AUX!M31),"")</f>
        <v/>
      </c>
      <c r="CM29" s="66" t="str">
        <f>IFERROR(INDEX(DATA_AUX!$N$1:$N$4,MATCH(RD_IL_PERMISOS!CI29,DATA_AUX!$L$1:$L$4,0)),"")</f>
        <v/>
      </c>
      <c r="CN29" s="66" t="str">
        <f>+IF(M29&lt;&gt;"",CONCATENATE(PROPER(MID([1]!NumLetras(12*(YEAR(N29)-YEAR(M29))+(MONTH(N29)-MONTH(M29))),1,LEN([1]!NumLetras(12*(YEAR(N29)-YEAR(M29))+(MONTH(N29)-MONTH(M29))))-7))," (",12*(YEAR(N29)-YEAR(M29))+(MONTH(N29)-MONTH(M29)),")",IF(MONTH(N29)-MONTH(M29)=1," mes"," meses"),"; ",P29),"")</f>
        <v/>
      </c>
      <c r="CO29" s="44"/>
      <c r="CP29" s="48"/>
      <c r="CQ29" s="66" t="str">
        <f t="shared" si="36"/>
        <v/>
      </c>
      <c r="CR29" s="66" t="str">
        <f t="shared" si="37"/>
        <v/>
      </c>
    </row>
    <row r="30" spans="1:96" ht="42.75" customHeight="1">
      <c r="A30" s="43">
        <v>29</v>
      </c>
      <c r="D30" s="66" t="str">
        <f t="shared" si="5"/>
        <v>00000000-2024-PRODUCE/DECHDI-</v>
      </c>
      <c r="F30" s="46"/>
      <c r="G30" s="68" t="str">
        <f t="shared" si="38"/>
        <v>00000000-1900</v>
      </c>
      <c r="H30" s="66" t="str">
        <f t="shared" si="0"/>
        <v>0 de enero de yyyy</v>
      </c>
      <c r="J30" s="66" t="str">
        <f>+IFERROR(INDEX(BD_CIAT!$S$1:$S$273,MATCH(RD_IL_PERMISOS!I30,BD_CIAT!$A$1:$A$273,0)),"")</f>
        <v/>
      </c>
      <c r="L30" s="33" t="str">
        <f>IFERROR(INDEX(BD_CIAT!$Z$1:$Z$273,MATCH(RD_IL_PERMISOS!K30,BD_CIAT!$Y$1:$Y$273,0)),"")</f>
        <v/>
      </c>
      <c r="M30" s="48"/>
      <c r="N30" s="48"/>
      <c r="O30" s="73" t="str">
        <f t="shared" si="7"/>
        <v/>
      </c>
      <c r="P30" s="70" t="str">
        <f t="shared" si="8"/>
        <v/>
      </c>
      <c r="R30" s="49"/>
      <c r="S30" s="66" t="str">
        <f t="shared" si="9"/>
        <v>0 de enero de yyyy</v>
      </c>
      <c r="T30" s="50"/>
      <c r="U30" s="72" t="str">
        <f t="shared" si="1"/>
        <v/>
      </c>
      <c r="V30" s="72" t="str">
        <f>LOWER(IF(T30&lt;&gt;"",[1]!NumLetras(T30),""))</f>
        <v/>
      </c>
      <c r="W30" s="74" t="str">
        <f t="shared" si="2"/>
        <v/>
      </c>
      <c r="X30" s="75" t="str">
        <f t="shared" si="10"/>
        <v/>
      </c>
      <c r="Y30" s="75" t="str">
        <f t="shared" si="11"/>
        <v/>
      </c>
      <c r="Z30" s="66" t="str">
        <f>IFERROR(INDEX(BD_CIAT!$B$1:$B$273,MATCH(RD_IL_PERMISOS!AB30,BD_CIAT!$AG$1:$AG$273,0)),"")</f>
        <v/>
      </c>
      <c r="AA30" s="66" t="str">
        <f>IFERROR(INDEX(BD_CIAT!$AI$1:$AI$273,MATCH(RD_IL_PERMISOS!AB30,BD_CIAT!$AG$1:$AG$273,0)),"")</f>
        <v/>
      </c>
      <c r="AB30" s="66" t="str">
        <f>IFERROR(INDEX(BD_CIAT!$AG$1:$AG$273,MATCH(RD_IL_PERMISOS!I30,BD_CIAT!$A$1:$A$273,0)),"")</f>
        <v/>
      </c>
      <c r="AC30" s="66" t="str">
        <f>IFERROR(INDEX(BD_CIAT!$E$1:$E$273,MATCH(RD_IL_PERMISOS!AB30,BD_CIAT!$AG$1:$AG$273,0)),"")</f>
        <v/>
      </c>
      <c r="AD30" s="66" t="str">
        <f>IFERROR(INDEX(BD_CIAT!$G$1:$G$273,MATCH(RD_IL_PERMISOS!I30,BD_CIAT!$A$1:$A$273,0)),"")</f>
        <v/>
      </c>
      <c r="AG30" s="66" t="str">
        <f t="shared" si="12"/>
        <v/>
      </c>
      <c r="AH30" s="66" t="str">
        <f>IFERROR(CONCATENATE(INDEX(BD_CIAT!$H$1:$H$273,MATCH(RD_IL_PERMISOS!I30,BD_CIAT!$A$1:$A$273,0)),", ",PROPER(INDEX(BD_CIAT!$C$1:$C$273,MATCH(RD_IL_PERMISOS!AB30,BD_CIAT!$AG$1:$AG$273,0)))),"")</f>
        <v/>
      </c>
      <c r="AI30" s="66" t="str">
        <f t="shared" si="13"/>
        <v/>
      </c>
      <c r="AJ30" s="66" t="str">
        <f t="shared" si="14"/>
        <v/>
      </c>
      <c r="AK30" s="48"/>
      <c r="AL30" s="66" t="str">
        <f t="shared" si="15"/>
        <v>0 de enero de yyyy</v>
      </c>
      <c r="AM30" s="48"/>
      <c r="AN30" s="66" t="str">
        <f t="shared" si="16"/>
        <v>0 de enero de yyyy</v>
      </c>
      <c r="AO30" s="44"/>
      <c r="AP30" s="44"/>
      <c r="AQ30" s="66" t="str">
        <f t="shared" si="17"/>
        <v/>
      </c>
      <c r="AR30" s="33" t="str">
        <f>IFERROR(INDEX(BD_CIAT!$AK$1:$AK$273,MATCH(RD_IL_PERMISOS!I30,BD_CIAT!$A$1:$A$273,0)),"")</f>
        <v/>
      </c>
      <c r="AS30" s="66" t="str">
        <f>IFERROR(INDEX(BD_CIAT!$O$1:$O$273,MATCH(RD_IL_PERMISOS!I30,BD_CIAT!$A$1:$A$273,0)),"")</f>
        <v/>
      </c>
      <c r="AT30" s="49"/>
      <c r="AU30" s="66" t="str">
        <f t="shared" si="18"/>
        <v/>
      </c>
      <c r="AV30" s="44"/>
      <c r="AW30" s="44"/>
      <c r="AX30" s="66" t="str">
        <f t="shared" si="19"/>
        <v/>
      </c>
      <c r="AY30" s="78" t="str">
        <f>IFERROR(INDEX(BD_CIAT!$AA$2:$AA$273,MATCH(RD_IL_PERMISOS!K30,BD_CIAT!$Y$2:$Y$273,0)),"")</f>
        <v/>
      </c>
      <c r="AZ30" s="44"/>
      <c r="BA30" s="44"/>
      <c r="BB30" s="44"/>
      <c r="BC30" s="66" t="str">
        <f t="shared" si="20"/>
        <v/>
      </c>
      <c r="BD30" s="48"/>
      <c r="BE30" s="66" t="str">
        <f t="shared" si="21"/>
        <v>0 de enero de yyyy</v>
      </c>
      <c r="BF30" s="48"/>
      <c r="BG30" s="66" t="str">
        <f t="shared" si="22"/>
        <v>0 de enero de YYYY</v>
      </c>
      <c r="BH30" s="52"/>
      <c r="BI30" s="72" t="str">
        <f t="shared" si="23"/>
        <v xml:space="preserve">$,000 </v>
      </c>
      <c r="BJ30" s="72" t="str">
        <f>LOWER(IF(BH30&lt;&gt;"",[1]!NumLetras(BH30),""))</f>
        <v/>
      </c>
      <c r="BK30" s="74" t="str">
        <f t="shared" si="24"/>
        <v/>
      </c>
      <c r="BL30" s="74" t="str">
        <f t="shared" si="25"/>
        <v/>
      </c>
      <c r="BM30" s="74" t="str">
        <f t="shared" si="26"/>
        <v/>
      </c>
      <c r="BN30" s="44"/>
      <c r="BO30" s="48"/>
      <c r="BP30" s="66" t="str">
        <f t="shared" si="27"/>
        <v/>
      </c>
      <c r="BQ30" s="44"/>
      <c r="BR30" s="48"/>
      <c r="BS30" s="66" t="str">
        <f t="shared" si="28"/>
        <v/>
      </c>
      <c r="BT30" s="44"/>
      <c r="BU30" s="48"/>
      <c r="BV30" s="66" t="str">
        <f t="shared" si="29"/>
        <v>00000000-1900-PRODUCE-Oec</v>
      </c>
      <c r="BW30" s="44"/>
      <c r="BX30" s="48"/>
      <c r="BY30" s="66" t="str">
        <f t="shared" si="30"/>
        <v/>
      </c>
      <c r="BZ30" s="66" t="str">
        <f t="shared" si="31"/>
        <v/>
      </c>
      <c r="CA30" s="66" t="str">
        <f t="shared" si="32"/>
        <v>Al respecto, la administrada no cuenta con un permiso anterior para la referida embarcación pesquera, por lo que no resulta exigible el cumplimiento del citado numeral</v>
      </c>
      <c r="CB30" s="44"/>
      <c r="CC30" s="48"/>
      <c r="CD30" s="66" t="str">
        <f t="shared" si="33"/>
        <v>0000000-1900-PRODUCE/DSF-PA</v>
      </c>
      <c r="CE30" s="53"/>
      <c r="CF30" s="48"/>
      <c r="CG30" s="44"/>
      <c r="CH30" s="66" t="str">
        <f t="shared" si="34"/>
        <v/>
      </c>
      <c r="CI30" s="66" t="str">
        <f>IFERROR(INDEX(BD_CIAT!$AE$1:$AE$273,MATCH(RD_IL_PERMISOS!I30,BD_CIAT!$A$1:$A$273,0)),"")</f>
        <v/>
      </c>
      <c r="CJ30" s="66" t="str">
        <f t="shared" si="35"/>
        <v/>
      </c>
      <c r="CK30" s="66" t="str">
        <f>IF(CI30&lt;&gt;"",IF(RIGHT(CI30)="B",DATA_AUX!$F$3,IF(RIGHT(CI30)="A",DATA_AUX!$F$2,DATA_AUX!$F$4)),"")</f>
        <v/>
      </c>
      <c r="CL30" s="66" t="str">
        <f>IF(CI30&lt;&gt;"",IF(OR(CI30="6-A",CI30="6-B"),INDEX(DATA_AUX!$M$1:$M$4,MATCH(RD_IL_PERMISOS!CI30,DATA_AUX!$L$1:$L$4,0)),DATA_AUX!M32),"")</f>
        <v/>
      </c>
      <c r="CM30" s="66" t="str">
        <f>IFERROR(INDEX(DATA_AUX!$N$1:$N$4,MATCH(RD_IL_PERMISOS!CI30,DATA_AUX!$L$1:$L$4,0)),"")</f>
        <v/>
      </c>
      <c r="CN30" s="66" t="str">
        <f>+IF(M30&lt;&gt;"",CONCATENATE(PROPER(MID([1]!NumLetras(12*(YEAR(N30)-YEAR(M30))+(MONTH(N30)-MONTH(M30))),1,LEN([1]!NumLetras(12*(YEAR(N30)-YEAR(M30))+(MONTH(N30)-MONTH(M30))))-7))," (",12*(YEAR(N30)-YEAR(M30))+(MONTH(N30)-MONTH(M30)),")",IF(MONTH(N30)-MONTH(M30)=1," mes"," meses"),"; ",P30),"")</f>
        <v/>
      </c>
      <c r="CO30" s="44"/>
      <c r="CP30" s="48"/>
      <c r="CQ30" s="66" t="str">
        <f t="shared" si="36"/>
        <v/>
      </c>
      <c r="CR30" s="66" t="str">
        <f t="shared" si="37"/>
        <v/>
      </c>
    </row>
    <row r="31" spans="1:96" ht="42.75" customHeight="1">
      <c r="A31" s="43">
        <v>30</v>
      </c>
      <c r="D31" s="66" t="str">
        <f t="shared" si="5"/>
        <v>00000000-2024-PRODUCE/DECHDI-</v>
      </c>
      <c r="F31" s="46"/>
      <c r="G31" s="68" t="str">
        <f t="shared" si="38"/>
        <v>00000000-1900</v>
      </c>
      <c r="H31" s="66" t="str">
        <f t="shared" si="0"/>
        <v>0 de enero de yyyy</v>
      </c>
      <c r="J31" s="66" t="str">
        <f>+IFERROR(INDEX(BD_CIAT!$S$1:$S$273,MATCH(RD_IL_PERMISOS!I31,BD_CIAT!$A$1:$A$273,0)),"")</f>
        <v/>
      </c>
      <c r="L31" s="33" t="str">
        <f>IFERROR(INDEX(BD_CIAT!$Z$1:$Z$273,MATCH(RD_IL_PERMISOS!K31,BD_CIAT!$Y$1:$Y$273,0)),"")</f>
        <v/>
      </c>
      <c r="M31" s="48"/>
      <c r="N31" s="48"/>
      <c r="O31" s="73" t="str">
        <f t="shared" si="7"/>
        <v/>
      </c>
      <c r="P31" s="70" t="str">
        <f t="shared" si="8"/>
        <v/>
      </c>
      <c r="R31" s="49"/>
      <c r="S31" s="66" t="str">
        <f t="shared" si="9"/>
        <v>0 de enero de yyyy</v>
      </c>
      <c r="T31" s="50"/>
      <c r="U31" s="72" t="str">
        <f t="shared" si="1"/>
        <v/>
      </c>
      <c r="V31" s="72" t="str">
        <f>LOWER(IF(T31&lt;&gt;"",[1]!NumLetras(T31),""))</f>
        <v/>
      </c>
      <c r="W31" s="74" t="str">
        <f t="shared" si="2"/>
        <v/>
      </c>
      <c r="X31" s="75" t="str">
        <f t="shared" si="10"/>
        <v/>
      </c>
      <c r="Y31" s="75" t="str">
        <f t="shared" si="11"/>
        <v/>
      </c>
      <c r="Z31" s="66" t="str">
        <f>IFERROR(INDEX(BD_CIAT!$B$1:$B$273,MATCH(RD_IL_PERMISOS!AB31,BD_CIAT!$AG$1:$AG$273,0)),"")</f>
        <v/>
      </c>
      <c r="AA31" s="66" t="str">
        <f>IFERROR(INDEX(BD_CIAT!$AI$1:$AI$273,MATCH(RD_IL_PERMISOS!AB31,BD_CIAT!$AG$1:$AG$273,0)),"")</f>
        <v/>
      </c>
      <c r="AB31" s="66" t="str">
        <f>IFERROR(INDEX(BD_CIAT!$AG$1:$AG$273,MATCH(RD_IL_PERMISOS!I31,BD_CIAT!$A$1:$A$273,0)),"")</f>
        <v/>
      </c>
      <c r="AC31" s="66" t="str">
        <f>IFERROR(INDEX(BD_CIAT!$E$1:$E$273,MATCH(RD_IL_PERMISOS!AB31,BD_CIAT!$AG$1:$AG$273,0)),"")</f>
        <v/>
      </c>
      <c r="AD31" s="66" t="str">
        <f>IFERROR(INDEX(BD_CIAT!$G$1:$G$273,MATCH(RD_IL_PERMISOS!I31,BD_CIAT!$A$1:$A$273,0)),"")</f>
        <v/>
      </c>
      <c r="AG31" s="66" t="str">
        <f t="shared" si="12"/>
        <v/>
      </c>
      <c r="AH31" s="66" t="str">
        <f>IFERROR(CONCATENATE(INDEX(BD_CIAT!$H$1:$H$273,MATCH(RD_IL_PERMISOS!I31,BD_CIAT!$A$1:$A$273,0)),", ",PROPER(INDEX(BD_CIAT!$C$1:$C$273,MATCH(RD_IL_PERMISOS!AB31,BD_CIAT!$AG$1:$AG$273,0)))),"")</f>
        <v/>
      </c>
      <c r="AI31" s="66" t="str">
        <f t="shared" si="13"/>
        <v/>
      </c>
      <c r="AJ31" s="66" t="str">
        <f t="shared" si="14"/>
        <v/>
      </c>
      <c r="AK31" s="48"/>
      <c r="AL31" s="66" t="str">
        <f t="shared" si="15"/>
        <v>0 de enero de yyyy</v>
      </c>
      <c r="AM31" s="48"/>
      <c r="AN31" s="66" t="str">
        <f t="shared" si="16"/>
        <v>0 de enero de yyyy</v>
      </c>
      <c r="AO31" s="44"/>
      <c r="AP31" s="44"/>
      <c r="AQ31" s="66" t="str">
        <f t="shared" si="17"/>
        <v/>
      </c>
      <c r="AR31" s="33" t="str">
        <f>IFERROR(INDEX(BD_CIAT!$AK$1:$AK$273,MATCH(RD_IL_PERMISOS!I31,BD_CIAT!$A$1:$A$273,0)),"")</f>
        <v/>
      </c>
      <c r="AS31" s="66" t="str">
        <f>IFERROR(INDEX(BD_CIAT!$O$1:$O$273,MATCH(RD_IL_PERMISOS!I31,BD_CIAT!$A$1:$A$273,0)),"")</f>
        <v/>
      </c>
      <c r="AT31" s="49"/>
      <c r="AU31" s="66" t="str">
        <f t="shared" si="18"/>
        <v/>
      </c>
      <c r="AV31" s="44"/>
      <c r="AW31" s="44"/>
      <c r="AX31" s="66" t="str">
        <f t="shared" si="19"/>
        <v/>
      </c>
      <c r="AY31" s="78" t="str">
        <f>IFERROR(INDEX(BD_CIAT!$AA$2:$AA$273,MATCH(RD_IL_PERMISOS!K31,BD_CIAT!$Y$2:$Y$273,0)),"")</f>
        <v/>
      </c>
      <c r="AZ31" s="44"/>
      <c r="BA31" s="44"/>
      <c r="BB31" s="44"/>
      <c r="BC31" s="66" t="str">
        <f t="shared" si="20"/>
        <v/>
      </c>
      <c r="BD31" s="48"/>
      <c r="BE31" s="66" t="str">
        <f t="shared" si="21"/>
        <v>0 de enero de yyyy</v>
      </c>
      <c r="BF31" s="48"/>
      <c r="BG31" s="66" t="str">
        <f t="shared" si="22"/>
        <v>0 de enero de YYYY</v>
      </c>
      <c r="BH31" s="52"/>
      <c r="BI31" s="72" t="str">
        <f t="shared" si="23"/>
        <v xml:space="preserve">$,000 </v>
      </c>
      <c r="BJ31" s="72" t="str">
        <f>LOWER(IF(BH31&lt;&gt;"",[1]!NumLetras(BH31),""))</f>
        <v/>
      </c>
      <c r="BK31" s="74" t="str">
        <f t="shared" si="24"/>
        <v/>
      </c>
      <c r="BL31" s="74" t="str">
        <f t="shared" si="25"/>
        <v/>
      </c>
      <c r="BM31" s="74" t="str">
        <f t="shared" si="26"/>
        <v/>
      </c>
      <c r="BN31" s="44"/>
      <c r="BO31" s="48"/>
      <c r="BP31" s="66" t="str">
        <f t="shared" si="27"/>
        <v/>
      </c>
      <c r="BQ31" s="44"/>
      <c r="BR31" s="48"/>
      <c r="BS31" s="66" t="str">
        <f t="shared" si="28"/>
        <v/>
      </c>
      <c r="BT31" s="44"/>
      <c r="BU31" s="48"/>
      <c r="BV31" s="66" t="str">
        <f t="shared" si="29"/>
        <v>00000000-1900-PRODUCE-Oec</v>
      </c>
      <c r="BW31" s="44"/>
      <c r="BX31" s="48"/>
      <c r="BY31" s="66" t="str">
        <f t="shared" si="30"/>
        <v/>
      </c>
      <c r="BZ31" s="66" t="str">
        <f t="shared" si="31"/>
        <v/>
      </c>
      <c r="CA31" s="66" t="str">
        <f t="shared" si="32"/>
        <v>Al respecto, la administrada no cuenta con un permiso anterior para la referida embarcación pesquera, por lo que no resulta exigible el cumplimiento del citado numeral</v>
      </c>
      <c r="CB31" s="44"/>
      <c r="CC31" s="48"/>
      <c r="CD31" s="66" t="str">
        <f t="shared" si="33"/>
        <v>0000000-1900-PRODUCE/DSF-PA</v>
      </c>
      <c r="CE31" s="53"/>
      <c r="CF31" s="48"/>
      <c r="CG31" s="44"/>
      <c r="CH31" s="66" t="str">
        <f t="shared" si="34"/>
        <v/>
      </c>
      <c r="CI31" s="66" t="str">
        <f>IFERROR(INDEX(BD_CIAT!$AE$1:$AE$273,MATCH(RD_IL_PERMISOS!I31,BD_CIAT!$A$1:$A$273,0)),"")</f>
        <v/>
      </c>
      <c r="CJ31" s="66" t="str">
        <f t="shared" si="35"/>
        <v/>
      </c>
      <c r="CK31" s="66" t="str">
        <f>IF(CI31&lt;&gt;"",IF(RIGHT(CI31)="B",DATA_AUX!$F$3,IF(RIGHT(CI31)="A",DATA_AUX!$F$2,DATA_AUX!$F$4)),"")</f>
        <v/>
      </c>
      <c r="CL31" s="66" t="str">
        <f>IF(CI31&lt;&gt;"",IF(OR(CI31="6-A",CI31="6-B"),INDEX(DATA_AUX!$M$1:$M$4,MATCH(RD_IL_PERMISOS!CI31,DATA_AUX!$L$1:$L$4,0)),DATA_AUX!M33),"")</f>
        <v/>
      </c>
      <c r="CM31" s="66" t="str">
        <f>IFERROR(INDEX(DATA_AUX!$N$1:$N$4,MATCH(RD_IL_PERMISOS!CI31,DATA_AUX!$L$1:$L$4,0)),"")</f>
        <v/>
      </c>
      <c r="CN31" s="66" t="str">
        <f>+IF(M31&lt;&gt;"",CONCATENATE(PROPER(MID([1]!NumLetras(12*(YEAR(N31)-YEAR(M31))+(MONTH(N31)-MONTH(M31))),1,LEN([1]!NumLetras(12*(YEAR(N31)-YEAR(M31))+(MONTH(N31)-MONTH(M31))))-7))," (",12*(YEAR(N31)-YEAR(M31))+(MONTH(N31)-MONTH(M31)),")",IF(MONTH(N31)-MONTH(M31)=1," mes"," meses"),"; ",P31),"")</f>
        <v/>
      </c>
      <c r="CO31" s="44"/>
      <c r="CP31" s="48"/>
      <c r="CQ31" s="66" t="str">
        <f t="shared" si="36"/>
        <v/>
      </c>
      <c r="CR31" s="66" t="str">
        <f t="shared" si="37"/>
        <v/>
      </c>
    </row>
    <row r="32" spans="1:96" ht="42.75" customHeight="1">
      <c r="A32" s="43">
        <v>31</v>
      </c>
      <c r="D32" s="66" t="str">
        <f t="shared" si="5"/>
        <v>00000000-2024-PRODUCE/DECHDI-</v>
      </c>
      <c r="F32" s="46"/>
      <c r="G32" s="68" t="str">
        <f t="shared" si="38"/>
        <v>00000000-1900</v>
      </c>
      <c r="H32" s="66" t="str">
        <f t="shared" si="0"/>
        <v>0 de enero de yyyy</v>
      </c>
      <c r="J32" s="66" t="str">
        <f>+IFERROR(INDEX(BD_CIAT!$S$1:$S$273,MATCH(RD_IL_PERMISOS!I32,BD_CIAT!$A$1:$A$273,0)),"")</f>
        <v/>
      </c>
      <c r="L32" s="33" t="str">
        <f>IFERROR(INDEX(BD_CIAT!$Z$1:$Z$273,MATCH(RD_IL_PERMISOS!K32,BD_CIAT!$Y$1:$Y$273,0)),"")</f>
        <v/>
      </c>
      <c r="M32" s="48"/>
      <c r="N32" s="48"/>
      <c r="O32" s="73" t="str">
        <f t="shared" si="7"/>
        <v/>
      </c>
      <c r="P32" s="70" t="str">
        <f t="shared" si="8"/>
        <v/>
      </c>
      <c r="R32" s="49"/>
      <c r="S32" s="66" t="str">
        <f t="shared" si="9"/>
        <v>0 de enero de yyyy</v>
      </c>
      <c r="T32" s="50"/>
      <c r="U32" s="72" t="str">
        <f t="shared" si="1"/>
        <v/>
      </c>
      <c r="V32" s="72" t="str">
        <f>LOWER(IF(T32&lt;&gt;"",[1]!NumLetras(T32),""))</f>
        <v/>
      </c>
      <c r="W32" s="74" t="str">
        <f t="shared" si="2"/>
        <v/>
      </c>
      <c r="X32" s="75" t="str">
        <f t="shared" si="10"/>
        <v/>
      </c>
      <c r="Y32" s="75" t="str">
        <f t="shared" si="11"/>
        <v/>
      </c>
      <c r="Z32" s="66" t="str">
        <f>IFERROR(INDEX(BD_CIAT!$B$1:$B$273,MATCH(RD_IL_PERMISOS!AB32,BD_CIAT!$AG$1:$AG$273,0)),"")</f>
        <v/>
      </c>
      <c r="AA32" s="66" t="str">
        <f>IFERROR(INDEX(BD_CIAT!$AI$1:$AI$273,MATCH(RD_IL_PERMISOS!AB32,BD_CIAT!$AG$1:$AG$273,0)),"")</f>
        <v/>
      </c>
      <c r="AB32" s="66" t="str">
        <f>IFERROR(INDEX(BD_CIAT!$AG$1:$AG$273,MATCH(RD_IL_PERMISOS!I32,BD_CIAT!$A$1:$A$273,0)),"")</f>
        <v/>
      </c>
      <c r="AC32" s="66" t="str">
        <f>IFERROR(INDEX(BD_CIAT!$E$1:$E$273,MATCH(RD_IL_PERMISOS!AB32,BD_CIAT!$AG$1:$AG$273,0)),"")</f>
        <v/>
      </c>
      <c r="AD32" s="66" t="str">
        <f>IFERROR(INDEX(BD_CIAT!$G$1:$G$273,MATCH(RD_IL_PERMISOS!I32,BD_CIAT!$A$1:$A$273,0)),"")</f>
        <v/>
      </c>
      <c r="AG32" s="66" t="str">
        <f t="shared" si="12"/>
        <v/>
      </c>
      <c r="AH32" s="66" t="str">
        <f>IFERROR(CONCATENATE(INDEX(BD_CIAT!$H$1:$H$273,MATCH(RD_IL_PERMISOS!I32,BD_CIAT!$A$1:$A$273,0)),", ",PROPER(INDEX(BD_CIAT!$C$1:$C$273,MATCH(RD_IL_PERMISOS!AB32,BD_CIAT!$AG$1:$AG$273,0)))),"")</f>
        <v/>
      </c>
      <c r="AI32" s="66" t="str">
        <f t="shared" si="13"/>
        <v/>
      </c>
      <c r="AJ32" s="66" t="str">
        <f t="shared" si="14"/>
        <v/>
      </c>
      <c r="AK32" s="48"/>
      <c r="AL32" s="66" t="str">
        <f t="shared" si="15"/>
        <v>0 de enero de yyyy</v>
      </c>
      <c r="AM32" s="48"/>
      <c r="AN32" s="66" t="str">
        <f t="shared" si="16"/>
        <v>0 de enero de yyyy</v>
      </c>
      <c r="AO32" s="44"/>
      <c r="AP32" s="44"/>
      <c r="AQ32" s="66" t="str">
        <f t="shared" si="17"/>
        <v/>
      </c>
      <c r="AR32" s="33" t="str">
        <f>IFERROR(INDEX(BD_CIAT!$AK$1:$AK$273,MATCH(RD_IL_PERMISOS!I32,BD_CIAT!$A$1:$A$273,0)),"")</f>
        <v/>
      </c>
      <c r="AS32" s="66" t="str">
        <f>IFERROR(INDEX(BD_CIAT!$O$1:$O$273,MATCH(RD_IL_PERMISOS!I32,BD_CIAT!$A$1:$A$273,0)),"")</f>
        <v/>
      </c>
      <c r="AT32" s="49"/>
      <c r="AU32" s="66" t="str">
        <f t="shared" si="18"/>
        <v/>
      </c>
      <c r="AV32" s="44"/>
      <c r="AW32" s="44"/>
      <c r="AX32" s="66" t="str">
        <f t="shared" si="19"/>
        <v/>
      </c>
      <c r="AY32" s="78" t="str">
        <f>IFERROR(INDEX(BD_CIAT!$AA$2:$AA$273,MATCH(RD_IL_PERMISOS!K32,BD_CIAT!$Y$2:$Y$273,0)),"")</f>
        <v/>
      </c>
      <c r="AZ32" s="44"/>
      <c r="BA32" s="44"/>
      <c r="BB32" s="44"/>
      <c r="BC32" s="66" t="str">
        <f t="shared" si="20"/>
        <v/>
      </c>
      <c r="BD32" s="48"/>
      <c r="BE32" s="66" t="str">
        <f t="shared" si="21"/>
        <v>0 de enero de yyyy</v>
      </c>
      <c r="BF32" s="48"/>
      <c r="BG32" s="66" t="str">
        <f t="shared" si="22"/>
        <v>0 de enero de YYYY</v>
      </c>
      <c r="BH32" s="52"/>
      <c r="BI32" s="72" t="str">
        <f t="shared" si="23"/>
        <v xml:space="preserve">$,000 </v>
      </c>
      <c r="BJ32" s="72" t="str">
        <f>LOWER(IF(BH32&lt;&gt;"",[1]!NumLetras(BH32),""))</f>
        <v/>
      </c>
      <c r="BK32" s="74" t="str">
        <f t="shared" si="24"/>
        <v/>
      </c>
      <c r="BL32" s="74" t="str">
        <f t="shared" si="25"/>
        <v/>
      </c>
      <c r="BM32" s="74" t="str">
        <f t="shared" si="26"/>
        <v/>
      </c>
      <c r="BN32" s="44"/>
      <c r="BO32" s="48"/>
      <c r="BP32" s="66" t="str">
        <f t="shared" si="27"/>
        <v/>
      </c>
      <c r="BQ32" s="44"/>
      <c r="BR32" s="48"/>
      <c r="BS32" s="66" t="str">
        <f t="shared" si="28"/>
        <v/>
      </c>
      <c r="BT32" s="44"/>
      <c r="BU32" s="48"/>
      <c r="BV32" s="66" t="str">
        <f t="shared" si="29"/>
        <v>00000000-1900-PRODUCE-Oec</v>
      </c>
      <c r="BW32" s="44"/>
      <c r="BX32" s="48"/>
      <c r="BY32" s="66" t="str">
        <f t="shared" si="30"/>
        <v/>
      </c>
      <c r="BZ32" s="66" t="str">
        <f t="shared" si="31"/>
        <v/>
      </c>
      <c r="CA32" s="66" t="str">
        <f t="shared" si="32"/>
        <v>Al respecto, la administrada no cuenta con un permiso anterior para la referida embarcación pesquera, por lo que no resulta exigible el cumplimiento del citado numeral</v>
      </c>
      <c r="CB32" s="44"/>
      <c r="CC32" s="48"/>
      <c r="CD32" s="66" t="str">
        <f t="shared" si="33"/>
        <v>0000000-1900-PRODUCE/DSF-PA</v>
      </c>
      <c r="CE32" s="53"/>
      <c r="CF32" s="48"/>
      <c r="CG32" s="44"/>
      <c r="CH32" s="66" t="str">
        <f t="shared" si="34"/>
        <v/>
      </c>
      <c r="CI32" s="66" t="str">
        <f>IFERROR(INDEX(BD_CIAT!$AE$1:$AE$273,MATCH(RD_IL_PERMISOS!I32,BD_CIAT!$A$1:$A$273,0)),"")</f>
        <v/>
      </c>
      <c r="CJ32" s="66" t="str">
        <f t="shared" si="35"/>
        <v/>
      </c>
      <c r="CK32" s="66" t="str">
        <f>IF(CI32&lt;&gt;"",IF(RIGHT(CI32)="B",DATA_AUX!$F$3,IF(RIGHT(CI32)="A",DATA_AUX!$F$2,DATA_AUX!$F$4)),"")</f>
        <v/>
      </c>
      <c r="CL32" s="66" t="str">
        <f>IF(CI32&lt;&gt;"",IF(OR(CI32="6-A",CI32="6-B"),INDEX(DATA_AUX!$M$1:$M$4,MATCH(RD_IL_PERMISOS!CI32,DATA_AUX!$L$1:$L$4,0)),DATA_AUX!M34),"")</f>
        <v/>
      </c>
      <c r="CM32" s="66" t="str">
        <f>IFERROR(INDEX(DATA_AUX!$N$1:$N$4,MATCH(RD_IL_PERMISOS!CI32,DATA_AUX!$L$1:$L$4,0)),"")</f>
        <v/>
      </c>
      <c r="CN32" s="66" t="str">
        <f>+IF(M32&lt;&gt;"",CONCATENATE(PROPER(MID([1]!NumLetras(12*(YEAR(N32)-YEAR(M32))+(MONTH(N32)-MONTH(M32))),1,LEN([1]!NumLetras(12*(YEAR(N32)-YEAR(M32))+(MONTH(N32)-MONTH(M32))))-7))," (",12*(YEAR(N32)-YEAR(M32))+(MONTH(N32)-MONTH(M32)),")",IF(MONTH(N32)-MONTH(M32)=1," mes"," meses"),"; ",P32),"")</f>
        <v/>
      </c>
      <c r="CO32" s="44"/>
      <c r="CP32" s="48"/>
      <c r="CQ32" s="66" t="str">
        <f t="shared" si="36"/>
        <v/>
      </c>
      <c r="CR32" s="66" t="str">
        <f t="shared" si="37"/>
        <v/>
      </c>
    </row>
    <row r="33" spans="1:96" ht="42.75" customHeight="1">
      <c r="A33" s="43">
        <v>32</v>
      </c>
      <c r="D33" s="66" t="str">
        <f t="shared" si="5"/>
        <v>00000000-2024-PRODUCE/DECHDI-</v>
      </c>
      <c r="F33" s="46"/>
      <c r="G33" s="68" t="str">
        <f t="shared" si="38"/>
        <v>00000000-1900</v>
      </c>
      <c r="H33" s="66" t="str">
        <f t="shared" si="0"/>
        <v>0 de enero de yyyy</v>
      </c>
      <c r="J33" s="66" t="str">
        <f>+IFERROR(INDEX(BD_CIAT!$S$1:$S$273,MATCH(RD_IL_PERMISOS!I33,BD_CIAT!$A$1:$A$273,0)),"")</f>
        <v/>
      </c>
      <c r="L33" s="33" t="str">
        <f>IFERROR(INDEX(BD_CIAT!$Z$1:$Z$273,MATCH(RD_IL_PERMISOS!K33,BD_CIAT!$Y$1:$Y$273,0)),"")</f>
        <v/>
      </c>
      <c r="M33" s="48"/>
      <c r="N33" s="48"/>
      <c r="O33" s="73" t="str">
        <f t="shared" si="7"/>
        <v/>
      </c>
      <c r="P33" s="70" t="str">
        <f t="shared" si="8"/>
        <v/>
      </c>
      <c r="R33" s="49"/>
      <c r="S33" s="66" t="str">
        <f t="shared" si="9"/>
        <v>0 de enero de yyyy</v>
      </c>
      <c r="T33" s="50"/>
      <c r="U33" s="72" t="str">
        <f t="shared" si="1"/>
        <v/>
      </c>
      <c r="V33" s="72" t="str">
        <f>LOWER(IF(T33&lt;&gt;"",[1]!NumLetras(T33),""))</f>
        <v/>
      </c>
      <c r="W33" s="74" t="str">
        <f t="shared" si="2"/>
        <v/>
      </c>
      <c r="X33" s="75" t="str">
        <f t="shared" si="10"/>
        <v/>
      </c>
      <c r="Y33" s="75" t="str">
        <f t="shared" si="11"/>
        <v/>
      </c>
      <c r="Z33" s="66" t="str">
        <f>IFERROR(INDEX(BD_CIAT!$B$1:$B$273,MATCH(RD_IL_PERMISOS!AB33,BD_CIAT!$AG$1:$AG$273,0)),"")</f>
        <v/>
      </c>
      <c r="AA33" s="66" t="str">
        <f>IFERROR(INDEX(BD_CIAT!$AI$1:$AI$273,MATCH(RD_IL_PERMISOS!AB33,BD_CIAT!$AG$1:$AG$273,0)),"")</f>
        <v/>
      </c>
      <c r="AB33" s="66" t="str">
        <f>IFERROR(INDEX(BD_CIAT!$AG$1:$AG$273,MATCH(RD_IL_PERMISOS!I33,BD_CIAT!$A$1:$A$273,0)),"")</f>
        <v/>
      </c>
      <c r="AC33" s="66" t="str">
        <f>IFERROR(INDEX(BD_CIAT!$E$1:$E$273,MATCH(RD_IL_PERMISOS!AB33,BD_CIAT!$AG$1:$AG$273,0)),"")</f>
        <v/>
      </c>
      <c r="AD33" s="66" t="str">
        <f>IFERROR(INDEX(BD_CIAT!$G$1:$G$273,MATCH(RD_IL_PERMISOS!I33,BD_CIAT!$A$1:$A$273,0)),"")</f>
        <v/>
      </c>
      <c r="AG33" s="66" t="str">
        <f t="shared" si="12"/>
        <v/>
      </c>
      <c r="AH33" s="66" t="str">
        <f>IFERROR(CONCATENATE(INDEX(BD_CIAT!$H$1:$H$273,MATCH(RD_IL_PERMISOS!I33,BD_CIAT!$A$1:$A$273,0)),", ",PROPER(INDEX(BD_CIAT!$C$1:$C$273,MATCH(RD_IL_PERMISOS!AB33,BD_CIAT!$AG$1:$AG$273,0)))),"")</f>
        <v/>
      </c>
      <c r="AI33" s="66" t="str">
        <f t="shared" si="13"/>
        <v/>
      </c>
      <c r="AJ33" s="66" t="str">
        <f t="shared" si="14"/>
        <v/>
      </c>
      <c r="AK33" s="48"/>
      <c r="AL33" s="66" t="str">
        <f t="shared" si="15"/>
        <v>0 de enero de yyyy</v>
      </c>
      <c r="AM33" s="48"/>
      <c r="AN33" s="66" t="str">
        <f t="shared" si="16"/>
        <v>0 de enero de yyyy</v>
      </c>
      <c r="AO33" s="44"/>
      <c r="AP33" s="44"/>
      <c r="AQ33" s="66" t="str">
        <f t="shared" si="17"/>
        <v/>
      </c>
      <c r="AR33" s="33" t="str">
        <f>IFERROR(INDEX(BD_CIAT!$AK$1:$AK$273,MATCH(RD_IL_PERMISOS!I33,BD_CIAT!$A$1:$A$273,0)),"")</f>
        <v/>
      </c>
      <c r="AS33" s="66" t="str">
        <f>IFERROR(INDEX(BD_CIAT!$O$1:$O$273,MATCH(RD_IL_PERMISOS!I33,BD_CIAT!$A$1:$A$273,0)),"")</f>
        <v/>
      </c>
      <c r="AT33" s="49"/>
      <c r="AU33" s="66" t="str">
        <f t="shared" si="18"/>
        <v/>
      </c>
      <c r="AV33" s="44"/>
      <c r="AW33" s="44"/>
      <c r="AX33" s="66" t="str">
        <f t="shared" si="19"/>
        <v/>
      </c>
      <c r="AY33" s="78" t="str">
        <f>IFERROR(INDEX(BD_CIAT!$AA$2:$AA$273,MATCH(RD_IL_PERMISOS!K33,BD_CIAT!$Y$2:$Y$273,0)),"")</f>
        <v/>
      </c>
      <c r="AZ33" s="44"/>
      <c r="BA33" s="44"/>
      <c r="BB33" s="44"/>
      <c r="BC33" s="66" t="str">
        <f t="shared" si="20"/>
        <v/>
      </c>
      <c r="BD33" s="48"/>
      <c r="BE33" s="66" t="str">
        <f t="shared" si="21"/>
        <v>0 de enero de yyyy</v>
      </c>
      <c r="BF33" s="48"/>
      <c r="BG33" s="66" t="str">
        <f t="shared" si="22"/>
        <v>0 de enero de YYYY</v>
      </c>
      <c r="BH33" s="52"/>
      <c r="BI33" s="72" t="str">
        <f t="shared" si="23"/>
        <v xml:space="preserve">$,000 </v>
      </c>
      <c r="BJ33" s="72" t="str">
        <f>LOWER(IF(BH33&lt;&gt;"",[1]!NumLetras(BH33),""))</f>
        <v/>
      </c>
      <c r="BK33" s="74" t="str">
        <f t="shared" si="24"/>
        <v/>
      </c>
      <c r="BL33" s="74" t="str">
        <f t="shared" si="25"/>
        <v/>
      </c>
      <c r="BM33" s="74" t="str">
        <f t="shared" si="26"/>
        <v/>
      </c>
      <c r="BN33" s="44"/>
      <c r="BO33" s="48"/>
      <c r="BP33" s="66" t="str">
        <f t="shared" si="27"/>
        <v/>
      </c>
      <c r="BQ33" s="44"/>
      <c r="BR33" s="48"/>
      <c r="BS33" s="66" t="str">
        <f t="shared" si="28"/>
        <v/>
      </c>
      <c r="BT33" s="44"/>
      <c r="BU33" s="48"/>
      <c r="BV33" s="66" t="str">
        <f t="shared" si="29"/>
        <v>00000000-1900-PRODUCE-Oec</v>
      </c>
      <c r="BW33" s="44"/>
      <c r="BX33" s="48"/>
      <c r="BY33" s="66" t="str">
        <f t="shared" si="30"/>
        <v/>
      </c>
      <c r="BZ33" s="66" t="str">
        <f t="shared" si="31"/>
        <v/>
      </c>
      <c r="CA33" s="66" t="str">
        <f t="shared" si="32"/>
        <v>Al respecto, la administrada no cuenta con un permiso anterior para la referida embarcación pesquera, por lo que no resulta exigible el cumplimiento del citado numeral</v>
      </c>
      <c r="CB33" s="44"/>
      <c r="CC33" s="48"/>
      <c r="CD33" s="66" t="str">
        <f t="shared" si="33"/>
        <v>0000000-1900-PRODUCE/DSF-PA</v>
      </c>
      <c r="CE33" s="53"/>
      <c r="CF33" s="48"/>
      <c r="CG33" s="44"/>
      <c r="CH33" s="66" t="str">
        <f t="shared" si="34"/>
        <v/>
      </c>
      <c r="CI33" s="66" t="str">
        <f>IFERROR(INDEX(BD_CIAT!$AE$1:$AE$273,MATCH(RD_IL_PERMISOS!I33,BD_CIAT!$A$1:$A$273,0)),"")</f>
        <v/>
      </c>
      <c r="CJ33" s="66" t="str">
        <f t="shared" si="35"/>
        <v/>
      </c>
      <c r="CK33" s="66" t="str">
        <f>IF(CI33&lt;&gt;"",IF(RIGHT(CI33)="B",DATA_AUX!$F$3,IF(RIGHT(CI33)="A",DATA_AUX!$F$2,DATA_AUX!$F$4)),"")</f>
        <v/>
      </c>
      <c r="CL33" s="66" t="str">
        <f>IF(CI33&lt;&gt;"",IF(OR(CI33="6-A",CI33="6-B"),INDEX(DATA_AUX!$M$1:$M$4,MATCH(RD_IL_PERMISOS!CI33,DATA_AUX!$L$1:$L$4,0)),DATA_AUX!M35),"")</f>
        <v/>
      </c>
      <c r="CM33" s="66" t="str">
        <f>IFERROR(INDEX(DATA_AUX!$N$1:$N$4,MATCH(RD_IL_PERMISOS!CI33,DATA_AUX!$L$1:$L$4,0)),"")</f>
        <v/>
      </c>
      <c r="CN33" s="66" t="str">
        <f>+IF(M33&lt;&gt;"",CONCATENATE(PROPER(MID([1]!NumLetras(12*(YEAR(N33)-YEAR(M33))+(MONTH(N33)-MONTH(M33))),1,LEN([1]!NumLetras(12*(YEAR(N33)-YEAR(M33))+(MONTH(N33)-MONTH(M33))))-7))," (",12*(YEAR(N33)-YEAR(M33))+(MONTH(N33)-MONTH(M33)),")",IF(MONTH(N33)-MONTH(M33)=1," mes"," meses"),"; ",P33),"")</f>
        <v/>
      </c>
      <c r="CO33" s="44"/>
      <c r="CP33" s="48"/>
      <c r="CQ33" s="66" t="str">
        <f t="shared" si="36"/>
        <v/>
      </c>
      <c r="CR33" s="66" t="str">
        <f t="shared" si="37"/>
        <v/>
      </c>
    </row>
    <row r="34" spans="1:96" ht="42.75" customHeight="1">
      <c r="A34" s="43">
        <v>33</v>
      </c>
      <c r="D34" s="66" t="str">
        <f t="shared" si="5"/>
        <v>00000000-2024-PRODUCE/DECHDI-</v>
      </c>
      <c r="F34" s="46"/>
      <c r="G34" s="68" t="str">
        <f t="shared" si="38"/>
        <v>00000000-1900</v>
      </c>
      <c r="H34" s="66" t="str">
        <f t="shared" ref="H34:H65" si="39">+TEXT(F34,"[$-es-ES]d ""de"" mmmm ""de"" yyyy;@")</f>
        <v>0 de enero de yyyy</v>
      </c>
      <c r="J34" s="66" t="str">
        <f>+IFERROR(INDEX(BD_CIAT!$S$1:$S$273,MATCH(RD_IL_PERMISOS!I34,BD_CIAT!$A$1:$A$273,0)),"")</f>
        <v/>
      </c>
      <c r="L34" s="33" t="str">
        <f>IFERROR(INDEX(BD_CIAT!$Z$1:$Z$273,MATCH(RD_IL_PERMISOS!K34,BD_CIAT!$Y$1:$Y$273,0)),"")</f>
        <v/>
      </c>
      <c r="M34" s="48"/>
      <c r="N34" s="48"/>
      <c r="O34" s="73" t="str">
        <f t="shared" si="7"/>
        <v/>
      </c>
      <c r="P34" s="70" t="str">
        <f t="shared" si="8"/>
        <v/>
      </c>
      <c r="R34" s="49"/>
      <c r="S34" s="66" t="str">
        <f t="shared" si="9"/>
        <v>0 de enero de yyyy</v>
      </c>
      <c r="T34" s="50"/>
      <c r="U34" s="72" t="str">
        <f t="shared" ref="U34:U65" si="40">IF(Q34&lt;&gt;"",TEXT(T34,"[$$-es-US]#,##0.00_ ;-[$$-es-US]#,##0.00 "),"")</f>
        <v/>
      </c>
      <c r="V34" s="72" t="str">
        <f>LOWER(IF(T34&lt;&gt;"",[1]!NumLetras(T34),""))</f>
        <v/>
      </c>
      <c r="W34" s="74" t="str">
        <f t="shared" si="2"/>
        <v/>
      </c>
      <c r="X34" s="75" t="str">
        <f t="shared" si="10"/>
        <v/>
      </c>
      <c r="Y34" s="75" t="str">
        <f t="shared" si="11"/>
        <v/>
      </c>
      <c r="Z34" s="66" t="str">
        <f>IFERROR(INDEX(BD_CIAT!$B$1:$B$273,MATCH(RD_IL_PERMISOS!AB34,BD_CIAT!$AG$1:$AG$273,0)),"")</f>
        <v/>
      </c>
      <c r="AA34" s="66" t="str">
        <f>IFERROR(INDEX(BD_CIAT!$AI$1:$AI$273,MATCH(RD_IL_PERMISOS!AB34,BD_CIAT!$AG$1:$AG$273,0)),"")</f>
        <v/>
      </c>
      <c r="AB34" s="66" t="str">
        <f>IFERROR(INDEX(BD_CIAT!$AG$1:$AG$273,MATCH(RD_IL_PERMISOS!I34,BD_CIAT!$A$1:$A$273,0)),"")</f>
        <v/>
      </c>
      <c r="AC34" s="66" t="str">
        <f>IFERROR(INDEX(BD_CIAT!$E$1:$E$273,MATCH(RD_IL_PERMISOS!AB34,BD_CIAT!$AG$1:$AG$273,0)),"")</f>
        <v/>
      </c>
      <c r="AD34" s="66" t="str">
        <f>IFERROR(INDEX(BD_CIAT!$G$1:$G$273,MATCH(RD_IL_PERMISOS!I34,BD_CIAT!$A$1:$A$273,0)),"")</f>
        <v/>
      </c>
      <c r="AG34" s="66" t="str">
        <f t="shared" si="12"/>
        <v/>
      </c>
      <c r="AH34" s="66" t="str">
        <f>IFERROR(CONCATENATE(INDEX(BD_CIAT!$H$1:$H$273,MATCH(RD_IL_PERMISOS!I34,BD_CIAT!$A$1:$A$273,0)),", ",PROPER(INDEX(BD_CIAT!$C$1:$C$273,MATCH(RD_IL_PERMISOS!AB34,BD_CIAT!$AG$1:$AG$273,0)))),"")</f>
        <v/>
      </c>
      <c r="AI34" s="66" t="str">
        <f t="shared" si="13"/>
        <v/>
      </c>
      <c r="AJ34" s="66" t="str">
        <f t="shared" si="14"/>
        <v/>
      </c>
      <c r="AK34" s="48"/>
      <c r="AL34" s="66" t="str">
        <f t="shared" si="15"/>
        <v>0 de enero de yyyy</v>
      </c>
      <c r="AM34" s="48"/>
      <c r="AN34" s="66" t="str">
        <f t="shared" si="16"/>
        <v>0 de enero de yyyy</v>
      </c>
      <c r="AO34" s="44"/>
      <c r="AP34" s="44"/>
      <c r="AQ34" s="66" t="str">
        <f t="shared" si="17"/>
        <v/>
      </c>
      <c r="AR34" s="33" t="str">
        <f>IFERROR(INDEX(BD_CIAT!$AK$1:$AK$273,MATCH(RD_IL_PERMISOS!I34,BD_CIAT!$A$1:$A$273,0)),"")</f>
        <v/>
      </c>
      <c r="AS34" s="66" t="str">
        <f>IFERROR(INDEX(BD_CIAT!$O$1:$O$273,MATCH(RD_IL_PERMISOS!I34,BD_CIAT!$A$1:$A$273,0)),"")</f>
        <v/>
      </c>
      <c r="AT34" s="49"/>
      <c r="AU34" s="66" t="str">
        <f t="shared" si="18"/>
        <v/>
      </c>
      <c r="AV34" s="44"/>
      <c r="AW34" s="44"/>
      <c r="AX34" s="66" t="str">
        <f t="shared" si="19"/>
        <v/>
      </c>
      <c r="AY34" s="78" t="str">
        <f>IFERROR(INDEX(BD_CIAT!$AA$2:$AA$273,MATCH(RD_IL_PERMISOS!K34,BD_CIAT!$Y$2:$Y$273,0)),"")</f>
        <v/>
      </c>
      <c r="AZ34" s="44"/>
      <c r="BA34" s="44"/>
      <c r="BB34" s="44"/>
      <c r="BC34" s="66" t="str">
        <f t="shared" si="20"/>
        <v/>
      </c>
      <c r="BD34" s="48"/>
      <c r="BE34" s="66" t="str">
        <f t="shared" si="21"/>
        <v>0 de enero de yyyy</v>
      </c>
      <c r="BF34" s="48"/>
      <c r="BG34" s="66" t="str">
        <f t="shared" si="22"/>
        <v>0 de enero de YYYY</v>
      </c>
      <c r="BH34" s="52"/>
      <c r="BI34" s="72" t="str">
        <f t="shared" si="23"/>
        <v xml:space="preserve">$,000 </v>
      </c>
      <c r="BJ34" s="72" t="str">
        <f>LOWER(IF(BH34&lt;&gt;"",[1]!NumLetras(BH34),""))</f>
        <v/>
      </c>
      <c r="BK34" s="74" t="str">
        <f t="shared" si="24"/>
        <v/>
      </c>
      <c r="BL34" s="74" t="str">
        <f t="shared" si="25"/>
        <v/>
      </c>
      <c r="BM34" s="74" t="str">
        <f t="shared" si="26"/>
        <v/>
      </c>
      <c r="BN34" s="44"/>
      <c r="BO34" s="48"/>
      <c r="BP34" s="66" t="str">
        <f t="shared" si="27"/>
        <v/>
      </c>
      <c r="BQ34" s="44"/>
      <c r="BR34" s="48"/>
      <c r="BS34" s="66" t="str">
        <f t="shared" si="28"/>
        <v/>
      </c>
      <c r="BT34" s="44"/>
      <c r="BU34" s="48"/>
      <c r="BV34" s="66" t="str">
        <f t="shared" si="29"/>
        <v>00000000-1900-PRODUCE-Oec</v>
      </c>
      <c r="BW34" s="44"/>
      <c r="BX34" s="48"/>
      <c r="BY34" s="66" t="str">
        <f t="shared" si="30"/>
        <v/>
      </c>
      <c r="BZ34" s="66" t="str">
        <f t="shared" si="31"/>
        <v/>
      </c>
      <c r="CA34" s="66" t="str">
        <f t="shared" si="32"/>
        <v>Al respecto, la administrada no cuenta con un permiso anterior para la referida embarcación pesquera, por lo que no resulta exigible el cumplimiento del citado numeral</v>
      </c>
      <c r="CB34" s="44"/>
      <c r="CC34" s="48"/>
      <c r="CD34" s="66" t="str">
        <f t="shared" si="33"/>
        <v>0000000-1900-PRODUCE/DSF-PA</v>
      </c>
      <c r="CE34" s="53"/>
      <c r="CF34" s="48"/>
      <c r="CG34" s="44"/>
      <c r="CH34" s="66" t="str">
        <f t="shared" si="34"/>
        <v/>
      </c>
      <c r="CI34" s="66" t="str">
        <f>IFERROR(INDEX(BD_CIAT!$AE$1:$AE$273,MATCH(RD_IL_PERMISOS!I34,BD_CIAT!$A$1:$A$273,0)),"")</f>
        <v/>
      </c>
      <c r="CJ34" s="66" t="str">
        <f t="shared" si="35"/>
        <v/>
      </c>
      <c r="CK34" s="66" t="str">
        <f>IF(CI34&lt;&gt;"",IF(RIGHT(CI34)="B",DATA_AUX!$F$3,IF(RIGHT(CI34)="A",DATA_AUX!$F$2,DATA_AUX!$F$4)),"")</f>
        <v/>
      </c>
      <c r="CL34" s="66" t="str">
        <f>IF(CI34&lt;&gt;"",IF(OR(CI34="6-A",CI34="6-B"),INDEX(DATA_AUX!$M$1:$M$4,MATCH(RD_IL_PERMISOS!CI34,DATA_AUX!$L$1:$L$4,0)),DATA_AUX!M36),"")</f>
        <v/>
      </c>
      <c r="CM34" s="66" t="str">
        <f>IFERROR(INDEX(DATA_AUX!$N$1:$N$4,MATCH(RD_IL_PERMISOS!CI34,DATA_AUX!$L$1:$L$4,0)),"")</f>
        <v/>
      </c>
      <c r="CN34" s="66" t="str">
        <f>+IF(M34&lt;&gt;"",CONCATENATE(PROPER(MID([1]!NumLetras(12*(YEAR(N34)-YEAR(M34))+(MONTH(N34)-MONTH(M34))),1,LEN([1]!NumLetras(12*(YEAR(N34)-YEAR(M34))+(MONTH(N34)-MONTH(M34))))-7))," (",12*(YEAR(N34)-YEAR(M34))+(MONTH(N34)-MONTH(M34)),")",IF(MONTH(N34)-MONTH(M34)=1," mes"," meses"),"; ",P34),"")</f>
        <v/>
      </c>
      <c r="CO34" s="44"/>
      <c r="CP34" s="48"/>
      <c r="CQ34" s="66" t="str">
        <f t="shared" si="36"/>
        <v/>
      </c>
      <c r="CR34" s="66" t="str">
        <f t="shared" si="37"/>
        <v/>
      </c>
    </row>
    <row r="35" spans="1:96" ht="42.75" customHeight="1">
      <c r="A35" s="43">
        <v>34</v>
      </c>
      <c r="D35" s="66" t="str">
        <f t="shared" si="5"/>
        <v>00000000-2024-PRODUCE/DECHDI-</v>
      </c>
      <c r="F35" s="46"/>
      <c r="G35" s="68" t="str">
        <f t="shared" si="38"/>
        <v>00000000-1900</v>
      </c>
      <c r="H35" s="66" t="str">
        <f t="shared" si="39"/>
        <v>0 de enero de yyyy</v>
      </c>
      <c r="J35" s="66" t="str">
        <f>+IFERROR(INDEX(BD_CIAT!$S$1:$S$273,MATCH(RD_IL_PERMISOS!I35,BD_CIAT!$A$1:$A$273,0)),"")</f>
        <v/>
      </c>
      <c r="L35" s="33" t="str">
        <f>IFERROR(INDEX(BD_CIAT!$Z$1:$Z$273,MATCH(RD_IL_PERMISOS!K35,BD_CIAT!$Y$1:$Y$273,0)),"")</f>
        <v/>
      </c>
      <c r="M35" s="48"/>
      <c r="N35" s="48"/>
      <c r="O35" s="73" t="str">
        <f t="shared" si="7"/>
        <v/>
      </c>
      <c r="P35" s="70" t="str">
        <f t="shared" si="8"/>
        <v/>
      </c>
      <c r="R35" s="49"/>
      <c r="S35" s="66" t="str">
        <f t="shared" si="9"/>
        <v>0 de enero de yyyy</v>
      </c>
      <c r="T35" s="50"/>
      <c r="U35" s="72" t="str">
        <f t="shared" si="40"/>
        <v/>
      </c>
      <c r="V35" s="72" t="str">
        <f>LOWER(IF(T35&lt;&gt;"",[1]!NumLetras(T35),""))</f>
        <v/>
      </c>
      <c r="W35" s="74" t="str">
        <f t="shared" si="2"/>
        <v/>
      </c>
      <c r="X35" s="75" t="str">
        <f t="shared" si="10"/>
        <v/>
      </c>
      <c r="Y35" s="75" t="str">
        <f t="shared" si="11"/>
        <v/>
      </c>
      <c r="Z35" s="66" t="str">
        <f>IFERROR(INDEX(BD_CIAT!$B$1:$B$273,MATCH(RD_IL_PERMISOS!AB35,BD_CIAT!$AG$1:$AG$273,0)),"")</f>
        <v/>
      </c>
      <c r="AA35" s="66" t="str">
        <f>IFERROR(INDEX(BD_CIAT!$AI$1:$AI$273,MATCH(RD_IL_PERMISOS!AB35,BD_CIAT!$AG$1:$AG$273,0)),"")</f>
        <v/>
      </c>
      <c r="AB35" s="66" t="str">
        <f>IFERROR(INDEX(BD_CIAT!$AG$1:$AG$273,MATCH(RD_IL_PERMISOS!I35,BD_CIAT!$A$1:$A$273,0)),"")</f>
        <v/>
      </c>
      <c r="AC35" s="66" t="str">
        <f>IFERROR(INDEX(BD_CIAT!$E$1:$E$273,MATCH(RD_IL_PERMISOS!AB35,BD_CIAT!$AG$1:$AG$273,0)),"")</f>
        <v/>
      </c>
      <c r="AD35" s="66" t="str">
        <f>IFERROR(INDEX(BD_CIAT!$G$1:$G$273,MATCH(RD_IL_PERMISOS!I35,BD_CIAT!$A$1:$A$273,0)),"")</f>
        <v/>
      </c>
      <c r="AG35" s="66" t="str">
        <f t="shared" si="12"/>
        <v/>
      </c>
      <c r="AH35" s="66" t="str">
        <f>IFERROR(CONCATENATE(INDEX(BD_CIAT!$H$1:$H$273,MATCH(RD_IL_PERMISOS!I35,BD_CIAT!$A$1:$A$273,0)),", ",PROPER(INDEX(BD_CIAT!$C$1:$C$273,MATCH(RD_IL_PERMISOS!AB35,BD_CIAT!$AG$1:$AG$273,0)))),"")</f>
        <v/>
      </c>
      <c r="AI35" s="66" t="str">
        <f t="shared" si="13"/>
        <v/>
      </c>
      <c r="AJ35" s="66" t="str">
        <f t="shared" si="14"/>
        <v/>
      </c>
      <c r="AK35" s="48"/>
      <c r="AL35" s="66" t="str">
        <f t="shared" si="15"/>
        <v>0 de enero de yyyy</v>
      </c>
      <c r="AM35" s="48"/>
      <c r="AN35" s="66" t="str">
        <f t="shared" si="16"/>
        <v>0 de enero de yyyy</v>
      </c>
      <c r="AO35" s="44"/>
      <c r="AP35" s="44"/>
      <c r="AQ35" s="66" t="str">
        <f t="shared" si="17"/>
        <v/>
      </c>
      <c r="AR35" s="33" t="str">
        <f>IFERROR(INDEX(BD_CIAT!$AK$1:$AK$273,MATCH(RD_IL_PERMISOS!I35,BD_CIAT!$A$1:$A$273,0)),"")</f>
        <v/>
      </c>
      <c r="AS35" s="66" t="str">
        <f>IFERROR(INDEX(BD_CIAT!$O$1:$O$273,MATCH(RD_IL_PERMISOS!I35,BD_CIAT!$A$1:$A$273,0)),"")</f>
        <v/>
      </c>
      <c r="AT35" s="49"/>
      <c r="AU35" s="66" t="str">
        <f t="shared" si="18"/>
        <v/>
      </c>
      <c r="AV35" s="44"/>
      <c r="AW35" s="44"/>
      <c r="AX35" s="66" t="str">
        <f t="shared" si="19"/>
        <v/>
      </c>
      <c r="AY35" s="78" t="str">
        <f>IFERROR(INDEX(BD_CIAT!$AA$2:$AA$273,MATCH(RD_IL_PERMISOS!K35,BD_CIAT!$Y$2:$Y$273,0)),"")</f>
        <v/>
      </c>
      <c r="AZ35" s="44"/>
      <c r="BA35" s="44"/>
      <c r="BB35" s="44"/>
      <c r="BC35" s="66" t="str">
        <f t="shared" si="20"/>
        <v/>
      </c>
      <c r="BD35" s="48"/>
      <c r="BE35" s="66" t="str">
        <f t="shared" si="21"/>
        <v>0 de enero de yyyy</v>
      </c>
      <c r="BF35" s="48"/>
      <c r="BG35" s="66" t="str">
        <f t="shared" si="22"/>
        <v>0 de enero de YYYY</v>
      </c>
      <c r="BH35" s="52"/>
      <c r="BI35" s="72" t="str">
        <f t="shared" si="23"/>
        <v xml:space="preserve">$,000 </v>
      </c>
      <c r="BJ35" s="72" t="str">
        <f>LOWER(IF(BH35&lt;&gt;"",[1]!NumLetras(BH35),""))</f>
        <v/>
      </c>
      <c r="BK35" s="74" t="str">
        <f t="shared" si="24"/>
        <v/>
      </c>
      <c r="BL35" s="74" t="str">
        <f t="shared" si="25"/>
        <v/>
      </c>
      <c r="BM35" s="74" t="str">
        <f t="shared" si="26"/>
        <v/>
      </c>
      <c r="BN35" s="44"/>
      <c r="BO35" s="48"/>
      <c r="BP35" s="66" t="str">
        <f t="shared" si="27"/>
        <v/>
      </c>
      <c r="BQ35" s="44"/>
      <c r="BR35" s="48"/>
      <c r="BS35" s="66" t="str">
        <f t="shared" si="28"/>
        <v/>
      </c>
      <c r="BT35" s="44"/>
      <c r="BU35" s="48"/>
      <c r="BV35" s="66" t="str">
        <f t="shared" si="29"/>
        <v>00000000-1900-PRODUCE-Oec</v>
      </c>
      <c r="BW35" s="44"/>
      <c r="BX35" s="48"/>
      <c r="BY35" s="66" t="str">
        <f t="shared" si="30"/>
        <v/>
      </c>
      <c r="BZ35" s="66" t="str">
        <f t="shared" si="31"/>
        <v/>
      </c>
      <c r="CA35" s="66" t="str">
        <f t="shared" si="32"/>
        <v>Al respecto, la administrada no cuenta con un permiso anterior para la referida embarcación pesquera, por lo que no resulta exigible el cumplimiento del citado numeral</v>
      </c>
      <c r="CB35" s="44"/>
      <c r="CC35" s="48"/>
      <c r="CD35" s="66" t="str">
        <f t="shared" si="33"/>
        <v>0000000-1900-PRODUCE/DSF-PA</v>
      </c>
      <c r="CE35" s="53"/>
      <c r="CF35" s="48"/>
      <c r="CG35" s="44"/>
      <c r="CH35" s="66" t="str">
        <f t="shared" si="34"/>
        <v/>
      </c>
      <c r="CI35" s="66" t="str">
        <f>IFERROR(INDEX(BD_CIAT!$AE$1:$AE$273,MATCH(RD_IL_PERMISOS!I35,BD_CIAT!$A$1:$A$273,0)),"")</f>
        <v/>
      </c>
      <c r="CJ35" s="66" t="str">
        <f t="shared" si="35"/>
        <v/>
      </c>
      <c r="CK35" s="66" t="str">
        <f>IF(CI35&lt;&gt;"",IF(RIGHT(CI35)="B",DATA_AUX!$F$3,IF(RIGHT(CI35)="A",DATA_AUX!$F$2,DATA_AUX!$F$4)),"")</f>
        <v/>
      </c>
      <c r="CL35" s="66" t="str">
        <f>IF(CI35&lt;&gt;"",IF(OR(CI35="6-A",CI35="6-B"),INDEX(DATA_AUX!$M$1:$M$4,MATCH(RD_IL_PERMISOS!CI35,DATA_AUX!$L$1:$L$4,0)),DATA_AUX!M37),"")</f>
        <v/>
      </c>
      <c r="CM35" s="66" t="str">
        <f>IFERROR(INDEX(DATA_AUX!$N$1:$N$4,MATCH(RD_IL_PERMISOS!CI35,DATA_AUX!$L$1:$L$4,0)),"")</f>
        <v/>
      </c>
      <c r="CN35" s="66" t="str">
        <f>+IF(M35&lt;&gt;"",CONCATENATE(PROPER(MID([1]!NumLetras(12*(YEAR(N35)-YEAR(M35))+(MONTH(N35)-MONTH(M35))),1,LEN([1]!NumLetras(12*(YEAR(N35)-YEAR(M35))+(MONTH(N35)-MONTH(M35))))-7))," (",12*(YEAR(N35)-YEAR(M35))+(MONTH(N35)-MONTH(M35)),")",IF(MONTH(N35)-MONTH(M35)=1," mes"," meses"),"; ",P35),"")</f>
        <v/>
      </c>
      <c r="CO35" s="44"/>
      <c r="CP35" s="48"/>
      <c r="CQ35" s="66" t="str">
        <f t="shared" si="36"/>
        <v/>
      </c>
      <c r="CR35" s="66" t="str">
        <f t="shared" si="37"/>
        <v/>
      </c>
    </row>
    <row r="36" spans="1:96" ht="42.75" customHeight="1">
      <c r="A36" s="43">
        <v>35</v>
      </c>
      <c r="D36" s="66" t="str">
        <f t="shared" si="5"/>
        <v>00000000-2024-PRODUCE/DECHDI-</v>
      </c>
      <c r="F36" s="46"/>
      <c r="G36" s="68" t="str">
        <f t="shared" si="38"/>
        <v>00000000-1900</v>
      </c>
      <c r="H36" s="66" t="str">
        <f t="shared" si="39"/>
        <v>0 de enero de yyyy</v>
      </c>
      <c r="J36" s="66" t="str">
        <f>+IFERROR(INDEX(BD_CIAT!$S$1:$S$273,MATCH(RD_IL_PERMISOS!I36,BD_CIAT!$A$1:$A$273,0)),"")</f>
        <v/>
      </c>
      <c r="L36" s="33" t="str">
        <f>IFERROR(INDEX(BD_CIAT!$Z$1:$Z$273,MATCH(RD_IL_PERMISOS!K36,BD_CIAT!$Y$1:$Y$273,0)),"")</f>
        <v/>
      </c>
      <c r="M36" s="48"/>
      <c r="N36" s="48"/>
      <c r="O36" s="73" t="str">
        <f t="shared" si="7"/>
        <v/>
      </c>
      <c r="P36" s="70" t="str">
        <f t="shared" si="8"/>
        <v/>
      </c>
      <c r="R36" s="49"/>
      <c r="S36" s="66" t="str">
        <f t="shared" si="9"/>
        <v>0 de enero de yyyy</v>
      </c>
      <c r="T36" s="50"/>
      <c r="U36" s="72" t="str">
        <f t="shared" si="40"/>
        <v/>
      </c>
      <c r="V36" s="72" t="str">
        <f>LOWER(IF(T36&lt;&gt;"",[1]!NumLetras(T36),""))</f>
        <v/>
      </c>
      <c r="W36" s="74" t="str">
        <f t="shared" si="2"/>
        <v/>
      </c>
      <c r="X36" s="75" t="str">
        <f t="shared" si="10"/>
        <v/>
      </c>
      <c r="Y36" s="75" t="str">
        <f t="shared" si="11"/>
        <v/>
      </c>
      <c r="Z36" s="66" t="str">
        <f>IFERROR(INDEX(BD_CIAT!$B$1:$B$273,MATCH(RD_IL_PERMISOS!AB36,BD_CIAT!$AG$1:$AG$273,0)),"")</f>
        <v/>
      </c>
      <c r="AA36" s="66" t="str">
        <f>IFERROR(INDEX(BD_CIAT!$AI$1:$AI$273,MATCH(RD_IL_PERMISOS!AB36,BD_CIAT!$AG$1:$AG$273,0)),"")</f>
        <v/>
      </c>
      <c r="AB36" s="66" t="str">
        <f>IFERROR(INDEX(BD_CIAT!$AG$1:$AG$273,MATCH(RD_IL_PERMISOS!I36,BD_CIAT!$A$1:$A$273,0)),"")</f>
        <v/>
      </c>
      <c r="AC36" s="66" t="str">
        <f>IFERROR(INDEX(BD_CIAT!$E$1:$E$273,MATCH(RD_IL_PERMISOS!AB36,BD_CIAT!$AG$1:$AG$273,0)),"")</f>
        <v/>
      </c>
      <c r="AD36" s="66" t="str">
        <f>IFERROR(INDEX(BD_CIAT!$G$1:$G$273,MATCH(RD_IL_PERMISOS!I36,BD_CIAT!$A$1:$A$273,0)),"")</f>
        <v/>
      </c>
      <c r="AG36" s="66" t="str">
        <f t="shared" si="12"/>
        <v/>
      </c>
      <c r="AH36" s="66" t="str">
        <f>IFERROR(CONCATENATE(INDEX(BD_CIAT!$H$1:$H$273,MATCH(RD_IL_PERMISOS!I36,BD_CIAT!$A$1:$A$273,0)),", ",PROPER(INDEX(BD_CIAT!$C$1:$C$273,MATCH(RD_IL_PERMISOS!AB36,BD_CIAT!$AG$1:$AG$273,0)))),"")</f>
        <v/>
      </c>
      <c r="AI36" s="66" t="str">
        <f t="shared" si="13"/>
        <v/>
      </c>
      <c r="AJ36" s="66" t="str">
        <f t="shared" si="14"/>
        <v/>
      </c>
      <c r="AK36" s="48"/>
      <c r="AL36" s="66" t="str">
        <f t="shared" si="15"/>
        <v>0 de enero de yyyy</v>
      </c>
      <c r="AM36" s="48"/>
      <c r="AN36" s="66" t="str">
        <f t="shared" si="16"/>
        <v>0 de enero de yyyy</v>
      </c>
      <c r="AO36" s="44"/>
      <c r="AP36" s="44"/>
      <c r="AQ36" s="66" t="str">
        <f t="shared" si="17"/>
        <v/>
      </c>
      <c r="AR36" s="33" t="str">
        <f>IFERROR(INDEX(BD_CIAT!$AK$1:$AK$273,MATCH(RD_IL_PERMISOS!I36,BD_CIAT!$A$1:$A$273,0)),"")</f>
        <v/>
      </c>
      <c r="AS36" s="66" t="str">
        <f>IFERROR(INDEX(BD_CIAT!$O$1:$O$273,MATCH(RD_IL_PERMISOS!I36,BD_CIAT!$A$1:$A$273,0)),"")</f>
        <v/>
      </c>
      <c r="AT36" s="49"/>
      <c r="AU36" s="66" t="str">
        <f t="shared" si="18"/>
        <v/>
      </c>
      <c r="AV36" s="44"/>
      <c r="AW36" s="44"/>
      <c r="AX36" s="66" t="str">
        <f t="shared" si="19"/>
        <v/>
      </c>
      <c r="AY36" s="78" t="str">
        <f>IFERROR(INDEX(BD_CIAT!$AA$2:$AA$273,MATCH(RD_IL_PERMISOS!K36,BD_CIAT!$Y$2:$Y$273,0)),"")</f>
        <v/>
      </c>
      <c r="AZ36" s="44"/>
      <c r="BA36" s="44"/>
      <c r="BB36" s="44"/>
      <c r="BC36" s="66" t="str">
        <f t="shared" si="20"/>
        <v/>
      </c>
      <c r="BD36" s="48"/>
      <c r="BE36" s="66" t="str">
        <f t="shared" si="21"/>
        <v>0 de enero de yyyy</v>
      </c>
      <c r="BF36" s="48"/>
      <c r="BG36" s="66" t="str">
        <f t="shared" si="22"/>
        <v>0 de enero de YYYY</v>
      </c>
      <c r="BH36" s="52"/>
      <c r="BI36" s="72" t="str">
        <f t="shared" si="23"/>
        <v xml:space="preserve">$,000 </v>
      </c>
      <c r="BJ36" s="72" t="str">
        <f>LOWER(IF(BH36&lt;&gt;"",[1]!NumLetras(BH36),""))</f>
        <v/>
      </c>
      <c r="BK36" s="74" t="str">
        <f t="shared" si="24"/>
        <v/>
      </c>
      <c r="BL36" s="74" t="str">
        <f t="shared" si="25"/>
        <v/>
      </c>
      <c r="BM36" s="74" t="str">
        <f t="shared" si="26"/>
        <v/>
      </c>
      <c r="BN36" s="44"/>
      <c r="BO36" s="48"/>
      <c r="BP36" s="66" t="str">
        <f t="shared" si="27"/>
        <v/>
      </c>
      <c r="BQ36" s="44"/>
      <c r="BR36" s="48"/>
      <c r="BS36" s="66" t="str">
        <f t="shared" si="28"/>
        <v/>
      </c>
      <c r="BT36" s="44"/>
      <c r="BU36" s="48"/>
      <c r="BV36" s="66" t="str">
        <f t="shared" si="29"/>
        <v>00000000-1900-PRODUCE-Oec</v>
      </c>
      <c r="BW36" s="44"/>
      <c r="BX36" s="48"/>
      <c r="BY36" s="66" t="str">
        <f t="shared" si="30"/>
        <v/>
      </c>
      <c r="BZ36" s="66" t="str">
        <f t="shared" si="31"/>
        <v/>
      </c>
      <c r="CA36" s="66" t="str">
        <f t="shared" si="32"/>
        <v>Al respecto, la administrada no cuenta con un permiso anterior para la referida embarcación pesquera, por lo que no resulta exigible el cumplimiento del citado numeral</v>
      </c>
      <c r="CB36" s="44"/>
      <c r="CC36" s="48"/>
      <c r="CD36" s="66" t="str">
        <f t="shared" si="33"/>
        <v>0000000-1900-PRODUCE/DSF-PA</v>
      </c>
      <c r="CE36" s="53"/>
      <c r="CF36" s="48"/>
      <c r="CG36" s="44"/>
      <c r="CH36" s="66" t="str">
        <f t="shared" si="34"/>
        <v/>
      </c>
      <c r="CI36" s="66" t="str">
        <f>IFERROR(INDEX(BD_CIAT!$AE$1:$AE$273,MATCH(RD_IL_PERMISOS!I36,BD_CIAT!$A$1:$A$273,0)),"")</f>
        <v/>
      </c>
      <c r="CJ36" s="66" t="str">
        <f t="shared" si="35"/>
        <v/>
      </c>
      <c r="CK36" s="66" t="str">
        <f>IF(CI36&lt;&gt;"",IF(RIGHT(CI36)="B",DATA_AUX!$F$3,IF(RIGHT(CI36)="A",DATA_AUX!$F$2,DATA_AUX!$F$4)),"")</f>
        <v/>
      </c>
      <c r="CL36" s="66" t="str">
        <f>IF(CI36&lt;&gt;"",IF(OR(CI36="6-A",CI36="6-B"),INDEX(DATA_AUX!$M$1:$M$4,MATCH(RD_IL_PERMISOS!CI36,DATA_AUX!$L$1:$L$4,0)),DATA_AUX!M38),"")</f>
        <v/>
      </c>
      <c r="CM36" s="66" t="str">
        <f>IFERROR(INDEX(DATA_AUX!$N$1:$N$4,MATCH(RD_IL_PERMISOS!CI36,DATA_AUX!$L$1:$L$4,0)),"")</f>
        <v/>
      </c>
      <c r="CN36" s="66" t="str">
        <f>+IF(M36&lt;&gt;"",CONCATENATE(PROPER(MID([1]!NumLetras(12*(YEAR(N36)-YEAR(M36))+(MONTH(N36)-MONTH(M36))),1,LEN([1]!NumLetras(12*(YEAR(N36)-YEAR(M36))+(MONTH(N36)-MONTH(M36))))-7))," (",12*(YEAR(N36)-YEAR(M36))+(MONTH(N36)-MONTH(M36)),")",IF(MONTH(N36)-MONTH(M36)=1," mes"," meses"),"; ",P36),"")</f>
        <v/>
      </c>
      <c r="CO36" s="44"/>
      <c r="CP36" s="48"/>
      <c r="CQ36" s="66" t="str">
        <f t="shared" si="36"/>
        <v/>
      </c>
      <c r="CR36" s="66" t="str">
        <f t="shared" si="37"/>
        <v/>
      </c>
    </row>
    <row r="37" spans="1:96" ht="42.75" customHeight="1">
      <c r="A37" s="43">
        <v>36</v>
      </c>
      <c r="D37" s="66" t="str">
        <f t="shared" si="5"/>
        <v>00000000-2024-PRODUCE/DECHDI-</v>
      </c>
      <c r="F37" s="46"/>
      <c r="G37" s="68" t="str">
        <f t="shared" si="38"/>
        <v>00000000-1900</v>
      </c>
      <c r="H37" s="66" t="str">
        <f t="shared" si="39"/>
        <v>0 de enero de yyyy</v>
      </c>
      <c r="J37" s="66" t="str">
        <f>+IFERROR(INDEX(BD_CIAT!$S$1:$S$273,MATCH(RD_IL_PERMISOS!I37,BD_CIAT!$A$1:$A$273,0)),"")</f>
        <v/>
      </c>
      <c r="L37" s="33" t="str">
        <f>IFERROR(INDEX(BD_CIAT!$Z$1:$Z$273,MATCH(RD_IL_PERMISOS!K37,BD_CIAT!$Y$1:$Y$273,0)),"")</f>
        <v/>
      </c>
      <c r="M37" s="48"/>
      <c r="N37" s="48"/>
      <c r="O37" s="73" t="str">
        <f t="shared" si="7"/>
        <v/>
      </c>
      <c r="P37" s="70" t="str">
        <f t="shared" si="8"/>
        <v/>
      </c>
      <c r="R37" s="49"/>
      <c r="S37" s="66" t="str">
        <f t="shared" si="9"/>
        <v>0 de enero de yyyy</v>
      </c>
      <c r="T37" s="50"/>
      <c r="U37" s="72" t="str">
        <f t="shared" si="40"/>
        <v/>
      </c>
      <c r="V37" s="72" t="str">
        <f>LOWER(IF(T37&lt;&gt;"",[1]!NumLetras(T37),""))</f>
        <v/>
      </c>
      <c r="W37" s="74" t="str">
        <f t="shared" si="2"/>
        <v/>
      </c>
      <c r="X37" s="75" t="str">
        <f t="shared" si="10"/>
        <v/>
      </c>
      <c r="Y37" s="75" t="str">
        <f t="shared" si="11"/>
        <v/>
      </c>
      <c r="Z37" s="66" t="str">
        <f>IFERROR(INDEX(BD_CIAT!$B$1:$B$273,MATCH(RD_IL_PERMISOS!AB37,BD_CIAT!$AG$1:$AG$273,0)),"")</f>
        <v/>
      </c>
      <c r="AA37" s="66" t="str">
        <f>IFERROR(INDEX(BD_CIAT!$AI$1:$AI$273,MATCH(RD_IL_PERMISOS!AB37,BD_CIAT!$AG$1:$AG$273,0)),"")</f>
        <v/>
      </c>
      <c r="AB37" s="66" t="str">
        <f>IFERROR(INDEX(BD_CIAT!$AG$1:$AG$273,MATCH(RD_IL_PERMISOS!I37,BD_CIAT!$A$1:$A$273,0)),"")</f>
        <v/>
      </c>
      <c r="AC37" s="66" t="str">
        <f>IFERROR(INDEX(BD_CIAT!$E$1:$E$273,MATCH(RD_IL_PERMISOS!AB37,BD_CIAT!$AG$1:$AG$273,0)),"")</f>
        <v/>
      </c>
      <c r="AD37" s="66" t="str">
        <f>IFERROR(INDEX(BD_CIAT!$G$1:$G$273,MATCH(RD_IL_PERMISOS!I37,BD_CIAT!$A$1:$A$273,0)),"")</f>
        <v/>
      </c>
      <c r="AG37" s="66" t="str">
        <f t="shared" si="12"/>
        <v/>
      </c>
      <c r="AH37" s="66" t="str">
        <f>IFERROR(CONCATENATE(INDEX(BD_CIAT!$H$1:$H$273,MATCH(RD_IL_PERMISOS!I37,BD_CIAT!$A$1:$A$273,0)),", ",PROPER(INDEX(BD_CIAT!$C$1:$C$273,MATCH(RD_IL_PERMISOS!AB37,BD_CIAT!$AG$1:$AG$273,0)))),"")</f>
        <v/>
      </c>
      <c r="AI37" s="66" t="str">
        <f t="shared" si="13"/>
        <v/>
      </c>
      <c r="AJ37" s="66" t="str">
        <f t="shared" si="14"/>
        <v/>
      </c>
      <c r="AK37" s="48"/>
      <c r="AL37" s="66" t="str">
        <f t="shared" si="15"/>
        <v>0 de enero de yyyy</v>
      </c>
      <c r="AM37" s="48"/>
      <c r="AN37" s="66" t="str">
        <f t="shared" si="16"/>
        <v>0 de enero de yyyy</v>
      </c>
      <c r="AO37" s="44"/>
      <c r="AP37" s="44"/>
      <c r="AQ37" s="66" t="str">
        <f t="shared" si="17"/>
        <v/>
      </c>
      <c r="AR37" s="33" t="str">
        <f>IFERROR(INDEX(BD_CIAT!$AK$1:$AK$273,MATCH(RD_IL_PERMISOS!I37,BD_CIAT!$A$1:$A$273,0)),"")</f>
        <v/>
      </c>
      <c r="AS37" s="66" t="str">
        <f>IFERROR(INDEX(BD_CIAT!$O$1:$O$273,MATCH(RD_IL_PERMISOS!I37,BD_CIAT!$A$1:$A$273,0)),"")</f>
        <v/>
      </c>
      <c r="AT37" s="49"/>
      <c r="AU37" s="66" t="str">
        <f t="shared" si="18"/>
        <v/>
      </c>
      <c r="AV37" s="44"/>
      <c r="AW37" s="44"/>
      <c r="AX37" s="66" t="str">
        <f t="shared" si="19"/>
        <v/>
      </c>
      <c r="AY37" s="78" t="str">
        <f>IFERROR(INDEX(BD_CIAT!$AA$2:$AA$273,MATCH(RD_IL_PERMISOS!K37,BD_CIAT!$Y$2:$Y$273,0)),"")</f>
        <v/>
      </c>
      <c r="AZ37" s="44"/>
      <c r="BA37" s="44"/>
      <c r="BB37" s="44"/>
      <c r="BC37" s="66" t="str">
        <f t="shared" si="20"/>
        <v/>
      </c>
      <c r="BD37" s="48"/>
      <c r="BE37" s="66" t="str">
        <f t="shared" si="21"/>
        <v>0 de enero de yyyy</v>
      </c>
      <c r="BF37" s="48"/>
      <c r="BG37" s="66" t="str">
        <f t="shared" si="22"/>
        <v>0 de enero de YYYY</v>
      </c>
      <c r="BH37" s="52"/>
      <c r="BI37" s="72" t="str">
        <f t="shared" si="23"/>
        <v xml:space="preserve">$,000 </v>
      </c>
      <c r="BJ37" s="72" t="str">
        <f>LOWER(IF(BH37&lt;&gt;"",[1]!NumLetras(BH37),""))</f>
        <v/>
      </c>
      <c r="BK37" s="74" t="str">
        <f t="shared" si="24"/>
        <v/>
      </c>
      <c r="BL37" s="74" t="str">
        <f t="shared" si="25"/>
        <v/>
      </c>
      <c r="BM37" s="74" t="str">
        <f t="shared" si="26"/>
        <v/>
      </c>
      <c r="BN37" s="44"/>
      <c r="BO37" s="48"/>
      <c r="BP37" s="66" t="str">
        <f t="shared" si="27"/>
        <v/>
      </c>
      <c r="BQ37" s="44"/>
      <c r="BR37" s="48"/>
      <c r="BS37" s="66" t="str">
        <f t="shared" si="28"/>
        <v/>
      </c>
      <c r="BT37" s="44"/>
      <c r="BU37" s="48"/>
      <c r="BV37" s="66" t="str">
        <f t="shared" si="29"/>
        <v>00000000-1900-PRODUCE-Oec</v>
      </c>
      <c r="BW37" s="44"/>
      <c r="BX37" s="48"/>
      <c r="BY37" s="66" t="str">
        <f t="shared" si="30"/>
        <v/>
      </c>
      <c r="BZ37" s="66" t="str">
        <f t="shared" si="31"/>
        <v/>
      </c>
      <c r="CA37" s="66" t="str">
        <f t="shared" si="32"/>
        <v>Al respecto, la administrada no cuenta con un permiso anterior para la referida embarcación pesquera, por lo que no resulta exigible el cumplimiento del citado numeral</v>
      </c>
      <c r="CB37" s="44"/>
      <c r="CC37" s="48"/>
      <c r="CD37" s="66" t="str">
        <f t="shared" si="33"/>
        <v>0000000-1900-PRODUCE/DSF-PA</v>
      </c>
      <c r="CE37" s="53"/>
      <c r="CF37" s="48"/>
      <c r="CG37" s="44"/>
      <c r="CH37" s="66" t="str">
        <f t="shared" si="34"/>
        <v/>
      </c>
      <c r="CI37" s="66" t="str">
        <f>IFERROR(INDEX(BD_CIAT!$AE$1:$AE$273,MATCH(RD_IL_PERMISOS!I37,BD_CIAT!$A$1:$A$273,0)),"")</f>
        <v/>
      </c>
      <c r="CJ37" s="66" t="str">
        <f t="shared" si="35"/>
        <v/>
      </c>
      <c r="CK37" s="66" t="str">
        <f>IF(CI37&lt;&gt;"",IF(RIGHT(CI37)="B",DATA_AUX!$F$3,IF(RIGHT(CI37)="A",DATA_AUX!$F$2,DATA_AUX!$F$4)),"")</f>
        <v/>
      </c>
      <c r="CL37" s="66" t="str">
        <f>IF(CI37&lt;&gt;"",IF(OR(CI37="6-A",CI37="6-B"),INDEX(DATA_AUX!$M$1:$M$4,MATCH(RD_IL_PERMISOS!CI37,DATA_AUX!$L$1:$L$4,0)),DATA_AUX!M39),"")</f>
        <v/>
      </c>
      <c r="CM37" s="66" t="str">
        <f>IFERROR(INDEX(DATA_AUX!$N$1:$N$4,MATCH(RD_IL_PERMISOS!CI37,DATA_AUX!$L$1:$L$4,0)),"")</f>
        <v/>
      </c>
      <c r="CN37" s="66" t="str">
        <f>+IF(M37&lt;&gt;"",CONCATENATE(PROPER(MID([1]!NumLetras(12*(YEAR(N37)-YEAR(M37))+(MONTH(N37)-MONTH(M37))),1,LEN([1]!NumLetras(12*(YEAR(N37)-YEAR(M37))+(MONTH(N37)-MONTH(M37))))-7))," (",12*(YEAR(N37)-YEAR(M37))+(MONTH(N37)-MONTH(M37)),")",IF(MONTH(N37)-MONTH(M37)=1," mes"," meses"),"; ",P37),"")</f>
        <v/>
      </c>
      <c r="CO37" s="44"/>
      <c r="CP37" s="48"/>
      <c r="CQ37" s="66" t="str">
        <f t="shared" si="36"/>
        <v/>
      </c>
      <c r="CR37" s="66" t="str">
        <f t="shared" si="37"/>
        <v/>
      </c>
    </row>
    <row r="38" spans="1:96" ht="42.75" customHeight="1">
      <c r="A38" s="43">
        <v>37</v>
      </c>
      <c r="D38" s="66" t="str">
        <f t="shared" si="5"/>
        <v>00000000-2024-PRODUCE/DECHDI-</v>
      </c>
      <c r="F38" s="46"/>
      <c r="G38" s="68" t="str">
        <f t="shared" si="38"/>
        <v>00000000-1900</v>
      </c>
      <c r="H38" s="66" t="str">
        <f t="shared" si="39"/>
        <v>0 de enero de yyyy</v>
      </c>
      <c r="J38" s="66" t="str">
        <f>+IFERROR(INDEX(BD_CIAT!$S$1:$S$273,MATCH(RD_IL_PERMISOS!I38,BD_CIAT!$A$1:$A$273,0)),"")</f>
        <v/>
      </c>
      <c r="L38" s="33" t="str">
        <f>IFERROR(INDEX(BD_CIAT!$Z$1:$Z$273,MATCH(RD_IL_PERMISOS!K38,BD_CIAT!$Y$1:$Y$273,0)),"")</f>
        <v/>
      </c>
      <c r="M38" s="48"/>
      <c r="N38" s="48"/>
      <c r="O38" s="73" t="str">
        <f t="shared" si="7"/>
        <v/>
      </c>
      <c r="P38" s="70" t="str">
        <f t="shared" si="8"/>
        <v/>
      </c>
      <c r="R38" s="49"/>
      <c r="S38" s="66" t="str">
        <f t="shared" si="9"/>
        <v>0 de enero de yyyy</v>
      </c>
      <c r="T38" s="50"/>
      <c r="U38" s="72" t="str">
        <f t="shared" si="40"/>
        <v/>
      </c>
      <c r="V38" s="72" t="str">
        <f>LOWER(IF(T38&lt;&gt;"",[1]!NumLetras(T38),""))</f>
        <v/>
      </c>
      <c r="W38" s="74" t="str">
        <f t="shared" si="2"/>
        <v/>
      </c>
      <c r="X38" s="75" t="str">
        <f t="shared" si="10"/>
        <v/>
      </c>
      <c r="Y38" s="75" t="str">
        <f t="shared" si="11"/>
        <v/>
      </c>
      <c r="Z38" s="66" t="str">
        <f>IFERROR(INDEX(BD_CIAT!$B$1:$B$273,MATCH(RD_IL_PERMISOS!AB38,BD_CIAT!$AG$1:$AG$273,0)),"")</f>
        <v/>
      </c>
      <c r="AA38" s="66" t="str">
        <f>IFERROR(INDEX(BD_CIAT!$AI$1:$AI$273,MATCH(RD_IL_PERMISOS!AB38,BD_CIAT!$AG$1:$AG$273,0)),"")</f>
        <v/>
      </c>
      <c r="AB38" s="66" t="str">
        <f>IFERROR(INDEX(BD_CIAT!$AG$1:$AG$273,MATCH(RD_IL_PERMISOS!I38,BD_CIAT!$A$1:$A$273,0)),"")</f>
        <v/>
      </c>
      <c r="AC38" s="66" t="str">
        <f>IFERROR(INDEX(BD_CIAT!$E$1:$E$273,MATCH(RD_IL_PERMISOS!AB38,BD_CIAT!$AG$1:$AG$273,0)),"")</f>
        <v/>
      </c>
      <c r="AD38" s="66" t="str">
        <f>IFERROR(INDEX(BD_CIAT!$G$1:$G$273,MATCH(RD_IL_PERMISOS!I38,BD_CIAT!$A$1:$A$273,0)),"")</f>
        <v/>
      </c>
      <c r="AG38" s="66" t="str">
        <f t="shared" si="12"/>
        <v/>
      </c>
      <c r="AH38" s="66" t="str">
        <f>IFERROR(CONCATENATE(INDEX(BD_CIAT!$H$1:$H$273,MATCH(RD_IL_PERMISOS!I38,BD_CIAT!$A$1:$A$273,0)),", ",PROPER(INDEX(BD_CIAT!$C$1:$C$273,MATCH(RD_IL_PERMISOS!AB38,BD_CIAT!$AG$1:$AG$273,0)))),"")</f>
        <v/>
      </c>
      <c r="AI38" s="66" t="str">
        <f t="shared" si="13"/>
        <v/>
      </c>
      <c r="AJ38" s="66" t="str">
        <f t="shared" si="14"/>
        <v/>
      </c>
      <c r="AK38" s="48"/>
      <c r="AL38" s="66" t="str">
        <f t="shared" si="15"/>
        <v>0 de enero de yyyy</v>
      </c>
      <c r="AM38" s="48"/>
      <c r="AN38" s="66" t="str">
        <f t="shared" si="16"/>
        <v>0 de enero de yyyy</v>
      </c>
      <c r="AO38" s="44"/>
      <c r="AP38" s="44"/>
      <c r="AQ38" s="66" t="str">
        <f t="shared" si="17"/>
        <v/>
      </c>
      <c r="AR38" s="33" t="str">
        <f>IFERROR(INDEX(BD_CIAT!$AK$1:$AK$273,MATCH(RD_IL_PERMISOS!I38,BD_CIAT!$A$1:$A$273,0)),"")</f>
        <v/>
      </c>
      <c r="AS38" s="66" t="str">
        <f>IFERROR(INDEX(BD_CIAT!$O$1:$O$273,MATCH(RD_IL_PERMISOS!I38,BD_CIAT!$A$1:$A$273,0)),"")</f>
        <v/>
      </c>
      <c r="AT38" s="49"/>
      <c r="AU38" s="66" t="str">
        <f t="shared" si="18"/>
        <v/>
      </c>
      <c r="AV38" s="44"/>
      <c r="AW38" s="44"/>
      <c r="AX38" s="66" t="str">
        <f t="shared" si="19"/>
        <v/>
      </c>
      <c r="AY38" s="78" t="str">
        <f>IFERROR(INDEX(BD_CIAT!$AA$2:$AA$273,MATCH(RD_IL_PERMISOS!K38,BD_CIAT!$Y$2:$Y$273,0)),"")</f>
        <v/>
      </c>
      <c r="AZ38" s="44"/>
      <c r="BA38" s="44"/>
      <c r="BB38" s="44"/>
      <c r="BC38" s="66" t="str">
        <f t="shared" si="20"/>
        <v/>
      </c>
      <c r="BD38" s="48"/>
      <c r="BE38" s="66" t="str">
        <f t="shared" si="21"/>
        <v>0 de enero de yyyy</v>
      </c>
      <c r="BF38" s="48"/>
      <c r="BG38" s="66" t="str">
        <f t="shared" si="22"/>
        <v>0 de enero de YYYY</v>
      </c>
      <c r="BH38" s="52"/>
      <c r="BI38" s="72" t="str">
        <f t="shared" si="23"/>
        <v xml:space="preserve">$,000 </v>
      </c>
      <c r="BJ38" s="72" t="str">
        <f>LOWER(IF(BH38&lt;&gt;"",[1]!NumLetras(BH38),""))</f>
        <v/>
      </c>
      <c r="BK38" s="74" t="str">
        <f t="shared" si="24"/>
        <v/>
      </c>
      <c r="BL38" s="74" t="str">
        <f t="shared" si="25"/>
        <v/>
      </c>
      <c r="BM38" s="74" t="str">
        <f t="shared" si="26"/>
        <v/>
      </c>
      <c r="BN38" s="44"/>
      <c r="BO38" s="48"/>
      <c r="BP38" s="66" t="str">
        <f t="shared" si="27"/>
        <v/>
      </c>
      <c r="BQ38" s="44"/>
      <c r="BR38" s="48"/>
      <c r="BS38" s="66" t="str">
        <f t="shared" si="28"/>
        <v/>
      </c>
      <c r="BT38" s="44"/>
      <c r="BU38" s="48"/>
      <c r="BV38" s="66" t="str">
        <f t="shared" si="29"/>
        <v>00000000-1900-PRODUCE-Oec</v>
      </c>
      <c r="BW38" s="44"/>
      <c r="BX38" s="48"/>
      <c r="BY38" s="66" t="str">
        <f t="shared" si="30"/>
        <v/>
      </c>
      <c r="BZ38" s="66" t="str">
        <f t="shared" si="31"/>
        <v/>
      </c>
      <c r="CA38" s="66" t="str">
        <f t="shared" si="32"/>
        <v>Al respecto, la administrada no cuenta con un permiso anterior para la referida embarcación pesquera, por lo que no resulta exigible el cumplimiento del citado numeral</v>
      </c>
      <c r="CB38" s="44"/>
      <c r="CC38" s="48"/>
      <c r="CD38" s="66" t="str">
        <f t="shared" si="33"/>
        <v>0000000-1900-PRODUCE/DSF-PA</v>
      </c>
      <c r="CE38" s="53"/>
      <c r="CF38" s="48"/>
      <c r="CG38" s="44"/>
      <c r="CH38" s="66" t="str">
        <f t="shared" si="34"/>
        <v/>
      </c>
      <c r="CI38" s="66" t="str">
        <f>IFERROR(INDEX(BD_CIAT!$AE$1:$AE$273,MATCH(RD_IL_PERMISOS!I38,BD_CIAT!$A$1:$A$273,0)),"")</f>
        <v/>
      </c>
      <c r="CJ38" s="66" t="str">
        <f t="shared" si="35"/>
        <v/>
      </c>
      <c r="CK38" s="66" t="str">
        <f>IF(CI38&lt;&gt;"",IF(RIGHT(CI38)="B",DATA_AUX!$F$3,IF(RIGHT(CI38)="A",DATA_AUX!$F$2,DATA_AUX!$F$4)),"")</f>
        <v/>
      </c>
      <c r="CL38" s="66" t="str">
        <f>IF(CI38&lt;&gt;"",IF(OR(CI38="6-A",CI38="6-B"),INDEX(DATA_AUX!$M$1:$M$4,MATCH(RD_IL_PERMISOS!CI38,DATA_AUX!$L$1:$L$4,0)),DATA_AUX!M40),"")</f>
        <v/>
      </c>
      <c r="CM38" s="66" t="str">
        <f>IFERROR(INDEX(DATA_AUX!$N$1:$N$4,MATCH(RD_IL_PERMISOS!CI38,DATA_AUX!$L$1:$L$4,0)),"")</f>
        <v/>
      </c>
      <c r="CN38" s="66" t="str">
        <f>+IF(M38&lt;&gt;"",CONCATENATE(PROPER(MID([1]!NumLetras(12*(YEAR(N38)-YEAR(M38))+(MONTH(N38)-MONTH(M38))),1,LEN([1]!NumLetras(12*(YEAR(N38)-YEAR(M38))+(MONTH(N38)-MONTH(M38))))-7))," (",12*(YEAR(N38)-YEAR(M38))+(MONTH(N38)-MONTH(M38)),")",IF(MONTH(N38)-MONTH(M38)=1," mes"," meses"),"; ",P38),"")</f>
        <v/>
      </c>
      <c r="CO38" s="44"/>
      <c r="CP38" s="48"/>
      <c r="CQ38" s="66" t="str">
        <f t="shared" si="36"/>
        <v/>
      </c>
      <c r="CR38" s="66" t="str">
        <f t="shared" si="37"/>
        <v/>
      </c>
    </row>
    <row r="39" spans="1:96" ht="42.75" customHeight="1">
      <c r="A39" s="43">
        <v>38</v>
      </c>
      <c r="D39" s="66" t="str">
        <f t="shared" si="5"/>
        <v>00000000-2024-PRODUCE/DECHDI-</v>
      </c>
      <c r="F39" s="46"/>
      <c r="G39" s="68" t="str">
        <f t="shared" si="38"/>
        <v>00000000-1900</v>
      </c>
      <c r="H39" s="66" t="str">
        <f t="shared" si="39"/>
        <v>0 de enero de yyyy</v>
      </c>
      <c r="J39" s="66" t="str">
        <f>+IFERROR(INDEX(BD_CIAT!$S$1:$S$273,MATCH(RD_IL_PERMISOS!I39,BD_CIAT!$A$1:$A$273,0)),"")</f>
        <v/>
      </c>
      <c r="L39" s="33" t="str">
        <f>IFERROR(INDEX(BD_CIAT!$Z$1:$Z$273,MATCH(RD_IL_PERMISOS!K39,BD_CIAT!$Y$1:$Y$273,0)),"")</f>
        <v/>
      </c>
      <c r="M39" s="48"/>
      <c r="N39" s="48"/>
      <c r="O39" s="73" t="str">
        <f t="shared" si="7"/>
        <v/>
      </c>
      <c r="P39" s="70" t="str">
        <f t="shared" si="8"/>
        <v/>
      </c>
      <c r="R39" s="49"/>
      <c r="S39" s="66" t="str">
        <f t="shared" si="9"/>
        <v>0 de enero de yyyy</v>
      </c>
      <c r="T39" s="50"/>
      <c r="U39" s="72" t="str">
        <f t="shared" si="40"/>
        <v/>
      </c>
      <c r="V39" s="72" t="str">
        <f>LOWER(IF(T39&lt;&gt;"",[1]!NumLetras(T39),""))</f>
        <v/>
      </c>
      <c r="W39" s="74" t="str">
        <f t="shared" si="2"/>
        <v/>
      </c>
      <c r="X39" s="75" t="str">
        <f t="shared" si="10"/>
        <v/>
      </c>
      <c r="Y39" s="75" t="str">
        <f t="shared" si="11"/>
        <v/>
      </c>
      <c r="Z39" s="66" t="str">
        <f>IFERROR(INDEX(BD_CIAT!$B$1:$B$273,MATCH(RD_IL_PERMISOS!AB39,BD_CIAT!$AG$1:$AG$273,0)),"")</f>
        <v/>
      </c>
      <c r="AA39" s="66" t="str">
        <f>IFERROR(INDEX(BD_CIAT!$AI$1:$AI$273,MATCH(RD_IL_PERMISOS!AB39,BD_CIAT!$AG$1:$AG$273,0)),"")</f>
        <v/>
      </c>
      <c r="AB39" s="66" t="str">
        <f>IFERROR(INDEX(BD_CIAT!$AG$1:$AG$273,MATCH(RD_IL_PERMISOS!I39,BD_CIAT!$A$1:$A$273,0)),"")</f>
        <v/>
      </c>
      <c r="AC39" s="66" t="str">
        <f>IFERROR(INDEX(BD_CIAT!$E$1:$E$273,MATCH(RD_IL_PERMISOS!AB39,BD_CIAT!$AG$1:$AG$273,0)),"")</f>
        <v/>
      </c>
      <c r="AD39" s="66" t="str">
        <f>IFERROR(INDEX(BD_CIAT!$G$1:$G$273,MATCH(RD_IL_PERMISOS!I39,BD_CIAT!$A$1:$A$273,0)),"")</f>
        <v/>
      </c>
      <c r="AG39" s="66" t="str">
        <f t="shared" si="12"/>
        <v/>
      </c>
      <c r="AH39" s="66" t="str">
        <f>IFERROR(CONCATENATE(INDEX(BD_CIAT!$H$1:$H$273,MATCH(RD_IL_PERMISOS!I39,BD_CIAT!$A$1:$A$273,0)),", ",PROPER(INDEX(BD_CIAT!$C$1:$C$273,MATCH(RD_IL_PERMISOS!AB39,BD_CIAT!$AG$1:$AG$273,0)))),"")</f>
        <v/>
      </c>
      <c r="AI39" s="66" t="str">
        <f t="shared" si="13"/>
        <v/>
      </c>
      <c r="AJ39" s="66" t="str">
        <f t="shared" si="14"/>
        <v/>
      </c>
      <c r="AK39" s="48"/>
      <c r="AL39" s="66" t="str">
        <f t="shared" si="15"/>
        <v>0 de enero de yyyy</v>
      </c>
      <c r="AM39" s="48"/>
      <c r="AN39" s="66" t="str">
        <f t="shared" si="16"/>
        <v>0 de enero de yyyy</v>
      </c>
      <c r="AO39" s="44"/>
      <c r="AP39" s="44"/>
      <c r="AQ39" s="66" t="str">
        <f t="shared" si="17"/>
        <v/>
      </c>
      <c r="AR39" s="33" t="str">
        <f>IFERROR(INDEX(BD_CIAT!$AK$1:$AK$273,MATCH(RD_IL_PERMISOS!I39,BD_CIAT!$A$1:$A$273,0)),"")</f>
        <v/>
      </c>
      <c r="AS39" s="66" t="str">
        <f>IFERROR(INDEX(BD_CIAT!$O$1:$O$273,MATCH(RD_IL_PERMISOS!I39,BD_CIAT!$A$1:$A$273,0)),"")</f>
        <v/>
      </c>
      <c r="AT39" s="49"/>
      <c r="AU39" s="66" t="str">
        <f t="shared" si="18"/>
        <v/>
      </c>
      <c r="AV39" s="44"/>
      <c r="AW39" s="44"/>
      <c r="AX39" s="66" t="str">
        <f t="shared" si="19"/>
        <v/>
      </c>
      <c r="AY39" s="78" t="str">
        <f>IFERROR(INDEX(BD_CIAT!$AA$2:$AA$273,MATCH(RD_IL_PERMISOS!K39,BD_CIAT!$Y$2:$Y$273,0)),"")</f>
        <v/>
      </c>
      <c r="AZ39" s="44"/>
      <c r="BA39" s="44"/>
      <c r="BB39" s="44"/>
      <c r="BC39" s="66" t="str">
        <f t="shared" si="20"/>
        <v/>
      </c>
      <c r="BD39" s="48"/>
      <c r="BE39" s="66" t="str">
        <f t="shared" si="21"/>
        <v>0 de enero de yyyy</v>
      </c>
      <c r="BF39" s="48"/>
      <c r="BG39" s="66" t="str">
        <f t="shared" si="22"/>
        <v>0 de enero de YYYY</v>
      </c>
      <c r="BH39" s="52"/>
      <c r="BI39" s="72" t="str">
        <f t="shared" si="23"/>
        <v xml:space="preserve">$,000 </v>
      </c>
      <c r="BJ39" s="72" t="str">
        <f>LOWER(IF(BH39&lt;&gt;"",[1]!NumLetras(BH39),""))</f>
        <v/>
      </c>
      <c r="BK39" s="74" t="str">
        <f t="shared" si="24"/>
        <v/>
      </c>
      <c r="BL39" s="74" t="str">
        <f t="shared" si="25"/>
        <v/>
      </c>
      <c r="BM39" s="74" t="str">
        <f t="shared" si="26"/>
        <v/>
      </c>
      <c r="BN39" s="44"/>
      <c r="BO39" s="48"/>
      <c r="BP39" s="66" t="str">
        <f t="shared" si="27"/>
        <v/>
      </c>
      <c r="BQ39" s="44"/>
      <c r="BR39" s="48"/>
      <c r="BS39" s="66" t="str">
        <f t="shared" si="28"/>
        <v/>
      </c>
      <c r="BT39" s="44"/>
      <c r="BU39" s="48"/>
      <c r="BV39" s="66" t="str">
        <f t="shared" si="29"/>
        <v>00000000-1900-PRODUCE-Oec</v>
      </c>
      <c r="BW39" s="44"/>
      <c r="BX39" s="48"/>
      <c r="BY39" s="66" t="str">
        <f t="shared" si="30"/>
        <v/>
      </c>
      <c r="BZ39" s="66" t="str">
        <f t="shared" si="31"/>
        <v/>
      </c>
      <c r="CA39" s="66" t="str">
        <f t="shared" si="32"/>
        <v>Al respecto, la administrada no cuenta con un permiso anterior para la referida embarcación pesquera, por lo que no resulta exigible el cumplimiento del citado numeral</v>
      </c>
      <c r="CB39" s="44"/>
      <c r="CC39" s="48"/>
      <c r="CD39" s="66" t="str">
        <f t="shared" si="33"/>
        <v>0000000-1900-PRODUCE/DSF-PA</v>
      </c>
      <c r="CE39" s="53"/>
      <c r="CF39" s="48"/>
      <c r="CG39" s="44"/>
      <c r="CH39" s="66" t="str">
        <f t="shared" si="34"/>
        <v/>
      </c>
      <c r="CI39" s="66" t="str">
        <f>IFERROR(INDEX(BD_CIAT!$AE$1:$AE$273,MATCH(RD_IL_PERMISOS!I39,BD_CIAT!$A$1:$A$273,0)),"")</f>
        <v/>
      </c>
      <c r="CJ39" s="66" t="str">
        <f t="shared" si="35"/>
        <v/>
      </c>
      <c r="CK39" s="66" t="str">
        <f>IF(CI39&lt;&gt;"",IF(RIGHT(CI39)="B",DATA_AUX!$F$3,IF(RIGHT(CI39)="A",DATA_AUX!$F$2,DATA_AUX!$F$4)),"")</f>
        <v/>
      </c>
      <c r="CL39" s="66" t="str">
        <f>IF(CI39&lt;&gt;"",IF(OR(CI39="6-A",CI39="6-B"),INDEX(DATA_AUX!$M$1:$M$4,MATCH(RD_IL_PERMISOS!CI39,DATA_AUX!$L$1:$L$4,0)),DATA_AUX!M41),"")</f>
        <v/>
      </c>
      <c r="CM39" s="66" t="str">
        <f>IFERROR(INDEX(DATA_AUX!$N$1:$N$4,MATCH(RD_IL_PERMISOS!CI39,DATA_AUX!$L$1:$L$4,0)),"")</f>
        <v/>
      </c>
      <c r="CN39" s="66" t="str">
        <f>+IF(M39&lt;&gt;"",CONCATENATE(PROPER(MID([1]!NumLetras(12*(YEAR(N39)-YEAR(M39))+(MONTH(N39)-MONTH(M39))),1,LEN([1]!NumLetras(12*(YEAR(N39)-YEAR(M39))+(MONTH(N39)-MONTH(M39))))-7))," (",12*(YEAR(N39)-YEAR(M39))+(MONTH(N39)-MONTH(M39)),")",IF(MONTH(N39)-MONTH(M39)=1," mes"," meses"),"; ",P39),"")</f>
        <v/>
      </c>
      <c r="CO39" s="44"/>
      <c r="CP39" s="48"/>
      <c r="CQ39" s="66" t="str">
        <f t="shared" si="36"/>
        <v/>
      </c>
      <c r="CR39" s="66" t="str">
        <f t="shared" si="37"/>
        <v/>
      </c>
    </row>
    <row r="40" spans="1:96" ht="42.75" customHeight="1">
      <c r="A40" s="43">
        <v>39</v>
      </c>
      <c r="D40" s="66" t="str">
        <f t="shared" si="5"/>
        <v>00000000-2024-PRODUCE/DECHDI-</v>
      </c>
      <c r="F40" s="46"/>
      <c r="G40" s="68" t="str">
        <f t="shared" si="38"/>
        <v>00000000-1900</v>
      </c>
      <c r="H40" s="66" t="str">
        <f t="shared" si="39"/>
        <v>0 de enero de yyyy</v>
      </c>
      <c r="J40" s="66" t="str">
        <f>+IFERROR(INDEX(BD_CIAT!$S$1:$S$273,MATCH(RD_IL_PERMISOS!I40,BD_CIAT!$A$1:$A$273,0)),"")</f>
        <v/>
      </c>
      <c r="L40" s="33" t="str">
        <f>IFERROR(INDEX(BD_CIAT!$Z$1:$Z$273,MATCH(RD_IL_PERMISOS!K40,BD_CIAT!$Y$1:$Y$273,0)),"")</f>
        <v/>
      </c>
      <c r="M40" s="48"/>
      <c r="N40" s="48"/>
      <c r="O40" s="73" t="str">
        <f t="shared" si="7"/>
        <v/>
      </c>
      <c r="P40" s="70" t="str">
        <f t="shared" si="8"/>
        <v/>
      </c>
      <c r="R40" s="49"/>
      <c r="S40" s="66" t="str">
        <f t="shared" si="9"/>
        <v>0 de enero de yyyy</v>
      </c>
      <c r="T40" s="50"/>
      <c r="U40" s="72" t="str">
        <f t="shared" si="40"/>
        <v/>
      </c>
      <c r="V40" s="72" t="str">
        <f>LOWER(IF(T40&lt;&gt;"",[1]!NumLetras(T40),""))</f>
        <v/>
      </c>
      <c r="W40" s="74" t="str">
        <f t="shared" si="2"/>
        <v/>
      </c>
      <c r="X40" s="75" t="str">
        <f t="shared" si="10"/>
        <v/>
      </c>
      <c r="Y40" s="75" t="str">
        <f t="shared" si="11"/>
        <v/>
      </c>
      <c r="Z40" s="66" t="str">
        <f>IFERROR(INDEX(BD_CIAT!$B$1:$B$273,MATCH(RD_IL_PERMISOS!AB40,BD_CIAT!$AG$1:$AG$273,0)),"")</f>
        <v/>
      </c>
      <c r="AA40" s="66" t="str">
        <f>IFERROR(INDEX(BD_CIAT!$AI$1:$AI$273,MATCH(RD_IL_PERMISOS!AB40,BD_CIAT!$AG$1:$AG$273,0)),"")</f>
        <v/>
      </c>
      <c r="AB40" s="66" t="str">
        <f>IFERROR(INDEX(BD_CIAT!$AG$1:$AG$273,MATCH(RD_IL_PERMISOS!I40,BD_CIAT!$A$1:$A$273,0)),"")</f>
        <v/>
      </c>
      <c r="AC40" s="66" t="str">
        <f>IFERROR(INDEX(BD_CIAT!$E$1:$E$273,MATCH(RD_IL_PERMISOS!AB40,BD_CIAT!$AG$1:$AG$273,0)),"")</f>
        <v/>
      </c>
      <c r="AD40" s="66" t="str">
        <f>IFERROR(INDEX(BD_CIAT!$G$1:$G$273,MATCH(RD_IL_PERMISOS!I40,BD_CIAT!$A$1:$A$273,0)),"")</f>
        <v/>
      </c>
      <c r="AG40" s="66" t="str">
        <f t="shared" si="12"/>
        <v/>
      </c>
      <c r="AH40" s="66" t="str">
        <f>IFERROR(CONCATENATE(INDEX(BD_CIAT!$H$1:$H$273,MATCH(RD_IL_PERMISOS!I40,BD_CIAT!$A$1:$A$273,0)),", ",PROPER(INDEX(BD_CIAT!$C$1:$C$273,MATCH(RD_IL_PERMISOS!AB40,BD_CIAT!$AG$1:$AG$273,0)))),"")</f>
        <v/>
      </c>
      <c r="AI40" s="66" t="str">
        <f t="shared" si="13"/>
        <v/>
      </c>
      <c r="AJ40" s="66" t="str">
        <f t="shared" si="14"/>
        <v/>
      </c>
      <c r="AK40" s="48"/>
      <c r="AL40" s="66" t="str">
        <f t="shared" si="15"/>
        <v>0 de enero de yyyy</v>
      </c>
      <c r="AM40" s="48"/>
      <c r="AN40" s="66" t="str">
        <f t="shared" si="16"/>
        <v>0 de enero de yyyy</v>
      </c>
      <c r="AO40" s="44"/>
      <c r="AP40" s="44"/>
      <c r="AQ40" s="66" t="str">
        <f t="shared" si="17"/>
        <v/>
      </c>
      <c r="AR40" s="33" t="str">
        <f>IFERROR(INDEX(BD_CIAT!$AK$1:$AK$273,MATCH(RD_IL_PERMISOS!I40,BD_CIAT!$A$1:$A$273,0)),"")</f>
        <v/>
      </c>
      <c r="AS40" s="66" t="str">
        <f>IFERROR(INDEX(BD_CIAT!$O$1:$O$273,MATCH(RD_IL_PERMISOS!I40,BD_CIAT!$A$1:$A$273,0)),"")</f>
        <v/>
      </c>
      <c r="AT40" s="49"/>
      <c r="AU40" s="66" t="str">
        <f t="shared" si="18"/>
        <v/>
      </c>
      <c r="AV40" s="44"/>
      <c r="AW40" s="44"/>
      <c r="AX40" s="66" t="str">
        <f t="shared" si="19"/>
        <v/>
      </c>
      <c r="AY40" s="78" t="str">
        <f>IFERROR(INDEX(BD_CIAT!$AA$2:$AA$273,MATCH(RD_IL_PERMISOS!K40,BD_CIAT!$Y$2:$Y$273,0)),"")</f>
        <v/>
      </c>
      <c r="AZ40" s="44"/>
      <c r="BA40" s="44"/>
      <c r="BB40" s="44"/>
      <c r="BC40" s="66" t="str">
        <f t="shared" si="20"/>
        <v/>
      </c>
      <c r="BD40" s="48"/>
      <c r="BE40" s="66" t="str">
        <f t="shared" si="21"/>
        <v>0 de enero de yyyy</v>
      </c>
      <c r="BF40" s="48"/>
      <c r="BG40" s="66" t="str">
        <f t="shared" si="22"/>
        <v>0 de enero de YYYY</v>
      </c>
      <c r="BH40" s="52"/>
      <c r="BI40" s="72" t="str">
        <f t="shared" si="23"/>
        <v xml:space="preserve">$,000 </v>
      </c>
      <c r="BJ40" s="72" t="str">
        <f>LOWER(IF(BH40&lt;&gt;"",[1]!NumLetras(BH40),""))</f>
        <v/>
      </c>
      <c r="BK40" s="74" t="str">
        <f t="shared" si="24"/>
        <v/>
      </c>
      <c r="BL40" s="74" t="str">
        <f t="shared" si="25"/>
        <v/>
      </c>
      <c r="BM40" s="74" t="str">
        <f t="shared" si="26"/>
        <v/>
      </c>
      <c r="BN40" s="44"/>
      <c r="BO40" s="48"/>
      <c r="BP40" s="66" t="str">
        <f t="shared" si="27"/>
        <v/>
      </c>
      <c r="BQ40" s="44"/>
      <c r="BR40" s="48"/>
      <c r="BS40" s="66" t="str">
        <f t="shared" si="28"/>
        <v/>
      </c>
      <c r="BT40" s="44"/>
      <c r="BU40" s="48"/>
      <c r="BV40" s="66" t="str">
        <f t="shared" si="29"/>
        <v>00000000-1900-PRODUCE-Oec</v>
      </c>
      <c r="BW40" s="44"/>
      <c r="BX40" s="48"/>
      <c r="BY40" s="66" t="str">
        <f t="shared" si="30"/>
        <v/>
      </c>
      <c r="BZ40" s="66" t="str">
        <f t="shared" si="31"/>
        <v/>
      </c>
      <c r="CA40" s="66" t="str">
        <f t="shared" si="32"/>
        <v>Al respecto, la administrada no cuenta con un permiso anterior para la referida embarcación pesquera, por lo que no resulta exigible el cumplimiento del citado numeral</v>
      </c>
      <c r="CB40" s="44"/>
      <c r="CC40" s="48"/>
      <c r="CD40" s="66" t="str">
        <f t="shared" si="33"/>
        <v>0000000-1900-PRODUCE/DSF-PA</v>
      </c>
      <c r="CE40" s="53"/>
      <c r="CF40" s="48"/>
      <c r="CG40" s="44"/>
      <c r="CH40" s="66" t="str">
        <f t="shared" si="34"/>
        <v/>
      </c>
      <c r="CI40" s="66" t="str">
        <f>IFERROR(INDEX(BD_CIAT!$AE$1:$AE$273,MATCH(RD_IL_PERMISOS!I40,BD_CIAT!$A$1:$A$273,0)),"")</f>
        <v/>
      </c>
      <c r="CJ40" s="66" t="str">
        <f t="shared" si="35"/>
        <v/>
      </c>
      <c r="CK40" s="66" t="str">
        <f>IF(CI40&lt;&gt;"",IF(RIGHT(CI40)="B",DATA_AUX!$F$3,IF(RIGHT(CI40)="A",DATA_AUX!$F$2,DATA_AUX!$F$4)),"")</f>
        <v/>
      </c>
      <c r="CL40" s="66" t="str">
        <f>IF(CI40&lt;&gt;"",IF(OR(CI40="6-A",CI40="6-B"),INDEX(DATA_AUX!$M$1:$M$4,MATCH(RD_IL_PERMISOS!CI40,DATA_AUX!$L$1:$L$4,0)),DATA_AUX!M42),"")</f>
        <v/>
      </c>
      <c r="CM40" s="66" t="str">
        <f>IFERROR(INDEX(DATA_AUX!$N$1:$N$4,MATCH(RD_IL_PERMISOS!CI40,DATA_AUX!$L$1:$L$4,0)),"")</f>
        <v/>
      </c>
      <c r="CN40" s="66" t="str">
        <f>+IF(M40&lt;&gt;"",CONCATENATE(PROPER(MID([1]!NumLetras(12*(YEAR(N40)-YEAR(M40))+(MONTH(N40)-MONTH(M40))),1,LEN([1]!NumLetras(12*(YEAR(N40)-YEAR(M40))+(MONTH(N40)-MONTH(M40))))-7))," (",12*(YEAR(N40)-YEAR(M40))+(MONTH(N40)-MONTH(M40)),")",IF(MONTH(N40)-MONTH(M40)=1," mes"," meses"),"; ",P40),"")</f>
        <v/>
      </c>
      <c r="CO40" s="44"/>
      <c r="CP40" s="48"/>
      <c r="CQ40" s="66" t="str">
        <f t="shared" si="36"/>
        <v/>
      </c>
      <c r="CR40" s="66" t="str">
        <f t="shared" si="37"/>
        <v/>
      </c>
    </row>
    <row r="41" spans="1:96" ht="42.75" customHeight="1">
      <c r="A41" s="43">
        <v>40</v>
      </c>
      <c r="D41" s="66" t="str">
        <f t="shared" si="5"/>
        <v>00000000-2024-PRODUCE/DECHDI-</v>
      </c>
      <c r="F41" s="46"/>
      <c r="G41" s="68" t="str">
        <f t="shared" si="38"/>
        <v>00000000-1900</v>
      </c>
      <c r="H41" s="66" t="str">
        <f t="shared" si="39"/>
        <v>0 de enero de yyyy</v>
      </c>
      <c r="J41" s="66" t="str">
        <f>+IFERROR(INDEX(BD_CIAT!$S$1:$S$273,MATCH(RD_IL_PERMISOS!I41,BD_CIAT!$A$1:$A$273,0)),"")</f>
        <v/>
      </c>
      <c r="L41" s="33" t="str">
        <f>IFERROR(INDEX(BD_CIAT!$Z$1:$Z$273,MATCH(RD_IL_PERMISOS!K41,BD_CIAT!$Y$1:$Y$273,0)),"")</f>
        <v/>
      </c>
      <c r="M41" s="48"/>
      <c r="N41" s="48"/>
      <c r="O41" s="73" t="str">
        <f t="shared" si="7"/>
        <v/>
      </c>
      <c r="P41" s="70" t="str">
        <f t="shared" si="8"/>
        <v/>
      </c>
      <c r="R41" s="49"/>
      <c r="S41" s="66" t="str">
        <f t="shared" si="9"/>
        <v>0 de enero de yyyy</v>
      </c>
      <c r="T41" s="50"/>
      <c r="U41" s="72" t="str">
        <f t="shared" si="40"/>
        <v/>
      </c>
      <c r="V41" s="72" t="str">
        <f>LOWER(IF(T41&lt;&gt;"",[1]!NumLetras(T41),""))</f>
        <v/>
      </c>
      <c r="W41" s="74" t="str">
        <f t="shared" si="2"/>
        <v/>
      </c>
      <c r="X41" s="75" t="str">
        <f t="shared" si="10"/>
        <v/>
      </c>
      <c r="Y41" s="75" t="str">
        <f t="shared" si="11"/>
        <v/>
      </c>
      <c r="Z41" s="66" t="str">
        <f>IFERROR(INDEX(BD_CIAT!$B$1:$B$273,MATCH(RD_IL_PERMISOS!AB41,BD_CIAT!$AG$1:$AG$273,0)),"")</f>
        <v/>
      </c>
      <c r="AA41" s="66" t="str">
        <f>IFERROR(INDEX(BD_CIAT!$AI$1:$AI$273,MATCH(RD_IL_PERMISOS!AB41,BD_CIAT!$AG$1:$AG$273,0)),"")</f>
        <v/>
      </c>
      <c r="AB41" s="66" t="str">
        <f>IFERROR(INDEX(BD_CIAT!$AG$1:$AG$273,MATCH(RD_IL_PERMISOS!I41,BD_CIAT!$A$1:$A$273,0)),"")</f>
        <v/>
      </c>
      <c r="AC41" s="66" t="str">
        <f>IFERROR(INDEX(BD_CIAT!$E$1:$E$273,MATCH(RD_IL_PERMISOS!AB41,BD_CIAT!$AG$1:$AG$273,0)),"")</f>
        <v/>
      </c>
      <c r="AD41" s="66" t="str">
        <f>IFERROR(INDEX(BD_CIAT!$G$1:$G$273,MATCH(RD_IL_PERMISOS!I41,BD_CIAT!$A$1:$A$273,0)),"")</f>
        <v/>
      </c>
      <c r="AG41" s="66" t="str">
        <f t="shared" si="12"/>
        <v/>
      </c>
      <c r="AH41" s="66" t="str">
        <f>IFERROR(CONCATENATE(INDEX(BD_CIAT!$H$1:$H$273,MATCH(RD_IL_PERMISOS!I41,BD_CIAT!$A$1:$A$273,0)),", ",PROPER(INDEX(BD_CIAT!$C$1:$C$273,MATCH(RD_IL_PERMISOS!AB41,BD_CIAT!$AG$1:$AG$273,0)))),"")</f>
        <v/>
      </c>
      <c r="AI41" s="66" t="str">
        <f t="shared" si="13"/>
        <v/>
      </c>
      <c r="AJ41" s="66" t="str">
        <f t="shared" si="14"/>
        <v/>
      </c>
      <c r="AK41" s="48"/>
      <c r="AL41" s="66" t="str">
        <f t="shared" si="15"/>
        <v>0 de enero de yyyy</v>
      </c>
      <c r="AM41" s="48"/>
      <c r="AN41" s="66" t="str">
        <f t="shared" si="16"/>
        <v>0 de enero de yyyy</v>
      </c>
      <c r="AO41" s="44"/>
      <c r="AP41" s="44"/>
      <c r="AQ41" s="66" t="str">
        <f t="shared" si="17"/>
        <v/>
      </c>
      <c r="AR41" s="33" t="str">
        <f>IFERROR(INDEX(BD_CIAT!$AK$1:$AK$273,MATCH(RD_IL_PERMISOS!I41,BD_CIAT!$A$1:$A$273,0)),"")</f>
        <v/>
      </c>
      <c r="AS41" s="66" t="str">
        <f>IFERROR(INDEX(BD_CIAT!$O$1:$O$273,MATCH(RD_IL_PERMISOS!I41,BD_CIAT!$A$1:$A$273,0)),"")</f>
        <v/>
      </c>
      <c r="AT41" s="49"/>
      <c r="AU41" s="66" t="str">
        <f t="shared" si="18"/>
        <v/>
      </c>
      <c r="AV41" s="44"/>
      <c r="AW41" s="44"/>
      <c r="AX41" s="66" t="str">
        <f t="shared" si="19"/>
        <v/>
      </c>
      <c r="AY41" s="78" t="str">
        <f>IFERROR(INDEX(BD_CIAT!$AA$2:$AA$273,MATCH(RD_IL_PERMISOS!K41,BD_CIAT!$Y$2:$Y$273,0)),"")</f>
        <v/>
      </c>
      <c r="AZ41" s="44"/>
      <c r="BA41" s="44"/>
      <c r="BB41" s="44"/>
      <c r="BC41" s="66" t="str">
        <f t="shared" si="20"/>
        <v/>
      </c>
      <c r="BD41" s="48"/>
      <c r="BE41" s="66" t="str">
        <f t="shared" si="21"/>
        <v>0 de enero de yyyy</v>
      </c>
      <c r="BF41" s="48"/>
      <c r="BG41" s="66" t="str">
        <f t="shared" si="22"/>
        <v>0 de enero de YYYY</v>
      </c>
      <c r="BH41" s="52"/>
      <c r="BI41" s="72" t="str">
        <f t="shared" si="23"/>
        <v xml:space="preserve">$,000 </v>
      </c>
      <c r="BJ41" s="72" t="str">
        <f>LOWER(IF(BH41&lt;&gt;"",[1]!NumLetras(BH41),""))</f>
        <v/>
      </c>
      <c r="BK41" s="74" t="str">
        <f t="shared" si="24"/>
        <v/>
      </c>
      <c r="BL41" s="74" t="str">
        <f t="shared" si="25"/>
        <v/>
      </c>
      <c r="BM41" s="74" t="str">
        <f t="shared" si="26"/>
        <v/>
      </c>
      <c r="BN41" s="44"/>
      <c r="BO41" s="48"/>
      <c r="BP41" s="66" t="str">
        <f t="shared" si="27"/>
        <v/>
      </c>
      <c r="BQ41" s="44"/>
      <c r="BR41" s="48"/>
      <c r="BS41" s="66" t="str">
        <f t="shared" si="28"/>
        <v/>
      </c>
      <c r="BT41" s="44"/>
      <c r="BU41" s="48"/>
      <c r="BV41" s="66" t="str">
        <f t="shared" si="29"/>
        <v>00000000-1900-PRODUCE-Oec</v>
      </c>
      <c r="BW41" s="44"/>
      <c r="BX41" s="48"/>
      <c r="BY41" s="66" t="str">
        <f t="shared" si="30"/>
        <v/>
      </c>
      <c r="BZ41" s="66" t="str">
        <f t="shared" si="31"/>
        <v/>
      </c>
      <c r="CA41" s="66" t="str">
        <f t="shared" si="32"/>
        <v>Al respecto, la administrada no cuenta con un permiso anterior para la referida embarcación pesquera, por lo que no resulta exigible el cumplimiento del citado numeral</v>
      </c>
      <c r="CB41" s="44"/>
      <c r="CC41" s="48"/>
      <c r="CD41" s="66" t="str">
        <f t="shared" si="33"/>
        <v>0000000-1900-PRODUCE/DSF-PA</v>
      </c>
      <c r="CE41" s="53"/>
      <c r="CF41" s="48"/>
      <c r="CG41" s="44"/>
      <c r="CH41" s="66" t="str">
        <f t="shared" si="34"/>
        <v/>
      </c>
      <c r="CI41" s="66" t="str">
        <f>IFERROR(INDEX(BD_CIAT!$AE$1:$AE$273,MATCH(RD_IL_PERMISOS!I41,BD_CIAT!$A$1:$A$273,0)),"")</f>
        <v/>
      </c>
      <c r="CJ41" s="66" t="str">
        <f t="shared" si="35"/>
        <v/>
      </c>
      <c r="CK41" s="66" t="str">
        <f>IF(CI41&lt;&gt;"",IF(RIGHT(CI41)="B",DATA_AUX!$F$3,IF(RIGHT(CI41)="A",DATA_AUX!$F$2,DATA_AUX!$F$4)),"")</f>
        <v/>
      </c>
      <c r="CL41" s="66" t="str">
        <f>IF(CI41&lt;&gt;"",IF(OR(CI41="6-A",CI41="6-B"),INDEX(DATA_AUX!$M$1:$M$4,MATCH(RD_IL_PERMISOS!CI41,DATA_AUX!$L$1:$L$4,0)),DATA_AUX!M43),"")</f>
        <v/>
      </c>
      <c r="CM41" s="66" t="str">
        <f>IFERROR(INDEX(DATA_AUX!$N$1:$N$4,MATCH(RD_IL_PERMISOS!CI41,DATA_AUX!$L$1:$L$4,0)),"")</f>
        <v/>
      </c>
      <c r="CN41" s="66" t="str">
        <f>+IF(M41&lt;&gt;"",CONCATENATE(PROPER(MID([1]!NumLetras(12*(YEAR(N41)-YEAR(M41))+(MONTH(N41)-MONTH(M41))),1,LEN([1]!NumLetras(12*(YEAR(N41)-YEAR(M41))+(MONTH(N41)-MONTH(M41))))-7))," (",12*(YEAR(N41)-YEAR(M41))+(MONTH(N41)-MONTH(M41)),")",IF(MONTH(N41)-MONTH(M41)=1," mes"," meses"),"; ",P41),"")</f>
        <v/>
      </c>
      <c r="CO41" s="44"/>
      <c r="CP41" s="48"/>
      <c r="CQ41" s="66" t="str">
        <f t="shared" si="36"/>
        <v/>
      </c>
      <c r="CR41" s="66" t="str">
        <f t="shared" si="37"/>
        <v/>
      </c>
    </row>
    <row r="42" spans="1:96" ht="42.75" customHeight="1">
      <c r="A42" s="43">
        <v>41</v>
      </c>
      <c r="D42" s="66" t="str">
        <f t="shared" si="5"/>
        <v>00000000-2024-PRODUCE/DECHDI-</v>
      </c>
      <c r="F42" s="46"/>
      <c r="G42" s="68" t="str">
        <f t="shared" si="38"/>
        <v>00000000-1900</v>
      </c>
      <c r="H42" s="66" t="str">
        <f t="shared" si="39"/>
        <v>0 de enero de yyyy</v>
      </c>
      <c r="J42" s="66" t="str">
        <f>+IFERROR(INDEX(BD_CIAT!$S$1:$S$273,MATCH(RD_IL_PERMISOS!I42,BD_CIAT!$A$1:$A$273,0)),"")</f>
        <v/>
      </c>
      <c r="L42" s="33" t="str">
        <f>IFERROR(INDEX(BD_CIAT!$Z$1:$Z$273,MATCH(RD_IL_PERMISOS!K42,BD_CIAT!$Y$1:$Y$273,0)),"")</f>
        <v/>
      </c>
      <c r="M42" s="48"/>
      <c r="N42" s="48"/>
      <c r="O42" s="73" t="str">
        <f t="shared" si="7"/>
        <v/>
      </c>
      <c r="P42" s="70" t="str">
        <f t="shared" si="8"/>
        <v/>
      </c>
      <c r="R42" s="49"/>
      <c r="S42" s="66" t="str">
        <f t="shared" si="9"/>
        <v>0 de enero de yyyy</v>
      </c>
      <c r="T42" s="50"/>
      <c r="U42" s="72" t="str">
        <f t="shared" si="40"/>
        <v/>
      </c>
      <c r="V42" s="72" t="str">
        <f>LOWER(IF(T42&lt;&gt;"",[1]!NumLetras(T42),""))</f>
        <v/>
      </c>
      <c r="W42" s="74" t="str">
        <f t="shared" si="2"/>
        <v/>
      </c>
      <c r="X42" s="75" t="str">
        <f t="shared" si="10"/>
        <v/>
      </c>
      <c r="Y42" s="75" t="str">
        <f t="shared" si="11"/>
        <v/>
      </c>
      <c r="Z42" s="66" t="str">
        <f>IFERROR(INDEX(BD_CIAT!$B$1:$B$273,MATCH(RD_IL_PERMISOS!AB42,BD_CIAT!$AG$1:$AG$273,0)),"")</f>
        <v/>
      </c>
      <c r="AA42" s="66" t="str">
        <f>IFERROR(INDEX(BD_CIAT!$AI$1:$AI$273,MATCH(RD_IL_PERMISOS!AB42,BD_CIAT!$AG$1:$AG$273,0)),"")</f>
        <v/>
      </c>
      <c r="AB42" s="66" t="str">
        <f>IFERROR(INDEX(BD_CIAT!$AG$1:$AG$273,MATCH(RD_IL_PERMISOS!I42,BD_CIAT!$A$1:$A$273,0)),"")</f>
        <v/>
      </c>
      <c r="AC42" s="66" t="str">
        <f>IFERROR(INDEX(BD_CIAT!$E$1:$E$273,MATCH(RD_IL_PERMISOS!AB42,BD_CIAT!$AG$1:$AG$273,0)),"")</f>
        <v/>
      </c>
      <c r="AD42" s="66" t="str">
        <f>IFERROR(INDEX(BD_CIAT!$G$1:$G$273,MATCH(RD_IL_PERMISOS!I42,BD_CIAT!$A$1:$A$273,0)),"")</f>
        <v/>
      </c>
      <c r="AG42" s="66" t="str">
        <f t="shared" si="12"/>
        <v/>
      </c>
      <c r="AH42" s="66" t="str">
        <f>IFERROR(CONCATENATE(INDEX(BD_CIAT!$H$1:$H$273,MATCH(RD_IL_PERMISOS!I42,BD_CIAT!$A$1:$A$273,0)),", ",PROPER(INDEX(BD_CIAT!$C$1:$C$273,MATCH(RD_IL_PERMISOS!AB42,BD_CIAT!$AG$1:$AG$273,0)))),"")</f>
        <v/>
      </c>
      <c r="AI42" s="66" t="str">
        <f t="shared" si="13"/>
        <v/>
      </c>
      <c r="AJ42" s="66" t="str">
        <f t="shared" si="14"/>
        <v/>
      </c>
      <c r="AK42" s="48"/>
      <c r="AL42" s="66" t="str">
        <f t="shared" si="15"/>
        <v>0 de enero de yyyy</v>
      </c>
      <c r="AM42" s="48"/>
      <c r="AN42" s="66" t="str">
        <f t="shared" si="16"/>
        <v>0 de enero de yyyy</v>
      </c>
      <c r="AO42" s="44"/>
      <c r="AP42" s="44"/>
      <c r="AQ42" s="66" t="str">
        <f t="shared" si="17"/>
        <v/>
      </c>
      <c r="AR42" s="33" t="str">
        <f>IFERROR(INDEX(BD_CIAT!$AK$1:$AK$273,MATCH(RD_IL_PERMISOS!I42,BD_CIAT!$A$1:$A$273,0)),"")</f>
        <v/>
      </c>
      <c r="AS42" s="66" t="str">
        <f>IFERROR(INDEX(BD_CIAT!$O$1:$O$273,MATCH(RD_IL_PERMISOS!I42,BD_CIAT!$A$1:$A$273,0)),"")</f>
        <v/>
      </c>
      <c r="AT42" s="49"/>
      <c r="AU42" s="66" t="str">
        <f t="shared" si="18"/>
        <v/>
      </c>
      <c r="AV42" s="44"/>
      <c r="AW42" s="44"/>
      <c r="AX42" s="66" t="str">
        <f t="shared" si="19"/>
        <v/>
      </c>
      <c r="AY42" s="78" t="str">
        <f>IFERROR(INDEX(BD_CIAT!$AA$2:$AA$273,MATCH(RD_IL_PERMISOS!K42,BD_CIAT!$Y$2:$Y$273,0)),"")</f>
        <v/>
      </c>
      <c r="AZ42" s="44"/>
      <c r="BA42" s="44"/>
      <c r="BB42" s="44"/>
      <c r="BC42" s="66" t="str">
        <f t="shared" si="20"/>
        <v/>
      </c>
      <c r="BD42" s="48"/>
      <c r="BE42" s="66" t="str">
        <f t="shared" si="21"/>
        <v>0 de enero de yyyy</v>
      </c>
      <c r="BF42" s="48"/>
      <c r="BG42" s="66" t="str">
        <f t="shared" si="22"/>
        <v>0 de enero de YYYY</v>
      </c>
      <c r="BH42" s="52"/>
      <c r="BI42" s="72" t="str">
        <f t="shared" si="23"/>
        <v xml:space="preserve">$,000 </v>
      </c>
      <c r="BJ42" s="72" t="str">
        <f>LOWER(IF(BH42&lt;&gt;"",[1]!NumLetras(BH42),""))</f>
        <v/>
      </c>
      <c r="BK42" s="74" t="str">
        <f t="shared" si="24"/>
        <v/>
      </c>
      <c r="BL42" s="74" t="str">
        <f t="shared" si="25"/>
        <v/>
      </c>
      <c r="BM42" s="74" t="str">
        <f t="shared" si="26"/>
        <v/>
      </c>
      <c r="BN42" s="44"/>
      <c r="BO42" s="48"/>
      <c r="BP42" s="66" t="str">
        <f t="shared" si="27"/>
        <v/>
      </c>
      <c r="BQ42" s="44"/>
      <c r="BR42" s="48"/>
      <c r="BS42" s="66" t="str">
        <f t="shared" si="28"/>
        <v/>
      </c>
      <c r="BT42" s="44"/>
      <c r="BU42" s="48"/>
      <c r="BV42" s="66" t="str">
        <f t="shared" si="29"/>
        <v>00000000-1900-PRODUCE-Oec</v>
      </c>
      <c r="BW42" s="44"/>
      <c r="BX42" s="48"/>
      <c r="BY42" s="66" t="str">
        <f t="shared" si="30"/>
        <v/>
      </c>
      <c r="BZ42" s="66" t="str">
        <f t="shared" si="31"/>
        <v/>
      </c>
      <c r="CA42" s="66" t="str">
        <f t="shared" si="32"/>
        <v>Al respecto, la administrada no cuenta con un permiso anterior para la referida embarcación pesquera, por lo que no resulta exigible el cumplimiento del citado numeral</v>
      </c>
      <c r="CB42" s="44"/>
      <c r="CC42" s="48"/>
      <c r="CD42" s="66" t="str">
        <f t="shared" si="33"/>
        <v>0000000-1900-PRODUCE/DSF-PA</v>
      </c>
      <c r="CE42" s="53"/>
      <c r="CF42" s="48"/>
      <c r="CG42" s="44"/>
      <c r="CH42" s="66" t="str">
        <f t="shared" si="34"/>
        <v/>
      </c>
      <c r="CI42" s="66" t="str">
        <f>IFERROR(INDEX(BD_CIAT!$AE$1:$AE$273,MATCH(RD_IL_PERMISOS!I42,BD_CIAT!$A$1:$A$273,0)),"")</f>
        <v/>
      </c>
      <c r="CJ42" s="66" t="str">
        <f t="shared" si="35"/>
        <v/>
      </c>
      <c r="CK42" s="66" t="str">
        <f>IF(CI42&lt;&gt;"",IF(RIGHT(CI42)="B",DATA_AUX!$F$3,IF(RIGHT(CI42)="A",DATA_AUX!$F$2,DATA_AUX!$F$4)),"")</f>
        <v/>
      </c>
      <c r="CL42" s="66" t="str">
        <f>IF(CI42&lt;&gt;"",IF(OR(CI42="6-A",CI42="6-B"),INDEX(DATA_AUX!$M$1:$M$4,MATCH(RD_IL_PERMISOS!CI42,DATA_AUX!$L$1:$L$4,0)),DATA_AUX!M44),"")</f>
        <v/>
      </c>
      <c r="CM42" s="66" t="str">
        <f>IFERROR(INDEX(DATA_AUX!$N$1:$N$4,MATCH(RD_IL_PERMISOS!CI42,DATA_AUX!$L$1:$L$4,0)),"")</f>
        <v/>
      </c>
      <c r="CN42" s="66" t="str">
        <f>+IF(M42&lt;&gt;"",CONCATENATE(PROPER(MID([1]!NumLetras(12*(YEAR(N42)-YEAR(M42))+(MONTH(N42)-MONTH(M42))),1,LEN([1]!NumLetras(12*(YEAR(N42)-YEAR(M42))+(MONTH(N42)-MONTH(M42))))-7))," (",12*(YEAR(N42)-YEAR(M42))+(MONTH(N42)-MONTH(M42)),")",IF(MONTH(N42)-MONTH(M42)=1," mes"," meses"),"; ",P42),"")</f>
        <v/>
      </c>
      <c r="CO42" s="44"/>
      <c r="CP42" s="48"/>
      <c r="CQ42" s="66" t="str">
        <f t="shared" si="36"/>
        <v/>
      </c>
      <c r="CR42" s="66" t="str">
        <f t="shared" si="37"/>
        <v/>
      </c>
    </row>
    <row r="43" spans="1:96" ht="42.75" customHeight="1">
      <c r="A43" s="43">
        <v>42</v>
      </c>
      <c r="D43" s="66" t="str">
        <f t="shared" si="5"/>
        <v>00000000-2024-PRODUCE/DECHDI-</v>
      </c>
      <c r="F43" s="46"/>
      <c r="G43" s="68" t="str">
        <f t="shared" si="38"/>
        <v>00000000-1900</v>
      </c>
      <c r="H43" s="66" t="str">
        <f t="shared" si="39"/>
        <v>0 de enero de yyyy</v>
      </c>
      <c r="J43" s="66" t="str">
        <f>+IFERROR(INDEX(BD_CIAT!$S$1:$S$273,MATCH(RD_IL_PERMISOS!I43,BD_CIAT!$A$1:$A$273,0)),"")</f>
        <v/>
      </c>
      <c r="L43" s="33" t="str">
        <f>IFERROR(INDEX(BD_CIAT!$Z$1:$Z$273,MATCH(RD_IL_PERMISOS!K43,BD_CIAT!$Y$1:$Y$273,0)),"")</f>
        <v/>
      </c>
      <c r="M43" s="48"/>
      <c r="N43" s="48"/>
      <c r="O43" s="73" t="str">
        <f t="shared" si="7"/>
        <v/>
      </c>
      <c r="P43" s="70" t="str">
        <f t="shared" si="8"/>
        <v/>
      </c>
      <c r="R43" s="49"/>
      <c r="S43" s="66" t="str">
        <f t="shared" si="9"/>
        <v>0 de enero de yyyy</v>
      </c>
      <c r="T43" s="50"/>
      <c r="U43" s="72" t="str">
        <f t="shared" si="40"/>
        <v/>
      </c>
      <c r="V43" s="72" t="str">
        <f>LOWER(IF(T43&lt;&gt;"",[1]!NumLetras(T43),""))</f>
        <v/>
      </c>
      <c r="W43" s="74" t="str">
        <f t="shared" si="2"/>
        <v/>
      </c>
      <c r="X43" s="75" t="str">
        <f t="shared" si="10"/>
        <v/>
      </c>
      <c r="Y43" s="75" t="str">
        <f t="shared" si="11"/>
        <v/>
      </c>
      <c r="Z43" s="66" t="str">
        <f>IFERROR(INDEX(BD_CIAT!$B$1:$B$273,MATCH(RD_IL_PERMISOS!AB43,BD_CIAT!$AG$1:$AG$273,0)),"")</f>
        <v/>
      </c>
      <c r="AA43" s="66" t="str">
        <f>IFERROR(INDEX(BD_CIAT!$AI$1:$AI$273,MATCH(RD_IL_PERMISOS!AB43,BD_CIAT!$AG$1:$AG$273,0)),"")</f>
        <v/>
      </c>
      <c r="AB43" s="66" t="str">
        <f>IFERROR(INDEX(BD_CIAT!$AG$1:$AG$273,MATCH(RD_IL_PERMISOS!I43,BD_CIAT!$A$1:$A$273,0)),"")</f>
        <v/>
      </c>
      <c r="AC43" s="66" t="str">
        <f>IFERROR(INDEX(BD_CIAT!$E$1:$E$273,MATCH(RD_IL_PERMISOS!AB43,BD_CIAT!$AG$1:$AG$273,0)),"")</f>
        <v/>
      </c>
      <c r="AD43" s="66" t="str">
        <f>IFERROR(INDEX(BD_CIAT!$G$1:$G$273,MATCH(RD_IL_PERMISOS!I43,BD_CIAT!$A$1:$A$273,0)),"")</f>
        <v/>
      </c>
      <c r="AG43" s="66" t="str">
        <f t="shared" si="12"/>
        <v/>
      </c>
      <c r="AH43" s="66" t="str">
        <f>IFERROR(CONCATENATE(INDEX(BD_CIAT!$H$1:$H$273,MATCH(RD_IL_PERMISOS!I43,BD_CIAT!$A$1:$A$273,0)),", ",PROPER(INDEX(BD_CIAT!$C$1:$C$273,MATCH(RD_IL_PERMISOS!AB43,BD_CIAT!$AG$1:$AG$273,0)))),"")</f>
        <v/>
      </c>
      <c r="AI43" s="66" t="str">
        <f t="shared" si="13"/>
        <v/>
      </c>
      <c r="AJ43" s="66" t="str">
        <f t="shared" si="14"/>
        <v/>
      </c>
      <c r="AK43" s="48"/>
      <c r="AL43" s="66" t="str">
        <f t="shared" si="15"/>
        <v>0 de enero de yyyy</v>
      </c>
      <c r="AM43" s="48"/>
      <c r="AN43" s="66" t="str">
        <f t="shared" si="16"/>
        <v>0 de enero de yyyy</v>
      </c>
      <c r="AO43" s="44"/>
      <c r="AP43" s="44"/>
      <c r="AQ43" s="66" t="str">
        <f t="shared" si="17"/>
        <v/>
      </c>
      <c r="AR43" s="33" t="str">
        <f>IFERROR(INDEX(BD_CIAT!$AK$1:$AK$273,MATCH(RD_IL_PERMISOS!I43,BD_CIAT!$A$1:$A$273,0)),"")</f>
        <v/>
      </c>
      <c r="AS43" s="66" t="str">
        <f>IFERROR(INDEX(BD_CIAT!$O$1:$O$273,MATCH(RD_IL_PERMISOS!I43,BD_CIAT!$A$1:$A$273,0)),"")</f>
        <v/>
      </c>
      <c r="AT43" s="49"/>
      <c r="AU43" s="66" t="str">
        <f t="shared" si="18"/>
        <v/>
      </c>
      <c r="AV43" s="44"/>
      <c r="AW43" s="44"/>
      <c r="AX43" s="66" t="str">
        <f t="shared" si="19"/>
        <v/>
      </c>
      <c r="AY43" s="78" t="str">
        <f>IFERROR(INDEX(BD_CIAT!$AA$2:$AA$273,MATCH(RD_IL_PERMISOS!K43,BD_CIAT!$Y$2:$Y$273,0)),"")</f>
        <v/>
      </c>
      <c r="AZ43" s="44"/>
      <c r="BA43" s="44"/>
      <c r="BB43" s="44"/>
      <c r="BC43" s="66" t="str">
        <f t="shared" si="20"/>
        <v/>
      </c>
      <c r="BD43" s="48"/>
      <c r="BE43" s="66" t="str">
        <f t="shared" si="21"/>
        <v>0 de enero de yyyy</v>
      </c>
      <c r="BF43" s="48"/>
      <c r="BG43" s="66" t="str">
        <f t="shared" si="22"/>
        <v>0 de enero de YYYY</v>
      </c>
      <c r="BH43" s="52"/>
      <c r="BI43" s="72" t="str">
        <f t="shared" si="23"/>
        <v xml:space="preserve">$,000 </v>
      </c>
      <c r="BJ43" s="72" t="str">
        <f>LOWER(IF(BH43&lt;&gt;"",[1]!NumLetras(BH43),""))</f>
        <v/>
      </c>
      <c r="BK43" s="74" t="str">
        <f t="shared" si="24"/>
        <v/>
      </c>
      <c r="BL43" s="74" t="str">
        <f t="shared" si="25"/>
        <v/>
      </c>
      <c r="BM43" s="74" t="str">
        <f t="shared" si="26"/>
        <v/>
      </c>
      <c r="BN43" s="44"/>
      <c r="BO43" s="48"/>
      <c r="BP43" s="66" t="str">
        <f t="shared" si="27"/>
        <v/>
      </c>
      <c r="BQ43" s="44"/>
      <c r="BR43" s="48"/>
      <c r="BS43" s="66" t="str">
        <f t="shared" si="28"/>
        <v/>
      </c>
      <c r="BT43" s="44"/>
      <c r="BU43" s="48"/>
      <c r="BV43" s="66" t="str">
        <f t="shared" si="29"/>
        <v>00000000-1900-PRODUCE-Oec</v>
      </c>
      <c r="BW43" s="44"/>
      <c r="BX43" s="48"/>
      <c r="BY43" s="66" t="str">
        <f t="shared" si="30"/>
        <v/>
      </c>
      <c r="BZ43" s="66" t="str">
        <f t="shared" si="31"/>
        <v/>
      </c>
      <c r="CA43" s="66" t="str">
        <f t="shared" si="32"/>
        <v>Al respecto, la administrada no cuenta con un permiso anterior para la referida embarcación pesquera, por lo que no resulta exigible el cumplimiento del citado numeral</v>
      </c>
      <c r="CB43" s="44"/>
      <c r="CC43" s="48"/>
      <c r="CD43" s="66" t="str">
        <f t="shared" si="33"/>
        <v>0000000-1900-PRODUCE/DSF-PA</v>
      </c>
      <c r="CE43" s="53"/>
      <c r="CF43" s="48"/>
      <c r="CG43" s="44"/>
      <c r="CH43" s="66" t="str">
        <f t="shared" si="34"/>
        <v/>
      </c>
      <c r="CI43" s="66" t="str">
        <f>IFERROR(INDEX(BD_CIAT!$AE$1:$AE$273,MATCH(RD_IL_PERMISOS!I43,BD_CIAT!$A$1:$A$273,0)),"")</f>
        <v/>
      </c>
      <c r="CJ43" s="66" t="str">
        <f t="shared" si="35"/>
        <v/>
      </c>
      <c r="CK43" s="66" t="str">
        <f>IF(CI43&lt;&gt;"",IF(RIGHT(CI43)="B",DATA_AUX!$F$3,IF(RIGHT(CI43)="A",DATA_AUX!$F$2,DATA_AUX!$F$4)),"")</f>
        <v/>
      </c>
      <c r="CL43" s="66" t="str">
        <f>IF(CI43&lt;&gt;"",IF(OR(CI43="6-A",CI43="6-B"),INDEX(DATA_AUX!$M$1:$M$4,MATCH(RD_IL_PERMISOS!CI43,DATA_AUX!$L$1:$L$4,0)),DATA_AUX!M45),"")</f>
        <v/>
      </c>
      <c r="CM43" s="66" t="str">
        <f>IFERROR(INDEX(DATA_AUX!$N$1:$N$4,MATCH(RD_IL_PERMISOS!CI43,DATA_AUX!$L$1:$L$4,0)),"")</f>
        <v/>
      </c>
      <c r="CN43" s="66" t="str">
        <f>+IF(M43&lt;&gt;"",CONCATENATE(PROPER(MID([1]!NumLetras(12*(YEAR(N43)-YEAR(M43))+(MONTH(N43)-MONTH(M43))),1,LEN([1]!NumLetras(12*(YEAR(N43)-YEAR(M43))+(MONTH(N43)-MONTH(M43))))-7))," (",12*(YEAR(N43)-YEAR(M43))+(MONTH(N43)-MONTH(M43)),")",IF(MONTH(N43)-MONTH(M43)=1," mes"," meses"),"; ",P43),"")</f>
        <v/>
      </c>
      <c r="CO43" s="44"/>
      <c r="CP43" s="48"/>
      <c r="CQ43" s="66" t="str">
        <f t="shared" si="36"/>
        <v/>
      </c>
      <c r="CR43" s="66" t="str">
        <f t="shared" si="37"/>
        <v/>
      </c>
    </row>
    <row r="44" spans="1:96" ht="42.75" customHeight="1">
      <c r="A44" s="43">
        <v>43</v>
      </c>
      <c r="D44" s="66" t="str">
        <f t="shared" si="5"/>
        <v>00000000-2024-PRODUCE/DECHDI-</v>
      </c>
      <c r="F44" s="46"/>
      <c r="G44" s="68" t="str">
        <f t="shared" si="38"/>
        <v>00000000-1900</v>
      </c>
      <c r="H44" s="66" t="str">
        <f t="shared" si="39"/>
        <v>0 de enero de yyyy</v>
      </c>
      <c r="J44" s="66" t="str">
        <f>+IFERROR(INDEX(BD_CIAT!$S$1:$S$273,MATCH(RD_IL_PERMISOS!I44,BD_CIAT!$A$1:$A$273,0)),"")</f>
        <v/>
      </c>
      <c r="L44" s="33" t="str">
        <f>IFERROR(INDEX(BD_CIAT!$Z$1:$Z$273,MATCH(RD_IL_PERMISOS!K44,BD_CIAT!$Y$1:$Y$273,0)),"")</f>
        <v/>
      </c>
      <c r="M44" s="48"/>
      <c r="N44" s="48"/>
      <c r="O44" s="73" t="str">
        <f t="shared" si="7"/>
        <v/>
      </c>
      <c r="P44" s="70" t="str">
        <f t="shared" si="8"/>
        <v/>
      </c>
      <c r="R44" s="49"/>
      <c r="S44" s="66" t="str">
        <f t="shared" si="9"/>
        <v>0 de enero de yyyy</v>
      </c>
      <c r="T44" s="50"/>
      <c r="U44" s="72" t="str">
        <f t="shared" si="40"/>
        <v/>
      </c>
      <c r="V44" s="72" t="str">
        <f>LOWER(IF(T44&lt;&gt;"",[1]!NumLetras(T44),""))</f>
        <v/>
      </c>
      <c r="W44" s="74" t="str">
        <f t="shared" si="2"/>
        <v/>
      </c>
      <c r="X44" s="75" t="str">
        <f t="shared" si="10"/>
        <v/>
      </c>
      <c r="Y44" s="75" t="str">
        <f t="shared" si="11"/>
        <v/>
      </c>
      <c r="Z44" s="66" t="str">
        <f>IFERROR(INDEX(BD_CIAT!$B$1:$B$273,MATCH(RD_IL_PERMISOS!AB44,BD_CIAT!$AG$1:$AG$273,0)),"")</f>
        <v/>
      </c>
      <c r="AA44" s="66" t="str">
        <f>IFERROR(INDEX(BD_CIAT!$AI$1:$AI$273,MATCH(RD_IL_PERMISOS!AB44,BD_CIAT!$AG$1:$AG$273,0)),"")</f>
        <v/>
      </c>
      <c r="AB44" s="66" t="str">
        <f>IFERROR(INDEX(BD_CIAT!$AG$1:$AG$273,MATCH(RD_IL_PERMISOS!I44,BD_CIAT!$A$1:$A$273,0)),"")</f>
        <v/>
      </c>
      <c r="AC44" s="66" t="str">
        <f>IFERROR(INDEX(BD_CIAT!$E$1:$E$273,MATCH(RD_IL_PERMISOS!AB44,BD_CIAT!$AG$1:$AG$273,0)),"")</f>
        <v/>
      </c>
      <c r="AD44" s="66" t="str">
        <f>IFERROR(INDEX(BD_CIAT!$G$1:$G$273,MATCH(RD_IL_PERMISOS!I44,BD_CIAT!$A$1:$A$273,0)),"")</f>
        <v/>
      </c>
      <c r="AG44" s="66" t="str">
        <f t="shared" si="12"/>
        <v/>
      </c>
      <c r="AH44" s="66" t="str">
        <f>IFERROR(CONCATENATE(INDEX(BD_CIAT!$H$1:$H$273,MATCH(RD_IL_PERMISOS!I44,BD_CIAT!$A$1:$A$273,0)),", ",PROPER(INDEX(BD_CIAT!$C$1:$C$273,MATCH(RD_IL_PERMISOS!AB44,BD_CIAT!$AG$1:$AG$273,0)))),"")</f>
        <v/>
      </c>
      <c r="AI44" s="66" t="str">
        <f t="shared" si="13"/>
        <v/>
      </c>
      <c r="AJ44" s="66" t="str">
        <f t="shared" si="14"/>
        <v/>
      </c>
      <c r="AK44" s="48"/>
      <c r="AL44" s="66" t="str">
        <f t="shared" si="15"/>
        <v>0 de enero de yyyy</v>
      </c>
      <c r="AM44" s="48"/>
      <c r="AN44" s="66" t="str">
        <f t="shared" si="16"/>
        <v>0 de enero de yyyy</v>
      </c>
      <c r="AO44" s="44"/>
      <c r="AP44" s="44"/>
      <c r="AQ44" s="66" t="str">
        <f t="shared" si="17"/>
        <v/>
      </c>
      <c r="AR44" s="33" t="str">
        <f>IFERROR(INDEX(BD_CIAT!$AK$1:$AK$273,MATCH(RD_IL_PERMISOS!I44,BD_CIAT!$A$1:$A$273,0)),"")</f>
        <v/>
      </c>
      <c r="AS44" s="66" t="str">
        <f>IFERROR(INDEX(BD_CIAT!$O$1:$O$273,MATCH(RD_IL_PERMISOS!I44,BD_CIAT!$A$1:$A$273,0)),"")</f>
        <v/>
      </c>
      <c r="AT44" s="49"/>
      <c r="AU44" s="66" t="str">
        <f t="shared" si="18"/>
        <v/>
      </c>
      <c r="AV44" s="44"/>
      <c r="AW44" s="44"/>
      <c r="AX44" s="66" t="str">
        <f t="shared" si="19"/>
        <v/>
      </c>
      <c r="AY44" s="78" t="str">
        <f>IFERROR(INDEX(BD_CIAT!$AA$2:$AA$273,MATCH(RD_IL_PERMISOS!K44,BD_CIAT!$Y$2:$Y$273,0)),"")</f>
        <v/>
      </c>
      <c r="AZ44" s="44"/>
      <c r="BA44" s="44"/>
      <c r="BB44" s="44"/>
      <c r="BC44" s="66" t="str">
        <f t="shared" si="20"/>
        <v/>
      </c>
      <c r="BD44" s="48"/>
      <c r="BE44" s="66" t="str">
        <f t="shared" si="21"/>
        <v>0 de enero de yyyy</v>
      </c>
      <c r="BF44" s="48"/>
      <c r="BG44" s="66" t="str">
        <f t="shared" si="22"/>
        <v>0 de enero de YYYY</v>
      </c>
      <c r="BH44" s="52"/>
      <c r="BI44" s="72" t="str">
        <f t="shared" si="23"/>
        <v xml:space="preserve">$,000 </v>
      </c>
      <c r="BJ44" s="72" t="str">
        <f>LOWER(IF(BH44&lt;&gt;"",[1]!NumLetras(BH44),""))</f>
        <v/>
      </c>
      <c r="BK44" s="74" t="str">
        <f t="shared" si="24"/>
        <v/>
      </c>
      <c r="BL44" s="74" t="str">
        <f t="shared" si="25"/>
        <v/>
      </c>
      <c r="BM44" s="74" t="str">
        <f t="shared" si="26"/>
        <v/>
      </c>
      <c r="BN44" s="44"/>
      <c r="BO44" s="48"/>
      <c r="BP44" s="66" t="str">
        <f t="shared" si="27"/>
        <v/>
      </c>
      <c r="BQ44" s="44"/>
      <c r="BR44" s="48"/>
      <c r="BS44" s="66" t="str">
        <f t="shared" si="28"/>
        <v/>
      </c>
      <c r="BT44" s="44"/>
      <c r="BU44" s="48"/>
      <c r="BV44" s="66" t="str">
        <f t="shared" si="29"/>
        <v>00000000-1900-PRODUCE-Oec</v>
      </c>
      <c r="BW44" s="44"/>
      <c r="BX44" s="48"/>
      <c r="BY44" s="66" t="str">
        <f t="shared" si="30"/>
        <v/>
      </c>
      <c r="BZ44" s="66" t="str">
        <f t="shared" si="31"/>
        <v/>
      </c>
      <c r="CA44" s="66" t="str">
        <f t="shared" si="32"/>
        <v>Al respecto, la administrada no cuenta con un permiso anterior para la referida embarcación pesquera, por lo que no resulta exigible el cumplimiento del citado numeral</v>
      </c>
      <c r="CB44" s="44"/>
      <c r="CC44" s="48"/>
      <c r="CD44" s="66" t="str">
        <f t="shared" si="33"/>
        <v>0000000-1900-PRODUCE/DSF-PA</v>
      </c>
      <c r="CE44" s="53"/>
      <c r="CF44" s="48"/>
      <c r="CG44" s="44"/>
      <c r="CH44" s="66" t="str">
        <f t="shared" si="34"/>
        <v/>
      </c>
      <c r="CI44" s="66" t="str">
        <f>IFERROR(INDEX(BD_CIAT!$AE$1:$AE$273,MATCH(RD_IL_PERMISOS!I44,BD_CIAT!$A$1:$A$273,0)),"")</f>
        <v/>
      </c>
      <c r="CJ44" s="66" t="str">
        <f t="shared" si="35"/>
        <v/>
      </c>
      <c r="CK44" s="66" t="str">
        <f>IF(CI44&lt;&gt;"",IF(RIGHT(CI44)="B",DATA_AUX!$F$3,IF(RIGHT(CI44)="A",DATA_AUX!$F$2,DATA_AUX!$F$4)),"")</f>
        <v/>
      </c>
      <c r="CL44" s="66" t="str">
        <f>IF(CI44&lt;&gt;"",IF(OR(CI44="6-A",CI44="6-B"),INDEX(DATA_AUX!$M$1:$M$4,MATCH(RD_IL_PERMISOS!CI44,DATA_AUX!$L$1:$L$4,0)),DATA_AUX!M46),"")</f>
        <v/>
      </c>
      <c r="CM44" s="66" t="str">
        <f>IFERROR(INDEX(DATA_AUX!$N$1:$N$4,MATCH(RD_IL_PERMISOS!CI44,DATA_AUX!$L$1:$L$4,0)),"")</f>
        <v/>
      </c>
      <c r="CN44" s="66" t="str">
        <f>+IF(M44&lt;&gt;"",CONCATENATE(PROPER(MID([1]!NumLetras(12*(YEAR(N44)-YEAR(M44))+(MONTH(N44)-MONTH(M44))),1,LEN([1]!NumLetras(12*(YEAR(N44)-YEAR(M44))+(MONTH(N44)-MONTH(M44))))-7))," (",12*(YEAR(N44)-YEAR(M44))+(MONTH(N44)-MONTH(M44)),")",IF(MONTH(N44)-MONTH(M44)=1," mes"," meses"),"; ",P44),"")</f>
        <v/>
      </c>
      <c r="CO44" s="44"/>
      <c r="CP44" s="48"/>
      <c r="CQ44" s="66" t="str">
        <f t="shared" si="36"/>
        <v/>
      </c>
      <c r="CR44" s="66" t="str">
        <f t="shared" si="37"/>
        <v/>
      </c>
    </row>
    <row r="45" spans="1:96" ht="42.75" customHeight="1">
      <c r="A45" s="43">
        <v>44</v>
      </c>
      <c r="D45" s="66" t="str">
        <f t="shared" si="5"/>
        <v>00000000-2024-PRODUCE/DECHDI-</v>
      </c>
      <c r="F45" s="46"/>
      <c r="G45" s="68" t="str">
        <f t="shared" si="38"/>
        <v>00000000-1900</v>
      </c>
      <c r="H45" s="66" t="str">
        <f t="shared" si="39"/>
        <v>0 de enero de yyyy</v>
      </c>
      <c r="J45" s="66" t="str">
        <f>+IFERROR(INDEX(BD_CIAT!$S$1:$S$273,MATCH(RD_IL_PERMISOS!I45,BD_CIAT!$A$1:$A$273,0)),"")</f>
        <v/>
      </c>
      <c r="L45" s="33" t="str">
        <f>IFERROR(INDEX(BD_CIAT!$Z$1:$Z$273,MATCH(RD_IL_PERMISOS!K45,BD_CIAT!$Y$1:$Y$273,0)),"")</f>
        <v/>
      </c>
      <c r="M45" s="48"/>
      <c r="N45" s="48"/>
      <c r="O45" s="73" t="str">
        <f t="shared" si="7"/>
        <v/>
      </c>
      <c r="P45" s="70" t="str">
        <f t="shared" si="8"/>
        <v/>
      </c>
      <c r="R45" s="49"/>
      <c r="S45" s="66" t="str">
        <f t="shared" si="9"/>
        <v>0 de enero de yyyy</v>
      </c>
      <c r="T45" s="50"/>
      <c r="U45" s="72" t="str">
        <f t="shared" si="40"/>
        <v/>
      </c>
      <c r="V45" s="72" t="str">
        <f>LOWER(IF(T45&lt;&gt;"",[1]!NumLetras(T45),""))</f>
        <v/>
      </c>
      <c r="W45" s="74" t="str">
        <f t="shared" si="2"/>
        <v/>
      </c>
      <c r="X45" s="75" t="str">
        <f t="shared" si="10"/>
        <v/>
      </c>
      <c r="Y45" s="75" t="str">
        <f t="shared" si="11"/>
        <v/>
      </c>
      <c r="Z45" s="66" t="str">
        <f>IFERROR(INDEX(BD_CIAT!$B$1:$B$273,MATCH(RD_IL_PERMISOS!AB45,BD_CIAT!$AG$1:$AG$273,0)),"")</f>
        <v/>
      </c>
      <c r="AA45" s="66" t="str">
        <f>IFERROR(INDEX(BD_CIAT!$AI$1:$AI$273,MATCH(RD_IL_PERMISOS!AB45,BD_CIAT!$AG$1:$AG$273,0)),"")</f>
        <v/>
      </c>
      <c r="AB45" s="66" t="str">
        <f>IFERROR(INDEX(BD_CIAT!$AG$1:$AG$273,MATCH(RD_IL_PERMISOS!I45,BD_CIAT!$A$1:$A$273,0)),"")</f>
        <v/>
      </c>
      <c r="AC45" s="66" t="str">
        <f>IFERROR(INDEX(BD_CIAT!$E$1:$E$273,MATCH(RD_IL_PERMISOS!AB45,BD_CIAT!$AG$1:$AG$273,0)),"")</f>
        <v/>
      </c>
      <c r="AD45" s="66" t="str">
        <f>IFERROR(INDEX(BD_CIAT!$G$1:$G$273,MATCH(RD_IL_PERMISOS!I45,BD_CIAT!$A$1:$A$273,0)),"")</f>
        <v/>
      </c>
      <c r="AG45" s="66" t="str">
        <f t="shared" si="12"/>
        <v/>
      </c>
      <c r="AH45" s="66" t="str">
        <f>IFERROR(CONCATENATE(INDEX(BD_CIAT!$H$1:$H$273,MATCH(RD_IL_PERMISOS!I45,BD_CIAT!$A$1:$A$273,0)),", ",PROPER(INDEX(BD_CIAT!$C$1:$C$273,MATCH(RD_IL_PERMISOS!AB45,BD_CIAT!$AG$1:$AG$273,0)))),"")</f>
        <v/>
      </c>
      <c r="AI45" s="66" t="str">
        <f t="shared" si="13"/>
        <v/>
      </c>
      <c r="AJ45" s="66" t="str">
        <f t="shared" si="14"/>
        <v/>
      </c>
      <c r="AK45" s="48"/>
      <c r="AL45" s="66" t="str">
        <f t="shared" si="15"/>
        <v>0 de enero de yyyy</v>
      </c>
      <c r="AM45" s="48"/>
      <c r="AN45" s="66" t="str">
        <f t="shared" si="16"/>
        <v>0 de enero de yyyy</v>
      </c>
      <c r="AO45" s="44"/>
      <c r="AP45" s="44"/>
      <c r="AQ45" s="66" t="str">
        <f t="shared" si="17"/>
        <v/>
      </c>
      <c r="AR45" s="33" t="str">
        <f>IFERROR(INDEX(BD_CIAT!$AK$1:$AK$273,MATCH(RD_IL_PERMISOS!I45,BD_CIAT!$A$1:$A$273,0)),"")</f>
        <v/>
      </c>
      <c r="AS45" s="66" t="str">
        <f>IFERROR(INDEX(BD_CIAT!$O$1:$O$273,MATCH(RD_IL_PERMISOS!I45,BD_CIAT!$A$1:$A$273,0)),"")</f>
        <v/>
      </c>
      <c r="AT45" s="49"/>
      <c r="AU45" s="66" t="str">
        <f t="shared" si="18"/>
        <v/>
      </c>
      <c r="AV45" s="44"/>
      <c r="AW45" s="44"/>
      <c r="AX45" s="66" t="str">
        <f t="shared" si="19"/>
        <v/>
      </c>
      <c r="AY45" s="78" t="str">
        <f>IFERROR(INDEX(BD_CIAT!$AA$2:$AA$273,MATCH(RD_IL_PERMISOS!K45,BD_CIAT!$Y$2:$Y$273,0)),"")</f>
        <v/>
      </c>
      <c r="AZ45" s="44"/>
      <c r="BA45" s="44"/>
      <c r="BB45" s="44"/>
      <c r="BC45" s="66" t="str">
        <f t="shared" si="20"/>
        <v/>
      </c>
      <c r="BD45" s="48"/>
      <c r="BE45" s="66" t="str">
        <f t="shared" si="21"/>
        <v>0 de enero de yyyy</v>
      </c>
      <c r="BF45" s="48"/>
      <c r="BG45" s="66" t="str">
        <f t="shared" si="22"/>
        <v>0 de enero de YYYY</v>
      </c>
      <c r="BH45" s="52"/>
      <c r="BI45" s="72" t="str">
        <f t="shared" si="23"/>
        <v xml:space="preserve">$,000 </v>
      </c>
      <c r="BJ45" s="72" t="str">
        <f>LOWER(IF(BH45&lt;&gt;"",[1]!NumLetras(BH45),""))</f>
        <v/>
      </c>
      <c r="BK45" s="74" t="str">
        <f t="shared" si="24"/>
        <v/>
      </c>
      <c r="BL45" s="74" t="str">
        <f t="shared" si="25"/>
        <v/>
      </c>
      <c r="BM45" s="74" t="str">
        <f t="shared" si="26"/>
        <v/>
      </c>
      <c r="BN45" s="44"/>
      <c r="BO45" s="48"/>
      <c r="BP45" s="66" t="str">
        <f t="shared" si="27"/>
        <v/>
      </c>
      <c r="BQ45" s="44"/>
      <c r="BR45" s="48"/>
      <c r="BS45" s="66" t="str">
        <f t="shared" si="28"/>
        <v/>
      </c>
      <c r="BT45" s="44"/>
      <c r="BU45" s="48"/>
      <c r="BV45" s="66" t="str">
        <f t="shared" si="29"/>
        <v>00000000-1900-PRODUCE-Oec</v>
      </c>
      <c r="BW45" s="44"/>
      <c r="BX45" s="48"/>
      <c r="BY45" s="66" t="str">
        <f t="shared" si="30"/>
        <v/>
      </c>
      <c r="BZ45" s="66" t="str">
        <f t="shared" si="31"/>
        <v/>
      </c>
      <c r="CA45" s="66" t="str">
        <f t="shared" si="32"/>
        <v>Al respecto, la administrada no cuenta con un permiso anterior para la referida embarcación pesquera, por lo que no resulta exigible el cumplimiento del citado numeral</v>
      </c>
      <c r="CB45" s="44"/>
      <c r="CC45" s="48"/>
      <c r="CD45" s="66" t="str">
        <f t="shared" si="33"/>
        <v>0000000-1900-PRODUCE/DSF-PA</v>
      </c>
      <c r="CE45" s="53"/>
      <c r="CF45" s="48"/>
      <c r="CG45" s="44"/>
      <c r="CH45" s="66" t="str">
        <f t="shared" si="34"/>
        <v/>
      </c>
      <c r="CI45" s="66" t="str">
        <f>IFERROR(INDEX(BD_CIAT!$AE$1:$AE$273,MATCH(RD_IL_PERMISOS!I45,BD_CIAT!$A$1:$A$273,0)),"")</f>
        <v/>
      </c>
      <c r="CJ45" s="66" t="str">
        <f t="shared" si="35"/>
        <v/>
      </c>
      <c r="CK45" s="66" t="str">
        <f>IF(CI45&lt;&gt;"",IF(RIGHT(CI45)="B",DATA_AUX!$F$3,IF(RIGHT(CI45)="A",DATA_AUX!$F$2,DATA_AUX!$F$4)),"")</f>
        <v/>
      </c>
      <c r="CL45" s="66" t="str">
        <f>IF(CI45&lt;&gt;"",IF(OR(CI45="6-A",CI45="6-B"),INDEX(DATA_AUX!$M$1:$M$4,MATCH(RD_IL_PERMISOS!CI45,DATA_AUX!$L$1:$L$4,0)),DATA_AUX!M47),"")</f>
        <v/>
      </c>
      <c r="CM45" s="66" t="str">
        <f>IFERROR(INDEX(DATA_AUX!$N$1:$N$4,MATCH(RD_IL_PERMISOS!CI45,DATA_AUX!$L$1:$L$4,0)),"")</f>
        <v/>
      </c>
      <c r="CN45" s="66" t="str">
        <f>+IF(M45&lt;&gt;"",CONCATENATE(PROPER(MID([1]!NumLetras(12*(YEAR(N45)-YEAR(M45))+(MONTH(N45)-MONTH(M45))),1,LEN([1]!NumLetras(12*(YEAR(N45)-YEAR(M45))+(MONTH(N45)-MONTH(M45))))-7))," (",12*(YEAR(N45)-YEAR(M45))+(MONTH(N45)-MONTH(M45)),")",IF(MONTH(N45)-MONTH(M45)=1," mes"," meses"),"; ",P45),"")</f>
        <v/>
      </c>
      <c r="CO45" s="44"/>
      <c r="CP45" s="48"/>
      <c r="CQ45" s="66" t="str">
        <f t="shared" si="36"/>
        <v/>
      </c>
      <c r="CR45" s="66" t="str">
        <f t="shared" si="37"/>
        <v/>
      </c>
    </row>
    <row r="46" spans="1:96" ht="42.75" customHeight="1">
      <c r="A46" s="43">
        <v>45</v>
      </c>
      <c r="D46" s="66" t="str">
        <f t="shared" si="5"/>
        <v>00000000-2024-PRODUCE/DECHDI-</v>
      </c>
      <c r="F46" s="46"/>
      <c r="G46" s="68" t="str">
        <f t="shared" si="38"/>
        <v>00000000-1900</v>
      </c>
      <c r="H46" s="66" t="str">
        <f t="shared" si="39"/>
        <v>0 de enero de yyyy</v>
      </c>
      <c r="J46" s="66" t="str">
        <f>+IFERROR(INDEX(BD_CIAT!$S$1:$S$273,MATCH(RD_IL_PERMISOS!I46,BD_CIAT!$A$1:$A$273,0)),"")</f>
        <v/>
      </c>
      <c r="L46" s="33" t="str">
        <f>IFERROR(INDEX(BD_CIAT!$Z$1:$Z$273,MATCH(RD_IL_PERMISOS!K46,BD_CIAT!$Y$1:$Y$273,0)),"")</f>
        <v/>
      </c>
      <c r="M46" s="48"/>
      <c r="N46" s="48"/>
      <c r="O46" s="73" t="str">
        <f t="shared" si="7"/>
        <v/>
      </c>
      <c r="P46" s="70" t="str">
        <f t="shared" si="8"/>
        <v/>
      </c>
      <c r="R46" s="49"/>
      <c r="S46" s="66" t="str">
        <f t="shared" si="9"/>
        <v>0 de enero de yyyy</v>
      </c>
      <c r="T46" s="50"/>
      <c r="U46" s="72" t="str">
        <f t="shared" si="40"/>
        <v/>
      </c>
      <c r="V46" s="72" t="str">
        <f>LOWER(IF(T46&lt;&gt;"",[1]!NumLetras(T46),""))</f>
        <v/>
      </c>
      <c r="W46" s="74" t="str">
        <f t="shared" si="2"/>
        <v/>
      </c>
      <c r="X46" s="75" t="str">
        <f t="shared" si="10"/>
        <v/>
      </c>
      <c r="Y46" s="75" t="str">
        <f t="shared" si="11"/>
        <v/>
      </c>
      <c r="Z46" s="66" t="str">
        <f>IFERROR(INDEX(BD_CIAT!$B$1:$B$273,MATCH(RD_IL_PERMISOS!AB46,BD_CIAT!$AG$1:$AG$273,0)),"")</f>
        <v/>
      </c>
      <c r="AA46" s="66" t="str">
        <f>IFERROR(INDEX(BD_CIAT!$AI$1:$AI$273,MATCH(RD_IL_PERMISOS!AB46,BD_CIAT!$AG$1:$AG$273,0)),"")</f>
        <v/>
      </c>
      <c r="AB46" s="66" t="str">
        <f>IFERROR(INDEX(BD_CIAT!$AG$1:$AG$273,MATCH(RD_IL_PERMISOS!I46,BD_CIAT!$A$1:$A$273,0)),"")</f>
        <v/>
      </c>
      <c r="AC46" s="66" t="str">
        <f>IFERROR(INDEX(BD_CIAT!$E$1:$E$273,MATCH(RD_IL_PERMISOS!AB46,BD_CIAT!$AG$1:$AG$273,0)),"")</f>
        <v/>
      </c>
      <c r="AD46" s="66" t="str">
        <f>IFERROR(INDEX(BD_CIAT!$G$1:$G$273,MATCH(RD_IL_PERMISOS!I46,BD_CIAT!$A$1:$A$273,0)),"")</f>
        <v/>
      </c>
      <c r="AG46" s="66" t="str">
        <f t="shared" si="12"/>
        <v/>
      </c>
      <c r="AH46" s="66" t="str">
        <f>IFERROR(CONCATENATE(INDEX(BD_CIAT!$H$1:$H$273,MATCH(RD_IL_PERMISOS!I46,BD_CIAT!$A$1:$A$273,0)),", ",PROPER(INDEX(BD_CIAT!$C$1:$C$273,MATCH(RD_IL_PERMISOS!AB46,BD_CIAT!$AG$1:$AG$273,0)))),"")</f>
        <v/>
      </c>
      <c r="AI46" s="66" t="str">
        <f t="shared" si="13"/>
        <v/>
      </c>
      <c r="AJ46" s="66" t="str">
        <f t="shared" si="14"/>
        <v/>
      </c>
      <c r="AK46" s="48"/>
      <c r="AL46" s="66" t="str">
        <f t="shared" si="15"/>
        <v>0 de enero de yyyy</v>
      </c>
      <c r="AM46" s="48"/>
      <c r="AN46" s="66" t="str">
        <f t="shared" si="16"/>
        <v>0 de enero de yyyy</v>
      </c>
      <c r="AO46" s="44"/>
      <c r="AP46" s="44"/>
      <c r="AQ46" s="66" t="str">
        <f t="shared" si="17"/>
        <v/>
      </c>
      <c r="AR46" s="33" t="str">
        <f>IFERROR(INDEX(BD_CIAT!$AK$1:$AK$273,MATCH(RD_IL_PERMISOS!I46,BD_CIAT!$A$1:$A$273,0)),"")</f>
        <v/>
      </c>
      <c r="AS46" s="66" t="str">
        <f>IFERROR(INDEX(BD_CIAT!$O$1:$O$273,MATCH(RD_IL_PERMISOS!I46,BD_CIAT!$A$1:$A$273,0)),"")</f>
        <v/>
      </c>
      <c r="AT46" s="49"/>
      <c r="AU46" s="66" t="str">
        <f t="shared" si="18"/>
        <v/>
      </c>
      <c r="AV46" s="44"/>
      <c r="AW46" s="44"/>
      <c r="AX46" s="66" t="str">
        <f t="shared" si="19"/>
        <v/>
      </c>
      <c r="AY46" s="78" t="str">
        <f>IFERROR(INDEX(BD_CIAT!$AA$2:$AA$273,MATCH(RD_IL_PERMISOS!K46,BD_CIAT!$Y$2:$Y$273,0)),"")</f>
        <v/>
      </c>
      <c r="AZ46" s="44"/>
      <c r="BA46" s="44"/>
      <c r="BB46" s="44"/>
      <c r="BC46" s="66" t="str">
        <f t="shared" si="20"/>
        <v/>
      </c>
      <c r="BD46" s="48"/>
      <c r="BE46" s="66" t="str">
        <f t="shared" si="21"/>
        <v>0 de enero de yyyy</v>
      </c>
      <c r="BF46" s="48"/>
      <c r="BG46" s="66" t="str">
        <f t="shared" si="22"/>
        <v>0 de enero de YYYY</v>
      </c>
      <c r="BH46" s="52"/>
      <c r="BI46" s="72" t="str">
        <f t="shared" si="23"/>
        <v xml:space="preserve">$,000 </v>
      </c>
      <c r="BJ46" s="72" t="str">
        <f>LOWER(IF(BH46&lt;&gt;"",[1]!NumLetras(BH46),""))</f>
        <v/>
      </c>
      <c r="BK46" s="74" t="str">
        <f t="shared" si="24"/>
        <v/>
      </c>
      <c r="BL46" s="74" t="str">
        <f t="shared" si="25"/>
        <v/>
      </c>
      <c r="BM46" s="74" t="str">
        <f t="shared" si="26"/>
        <v/>
      </c>
      <c r="BN46" s="44"/>
      <c r="BO46" s="48"/>
      <c r="BP46" s="66" t="str">
        <f t="shared" si="27"/>
        <v/>
      </c>
      <c r="BQ46" s="44"/>
      <c r="BR46" s="48"/>
      <c r="BS46" s="66" t="str">
        <f t="shared" si="28"/>
        <v/>
      </c>
      <c r="BT46" s="44"/>
      <c r="BU46" s="48"/>
      <c r="BV46" s="66" t="str">
        <f t="shared" si="29"/>
        <v>00000000-1900-PRODUCE-Oec</v>
      </c>
      <c r="BW46" s="44"/>
      <c r="BX46" s="48"/>
      <c r="BY46" s="66" t="str">
        <f t="shared" si="30"/>
        <v/>
      </c>
      <c r="BZ46" s="66" t="str">
        <f t="shared" si="31"/>
        <v/>
      </c>
      <c r="CA46" s="66" t="str">
        <f t="shared" si="32"/>
        <v>Al respecto, la administrada no cuenta con un permiso anterior para la referida embarcación pesquera, por lo que no resulta exigible el cumplimiento del citado numeral</v>
      </c>
      <c r="CB46" s="44"/>
      <c r="CC46" s="48"/>
      <c r="CD46" s="66" t="str">
        <f t="shared" si="33"/>
        <v>0000000-1900-PRODUCE/DSF-PA</v>
      </c>
      <c r="CE46" s="53"/>
      <c r="CF46" s="48"/>
      <c r="CG46" s="44"/>
      <c r="CH46" s="66" t="str">
        <f t="shared" si="34"/>
        <v/>
      </c>
      <c r="CI46" s="66" t="str">
        <f>IFERROR(INDEX(BD_CIAT!$AE$1:$AE$273,MATCH(RD_IL_PERMISOS!I46,BD_CIAT!$A$1:$A$273,0)),"")</f>
        <v/>
      </c>
      <c r="CJ46" s="66" t="str">
        <f t="shared" si="35"/>
        <v/>
      </c>
      <c r="CK46" s="66" t="str">
        <f>IF(CI46&lt;&gt;"",IF(RIGHT(CI46)="B",DATA_AUX!$F$3,IF(RIGHT(CI46)="A",DATA_AUX!$F$2,DATA_AUX!$F$4)),"")</f>
        <v/>
      </c>
      <c r="CL46" s="66" t="str">
        <f>IF(CI46&lt;&gt;"",IF(OR(CI46="6-A",CI46="6-B"),INDEX(DATA_AUX!$M$1:$M$4,MATCH(RD_IL_PERMISOS!CI46,DATA_AUX!$L$1:$L$4,0)),DATA_AUX!M48),"")</f>
        <v/>
      </c>
      <c r="CM46" s="66" t="str">
        <f>IFERROR(INDEX(DATA_AUX!$N$1:$N$4,MATCH(RD_IL_PERMISOS!CI46,DATA_AUX!$L$1:$L$4,0)),"")</f>
        <v/>
      </c>
      <c r="CN46" s="66" t="str">
        <f>+IF(M46&lt;&gt;"",CONCATENATE(PROPER(MID([1]!NumLetras(12*(YEAR(N46)-YEAR(M46))+(MONTH(N46)-MONTH(M46))),1,LEN([1]!NumLetras(12*(YEAR(N46)-YEAR(M46))+(MONTH(N46)-MONTH(M46))))-7))," (",12*(YEAR(N46)-YEAR(M46))+(MONTH(N46)-MONTH(M46)),")",IF(MONTH(N46)-MONTH(M46)=1," mes"," meses"),"; ",P46),"")</f>
        <v/>
      </c>
      <c r="CO46" s="44"/>
      <c r="CP46" s="48"/>
      <c r="CQ46" s="66" t="str">
        <f t="shared" si="36"/>
        <v/>
      </c>
      <c r="CR46" s="66" t="str">
        <f t="shared" si="37"/>
        <v/>
      </c>
    </row>
    <row r="47" spans="1:96" ht="42.75" customHeight="1">
      <c r="A47" s="43">
        <v>46</v>
      </c>
      <c r="D47" s="66" t="str">
        <f t="shared" si="5"/>
        <v>00000000-2024-PRODUCE/DECHDI-</v>
      </c>
      <c r="F47" s="46"/>
      <c r="G47" s="68" t="str">
        <f t="shared" si="38"/>
        <v>00000000-1900</v>
      </c>
      <c r="H47" s="66" t="str">
        <f t="shared" si="39"/>
        <v>0 de enero de yyyy</v>
      </c>
      <c r="J47" s="66" t="str">
        <f>+IFERROR(INDEX(BD_CIAT!$S$1:$S$273,MATCH(RD_IL_PERMISOS!I47,BD_CIAT!$A$1:$A$273,0)),"")</f>
        <v/>
      </c>
      <c r="L47" s="33" t="str">
        <f>IFERROR(INDEX(BD_CIAT!$Z$1:$Z$273,MATCH(RD_IL_PERMISOS!K47,BD_CIAT!$Y$1:$Y$273,0)),"")</f>
        <v/>
      </c>
      <c r="M47" s="48"/>
      <c r="N47" s="48"/>
      <c r="O47" s="73" t="str">
        <f t="shared" si="7"/>
        <v/>
      </c>
      <c r="P47" s="70" t="str">
        <f t="shared" si="8"/>
        <v/>
      </c>
      <c r="R47" s="49"/>
      <c r="S47" s="66" t="str">
        <f t="shared" si="9"/>
        <v>0 de enero de yyyy</v>
      </c>
      <c r="T47" s="50"/>
      <c r="U47" s="72" t="str">
        <f t="shared" si="40"/>
        <v/>
      </c>
      <c r="V47" s="72" t="str">
        <f>LOWER(IF(T47&lt;&gt;"",[1]!NumLetras(T47),""))</f>
        <v/>
      </c>
      <c r="W47" s="74" t="str">
        <f t="shared" si="2"/>
        <v/>
      </c>
      <c r="X47" s="75" t="str">
        <f t="shared" si="10"/>
        <v/>
      </c>
      <c r="Y47" s="75" t="str">
        <f t="shared" si="11"/>
        <v/>
      </c>
      <c r="Z47" s="66" t="str">
        <f>IFERROR(INDEX(BD_CIAT!$B$1:$B$273,MATCH(RD_IL_PERMISOS!AB47,BD_CIAT!$AG$1:$AG$273,0)),"")</f>
        <v/>
      </c>
      <c r="AA47" s="66" t="str">
        <f>IFERROR(INDEX(BD_CIAT!$AI$1:$AI$273,MATCH(RD_IL_PERMISOS!AB47,BD_CIAT!$AG$1:$AG$273,0)),"")</f>
        <v/>
      </c>
      <c r="AB47" s="66" t="str">
        <f>IFERROR(INDEX(BD_CIAT!$AG$1:$AG$273,MATCH(RD_IL_PERMISOS!I47,BD_CIAT!$A$1:$A$273,0)),"")</f>
        <v/>
      </c>
      <c r="AC47" s="66" t="str">
        <f>IFERROR(INDEX(BD_CIAT!$E$1:$E$273,MATCH(RD_IL_PERMISOS!AB47,BD_CIAT!$AG$1:$AG$273,0)),"")</f>
        <v/>
      </c>
      <c r="AD47" s="66" t="str">
        <f>IFERROR(INDEX(BD_CIAT!$G$1:$G$273,MATCH(RD_IL_PERMISOS!I47,BD_CIAT!$A$1:$A$273,0)),"")</f>
        <v/>
      </c>
      <c r="AG47" s="66" t="str">
        <f t="shared" si="12"/>
        <v/>
      </c>
      <c r="AH47" s="66" t="str">
        <f>IFERROR(CONCATENATE(INDEX(BD_CIAT!$H$1:$H$273,MATCH(RD_IL_PERMISOS!I47,BD_CIAT!$A$1:$A$273,0)),", ",PROPER(INDEX(BD_CIAT!$C$1:$C$273,MATCH(RD_IL_PERMISOS!AB47,BD_CIAT!$AG$1:$AG$273,0)))),"")</f>
        <v/>
      </c>
      <c r="AI47" s="66" t="str">
        <f t="shared" si="13"/>
        <v/>
      </c>
      <c r="AJ47" s="66" t="str">
        <f t="shared" si="14"/>
        <v/>
      </c>
      <c r="AK47" s="48"/>
      <c r="AL47" s="66" t="str">
        <f t="shared" si="15"/>
        <v>0 de enero de yyyy</v>
      </c>
      <c r="AM47" s="48"/>
      <c r="AN47" s="66" t="str">
        <f t="shared" si="16"/>
        <v>0 de enero de yyyy</v>
      </c>
      <c r="AO47" s="44"/>
      <c r="AP47" s="44"/>
      <c r="AQ47" s="66" t="str">
        <f t="shared" si="17"/>
        <v/>
      </c>
      <c r="AR47" s="33" t="str">
        <f>IFERROR(INDEX(BD_CIAT!$AK$1:$AK$273,MATCH(RD_IL_PERMISOS!I47,BD_CIAT!$A$1:$A$273,0)),"")</f>
        <v/>
      </c>
      <c r="AS47" s="66" t="str">
        <f>IFERROR(INDEX(BD_CIAT!$O$1:$O$273,MATCH(RD_IL_PERMISOS!I47,BD_CIAT!$A$1:$A$273,0)),"")</f>
        <v/>
      </c>
      <c r="AT47" s="49"/>
      <c r="AU47" s="66" t="str">
        <f t="shared" si="18"/>
        <v/>
      </c>
      <c r="AV47" s="44"/>
      <c r="AW47" s="44"/>
      <c r="AX47" s="66" t="str">
        <f t="shared" si="19"/>
        <v/>
      </c>
      <c r="AY47" s="78" t="str">
        <f>IFERROR(INDEX(BD_CIAT!$AA$2:$AA$273,MATCH(RD_IL_PERMISOS!K47,BD_CIAT!$Y$2:$Y$273,0)),"")</f>
        <v/>
      </c>
      <c r="AZ47" s="44"/>
      <c r="BA47" s="44"/>
      <c r="BB47" s="44"/>
      <c r="BC47" s="66" t="str">
        <f t="shared" si="20"/>
        <v/>
      </c>
      <c r="BD47" s="48"/>
      <c r="BE47" s="66" t="str">
        <f t="shared" si="21"/>
        <v>0 de enero de yyyy</v>
      </c>
      <c r="BF47" s="48"/>
      <c r="BG47" s="66" t="str">
        <f t="shared" si="22"/>
        <v>0 de enero de YYYY</v>
      </c>
      <c r="BH47" s="52"/>
      <c r="BI47" s="72" t="str">
        <f t="shared" si="23"/>
        <v xml:space="preserve">$,000 </v>
      </c>
      <c r="BJ47" s="72" t="str">
        <f>LOWER(IF(BH47&lt;&gt;"",[1]!NumLetras(BH47),""))</f>
        <v/>
      </c>
      <c r="BK47" s="74" t="str">
        <f t="shared" si="24"/>
        <v/>
      </c>
      <c r="BL47" s="74" t="str">
        <f t="shared" si="25"/>
        <v/>
      </c>
      <c r="BM47" s="74" t="str">
        <f t="shared" si="26"/>
        <v/>
      </c>
      <c r="BN47" s="44"/>
      <c r="BO47" s="48"/>
      <c r="BP47" s="66" t="str">
        <f t="shared" si="27"/>
        <v/>
      </c>
      <c r="BQ47" s="44"/>
      <c r="BR47" s="48"/>
      <c r="BS47" s="66" t="str">
        <f t="shared" si="28"/>
        <v/>
      </c>
      <c r="BT47" s="44"/>
      <c r="BU47" s="48"/>
      <c r="BV47" s="66" t="str">
        <f t="shared" si="29"/>
        <v>00000000-1900-PRODUCE-Oec</v>
      </c>
      <c r="BW47" s="44"/>
      <c r="BX47" s="48"/>
      <c r="BY47" s="66" t="str">
        <f t="shared" si="30"/>
        <v/>
      </c>
      <c r="BZ47" s="66" t="str">
        <f t="shared" si="31"/>
        <v/>
      </c>
      <c r="CA47" s="66" t="str">
        <f t="shared" si="32"/>
        <v>Al respecto, la administrada no cuenta con un permiso anterior para la referida embarcación pesquera, por lo que no resulta exigible el cumplimiento del citado numeral</v>
      </c>
      <c r="CB47" s="44"/>
      <c r="CC47" s="48"/>
      <c r="CD47" s="66" t="str">
        <f t="shared" si="33"/>
        <v>0000000-1900-PRODUCE/DSF-PA</v>
      </c>
      <c r="CE47" s="53"/>
      <c r="CF47" s="48"/>
      <c r="CG47" s="44"/>
      <c r="CH47" s="66" t="str">
        <f t="shared" si="34"/>
        <v/>
      </c>
      <c r="CI47" s="66" t="str">
        <f>IFERROR(INDEX(BD_CIAT!$AE$1:$AE$273,MATCH(RD_IL_PERMISOS!I47,BD_CIAT!$A$1:$A$273,0)),"")</f>
        <v/>
      </c>
      <c r="CJ47" s="66" t="str">
        <f t="shared" si="35"/>
        <v/>
      </c>
      <c r="CK47" s="66" t="str">
        <f>IF(CI47&lt;&gt;"",IF(RIGHT(CI47)="B",DATA_AUX!$F$3,IF(RIGHT(CI47)="A",DATA_AUX!$F$2,DATA_AUX!$F$4)),"")</f>
        <v/>
      </c>
      <c r="CL47" s="66" t="str">
        <f>IF(CI47&lt;&gt;"",IF(OR(CI47="6-A",CI47="6-B"),INDEX(DATA_AUX!$M$1:$M$4,MATCH(RD_IL_PERMISOS!CI47,DATA_AUX!$L$1:$L$4,0)),DATA_AUX!M49),"")</f>
        <v/>
      </c>
      <c r="CM47" s="66" t="str">
        <f>IFERROR(INDEX(DATA_AUX!$N$1:$N$4,MATCH(RD_IL_PERMISOS!CI47,DATA_AUX!$L$1:$L$4,0)),"")</f>
        <v/>
      </c>
      <c r="CN47" s="66" t="str">
        <f>+IF(M47&lt;&gt;"",CONCATENATE(PROPER(MID([1]!NumLetras(12*(YEAR(N47)-YEAR(M47))+(MONTH(N47)-MONTH(M47))),1,LEN([1]!NumLetras(12*(YEAR(N47)-YEAR(M47))+(MONTH(N47)-MONTH(M47))))-7))," (",12*(YEAR(N47)-YEAR(M47))+(MONTH(N47)-MONTH(M47)),")",IF(MONTH(N47)-MONTH(M47)=1," mes"," meses"),"; ",P47),"")</f>
        <v/>
      </c>
      <c r="CO47" s="44"/>
      <c r="CP47" s="48"/>
      <c r="CQ47" s="66" t="str">
        <f t="shared" si="36"/>
        <v/>
      </c>
      <c r="CR47" s="66" t="str">
        <f t="shared" si="37"/>
        <v/>
      </c>
    </row>
    <row r="48" spans="1:96" ht="42.75" customHeight="1">
      <c r="A48" s="43">
        <v>47</v>
      </c>
      <c r="D48" s="66" t="str">
        <f t="shared" si="5"/>
        <v>00000000-2024-PRODUCE/DECHDI-</v>
      </c>
      <c r="F48" s="46"/>
      <c r="G48" s="68" t="str">
        <f t="shared" si="38"/>
        <v>00000000-1900</v>
      </c>
      <c r="H48" s="66" t="str">
        <f t="shared" si="39"/>
        <v>0 de enero de yyyy</v>
      </c>
      <c r="J48" s="66" t="str">
        <f>+IFERROR(INDEX(BD_CIAT!$S$1:$S$273,MATCH(RD_IL_PERMISOS!I48,BD_CIAT!$A$1:$A$273,0)),"")</f>
        <v/>
      </c>
      <c r="L48" s="33" t="str">
        <f>IFERROR(INDEX(BD_CIAT!$Z$1:$Z$273,MATCH(RD_IL_PERMISOS!K48,BD_CIAT!$Y$1:$Y$273,0)),"")</f>
        <v/>
      </c>
      <c r="M48" s="48"/>
      <c r="N48" s="48"/>
      <c r="O48" s="73" t="str">
        <f t="shared" si="7"/>
        <v/>
      </c>
      <c r="P48" s="70" t="str">
        <f t="shared" si="8"/>
        <v/>
      </c>
      <c r="R48" s="49"/>
      <c r="S48" s="66" t="str">
        <f t="shared" si="9"/>
        <v>0 de enero de yyyy</v>
      </c>
      <c r="T48" s="50"/>
      <c r="U48" s="72" t="str">
        <f t="shared" si="40"/>
        <v/>
      </c>
      <c r="V48" s="72" t="str">
        <f>LOWER(IF(T48&lt;&gt;"",[1]!NumLetras(T48),""))</f>
        <v/>
      </c>
      <c r="W48" s="74" t="str">
        <f t="shared" si="2"/>
        <v/>
      </c>
      <c r="X48" s="75" t="str">
        <f t="shared" si="10"/>
        <v/>
      </c>
      <c r="Y48" s="75" t="str">
        <f t="shared" si="11"/>
        <v/>
      </c>
      <c r="Z48" s="66" t="str">
        <f>IFERROR(INDEX(BD_CIAT!$B$1:$B$273,MATCH(RD_IL_PERMISOS!AB48,BD_CIAT!$AG$1:$AG$273,0)),"")</f>
        <v/>
      </c>
      <c r="AA48" s="66" t="str">
        <f>IFERROR(INDEX(BD_CIAT!$AI$1:$AI$273,MATCH(RD_IL_PERMISOS!AB48,BD_CIAT!$AG$1:$AG$273,0)),"")</f>
        <v/>
      </c>
      <c r="AB48" s="66" t="str">
        <f>IFERROR(INDEX(BD_CIAT!$AG$1:$AG$273,MATCH(RD_IL_PERMISOS!I48,BD_CIAT!$A$1:$A$273,0)),"")</f>
        <v/>
      </c>
      <c r="AC48" s="66" t="str">
        <f>IFERROR(INDEX(BD_CIAT!$E$1:$E$273,MATCH(RD_IL_PERMISOS!AB48,BD_CIAT!$AG$1:$AG$273,0)),"")</f>
        <v/>
      </c>
      <c r="AD48" s="66" t="str">
        <f>IFERROR(INDEX(BD_CIAT!$G$1:$G$273,MATCH(RD_IL_PERMISOS!I48,BD_CIAT!$A$1:$A$273,0)),"")</f>
        <v/>
      </c>
      <c r="AG48" s="66" t="str">
        <f t="shared" si="12"/>
        <v/>
      </c>
      <c r="AH48" s="66" t="str">
        <f>IFERROR(CONCATENATE(INDEX(BD_CIAT!$H$1:$H$273,MATCH(RD_IL_PERMISOS!I48,BD_CIAT!$A$1:$A$273,0)),", ",PROPER(INDEX(BD_CIAT!$C$1:$C$273,MATCH(RD_IL_PERMISOS!AB48,BD_CIAT!$AG$1:$AG$273,0)))),"")</f>
        <v/>
      </c>
      <c r="AI48" s="66" t="str">
        <f t="shared" si="13"/>
        <v/>
      </c>
      <c r="AJ48" s="66" t="str">
        <f t="shared" si="14"/>
        <v/>
      </c>
      <c r="AK48" s="48"/>
      <c r="AL48" s="66" t="str">
        <f t="shared" si="15"/>
        <v>0 de enero de yyyy</v>
      </c>
      <c r="AM48" s="48"/>
      <c r="AN48" s="66" t="str">
        <f t="shared" si="16"/>
        <v>0 de enero de yyyy</v>
      </c>
      <c r="AO48" s="44"/>
      <c r="AP48" s="44"/>
      <c r="AQ48" s="66" t="str">
        <f t="shared" si="17"/>
        <v/>
      </c>
      <c r="AR48" s="33" t="str">
        <f>IFERROR(INDEX(BD_CIAT!$AK$1:$AK$273,MATCH(RD_IL_PERMISOS!I48,BD_CIAT!$A$1:$A$273,0)),"")</f>
        <v/>
      </c>
      <c r="AS48" s="66" t="str">
        <f>IFERROR(INDEX(BD_CIAT!$O$1:$O$273,MATCH(RD_IL_PERMISOS!I48,BD_CIAT!$A$1:$A$273,0)),"")</f>
        <v/>
      </c>
      <c r="AT48" s="49"/>
      <c r="AU48" s="66" t="str">
        <f t="shared" si="18"/>
        <v/>
      </c>
      <c r="AV48" s="44"/>
      <c r="AW48" s="44"/>
      <c r="AX48" s="66" t="str">
        <f t="shared" si="19"/>
        <v/>
      </c>
      <c r="AY48" s="78" t="str">
        <f>IFERROR(INDEX(BD_CIAT!$AA$2:$AA$273,MATCH(RD_IL_PERMISOS!K48,BD_CIAT!$Y$2:$Y$273,0)),"")</f>
        <v/>
      </c>
      <c r="AZ48" s="44"/>
      <c r="BA48" s="44"/>
      <c r="BB48" s="44"/>
      <c r="BC48" s="66" t="str">
        <f t="shared" si="20"/>
        <v/>
      </c>
      <c r="BD48" s="48"/>
      <c r="BE48" s="66" t="str">
        <f t="shared" si="21"/>
        <v>0 de enero de yyyy</v>
      </c>
      <c r="BF48" s="48"/>
      <c r="BG48" s="66" t="str">
        <f t="shared" si="22"/>
        <v>0 de enero de YYYY</v>
      </c>
      <c r="BH48" s="52"/>
      <c r="BI48" s="72" t="str">
        <f t="shared" si="23"/>
        <v xml:space="preserve">$,000 </v>
      </c>
      <c r="BJ48" s="72" t="str">
        <f>LOWER(IF(BH48&lt;&gt;"",[1]!NumLetras(BH48),""))</f>
        <v/>
      </c>
      <c r="BK48" s="74" t="str">
        <f t="shared" si="24"/>
        <v/>
      </c>
      <c r="BL48" s="74" t="str">
        <f t="shared" si="25"/>
        <v/>
      </c>
      <c r="BM48" s="74" t="str">
        <f t="shared" si="26"/>
        <v/>
      </c>
      <c r="BN48" s="44"/>
      <c r="BO48" s="48"/>
      <c r="BP48" s="66" t="str">
        <f t="shared" si="27"/>
        <v/>
      </c>
      <c r="BQ48" s="44"/>
      <c r="BR48" s="48"/>
      <c r="BS48" s="66" t="str">
        <f t="shared" si="28"/>
        <v/>
      </c>
      <c r="BT48" s="44"/>
      <c r="BU48" s="48"/>
      <c r="BV48" s="66" t="str">
        <f t="shared" si="29"/>
        <v>00000000-1900-PRODUCE-Oec</v>
      </c>
      <c r="BW48" s="44"/>
      <c r="BX48" s="48"/>
      <c r="BY48" s="66" t="str">
        <f t="shared" si="30"/>
        <v/>
      </c>
      <c r="BZ48" s="66" t="str">
        <f t="shared" si="31"/>
        <v/>
      </c>
      <c r="CA48" s="66" t="str">
        <f t="shared" si="32"/>
        <v>Al respecto, la administrada no cuenta con un permiso anterior para la referida embarcación pesquera, por lo que no resulta exigible el cumplimiento del citado numeral</v>
      </c>
      <c r="CB48" s="44"/>
      <c r="CC48" s="48"/>
      <c r="CD48" s="66" t="str">
        <f t="shared" si="33"/>
        <v>0000000-1900-PRODUCE/DSF-PA</v>
      </c>
      <c r="CE48" s="53"/>
      <c r="CF48" s="48"/>
      <c r="CG48" s="44"/>
      <c r="CH48" s="66" t="str">
        <f t="shared" si="34"/>
        <v/>
      </c>
      <c r="CI48" s="66" t="str">
        <f>IFERROR(INDEX(BD_CIAT!$AE$1:$AE$273,MATCH(RD_IL_PERMISOS!I48,BD_CIAT!$A$1:$A$273,0)),"")</f>
        <v/>
      </c>
      <c r="CJ48" s="66" t="str">
        <f t="shared" si="35"/>
        <v/>
      </c>
      <c r="CK48" s="66" t="str">
        <f>IF(CI48&lt;&gt;"",IF(RIGHT(CI48)="B",DATA_AUX!$F$3,IF(RIGHT(CI48)="A",DATA_AUX!$F$2,DATA_AUX!$F$4)),"")</f>
        <v/>
      </c>
      <c r="CL48" s="66" t="str">
        <f>IF(CI48&lt;&gt;"",IF(OR(CI48="6-A",CI48="6-B"),INDEX(DATA_AUX!$M$1:$M$4,MATCH(RD_IL_PERMISOS!CI48,DATA_AUX!$L$1:$L$4,0)),DATA_AUX!M50),"")</f>
        <v/>
      </c>
      <c r="CM48" s="66" t="str">
        <f>IFERROR(INDEX(DATA_AUX!$N$1:$N$4,MATCH(RD_IL_PERMISOS!CI48,DATA_AUX!$L$1:$L$4,0)),"")</f>
        <v/>
      </c>
      <c r="CN48" s="66" t="str">
        <f>+IF(M48&lt;&gt;"",CONCATENATE(PROPER(MID([1]!NumLetras(12*(YEAR(N48)-YEAR(M48))+(MONTH(N48)-MONTH(M48))),1,LEN([1]!NumLetras(12*(YEAR(N48)-YEAR(M48))+(MONTH(N48)-MONTH(M48))))-7))," (",12*(YEAR(N48)-YEAR(M48))+(MONTH(N48)-MONTH(M48)),")",IF(MONTH(N48)-MONTH(M48)=1," mes"," meses"),"; ",P48),"")</f>
        <v/>
      </c>
      <c r="CO48" s="44"/>
      <c r="CP48" s="48"/>
      <c r="CQ48" s="66" t="str">
        <f t="shared" si="36"/>
        <v/>
      </c>
      <c r="CR48" s="66" t="str">
        <f t="shared" si="37"/>
        <v/>
      </c>
    </row>
    <row r="49" spans="1:96" ht="42.75" customHeight="1">
      <c r="A49" s="43">
        <v>48</v>
      </c>
      <c r="D49" s="66" t="str">
        <f t="shared" si="5"/>
        <v>00000000-2024-PRODUCE/DECHDI-</v>
      </c>
      <c r="F49" s="46"/>
      <c r="G49" s="68" t="str">
        <f t="shared" si="38"/>
        <v>00000000-1900</v>
      </c>
      <c r="H49" s="66" t="str">
        <f t="shared" si="39"/>
        <v>0 de enero de yyyy</v>
      </c>
      <c r="J49" s="66" t="str">
        <f>+IFERROR(INDEX(BD_CIAT!$S$1:$S$273,MATCH(RD_IL_PERMISOS!I49,BD_CIAT!$A$1:$A$273,0)),"")</f>
        <v/>
      </c>
      <c r="L49" s="33" t="str">
        <f>IFERROR(INDEX(BD_CIAT!$Z$1:$Z$273,MATCH(RD_IL_PERMISOS!K49,BD_CIAT!$Y$1:$Y$273,0)),"")</f>
        <v/>
      </c>
      <c r="M49" s="48"/>
      <c r="N49" s="48"/>
      <c r="O49" s="73" t="str">
        <f t="shared" si="7"/>
        <v/>
      </c>
      <c r="P49" s="70" t="str">
        <f t="shared" si="8"/>
        <v/>
      </c>
      <c r="R49" s="49"/>
      <c r="S49" s="66" t="str">
        <f t="shared" si="9"/>
        <v>0 de enero de yyyy</v>
      </c>
      <c r="T49" s="50"/>
      <c r="U49" s="72" t="str">
        <f t="shared" si="40"/>
        <v/>
      </c>
      <c r="V49" s="72" t="str">
        <f>LOWER(IF(T49&lt;&gt;"",[1]!NumLetras(T49),""))</f>
        <v/>
      </c>
      <c r="W49" s="74" t="str">
        <f t="shared" si="2"/>
        <v/>
      </c>
      <c r="X49" s="75" t="str">
        <f t="shared" si="10"/>
        <v/>
      </c>
      <c r="Y49" s="75" t="str">
        <f t="shared" si="11"/>
        <v/>
      </c>
      <c r="Z49" s="66" t="str">
        <f>IFERROR(INDEX(BD_CIAT!$B$1:$B$273,MATCH(RD_IL_PERMISOS!AB49,BD_CIAT!$AG$1:$AG$273,0)),"")</f>
        <v/>
      </c>
      <c r="AA49" s="66" t="str">
        <f>IFERROR(INDEX(BD_CIAT!$AI$1:$AI$273,MATCH(RD_IL_PERMISOS!AB49,BD_CIAT!$AG$1:$AG$273,0)),"")</f>
        <v/>
      </c>
      <c r="AB49" s="66" t="str">
        <f>IFERROR(INDEX(BD_CIAT!$AG$1:$AG$273,MATCH(RD_IL_PERMISOS!I49,BD_CIAT!$A$1:$A$273,0)),"")</f>
        <v/>
      </c>
      <c r="AC49" s="66" t="str">
        <f>IFERROR(INDEX(BD_CIAT!$E$1:$E$273,MATCH(RD_IL_PERMISOS!AB49,BD_CIAT!$AG$1:$AG$273,0)),"")</f>
        <v/>
      </c>
      <c r="AD49" s="66" t="str">
        <f>IFERROR(INDEX(BD_CIAT!$G$1:$G$273,MATCH(RD_IL_PERMISOS!I49,BD_CIAT!$A$1:$A$273,0)),"")</f>
        <v/>
      </c>
      <c r="AG49" s="66" t="str">
        <f t="shared" si="12"/>
        <v/>
      </c>
      <c r="AH49" s="66" t="str">
        <f>IFERROR(CONCATENATE(INDEX(BD_CIAT!$H$1:$H$273,MATCH(RD_IL_PERMISOS!I49,BD_CIAT!$A$1:$A$273,0)),", ",PROPER(INDEX(BD_CIAT!$C$1:$C$273,MATCH(RD_IL_PERMISOS!AB49,BD_CIAT!$AG$1:$AG$273,0)))),"")</f>
        <v/>
      </c>
      <c r="AI49" s="66" t="str">
        <f t="shared" si="13"/>
        <v/>
      </c>
      <c r="AJ49" s="66" t="str">
        <f t="shared" si="14"/>
        <v/>
      </c>
      <c r="AK49" s="48"/>
      <c r="AL49" s="66" t="str">
        <f t="shared" si="15"/>
        <v>0 de enero de yyyy</v>
      </c>
      <c r="AM49" s="48"/>
      <c r="AN49" s="66" t="str">
        <f t="shared" si="16"/>
        <v>0 de enero de yyyy</v>
      </c>
      <c r="AO49" s="44"/>
      <c r="AP49" s="44"/>
      <c r="AQ49" s="66" t="str">
        <f t="shared" si="17"/>
        <v/>
      </c>
      <c r="AR49" s="33" t="str">
        <f>IFERROR(INDEX(BD_CIAT!$AK$1:$AK$273,MATCH(RD_IL_PERMISOS!I49,BD_CIAT!$A$1:$A$273,0)),"")</f>
        <v/>
      </c>
      <c r="AS49" s="66" t="str">
        <f>IFERROR(INDEX(BD_CIAT!$O$1:$O$273,MATCH(RD_IL_PERMISOS!I49,BD_CIAT!$A$1:$A$273,0)),"")</f>
        <v/>
      </c>
      <c r="AT49" s="49"/>
      <c r="AU49" s="66" t="str">
        <f t="shared" si="18"/>
        <v/>
      </c>
      <c r="AV49" s="44"/>
      <c r="AW49" s="44"/>
      <c r="AX49" s="66" t="str">
        <f t="shared" si="19"/>
        <v/>
      </c>
      <c r="AY49" s="78" t="str">
        <f>IFERROR(INDEX(BD_CIAT!$AA$2:$AA$273,MATCH(RD_IL_PERMISOS!K49,BD_CIAT!$Y$2:$Y$273,0)),"")</f>
        <v/>
      </c>
      <c r="AZ49" s="44"/>
      <c r="BA49" s="44"/>
      <c r="BB49" s="44"/>
      <c r="BC49" s="66" t="str">
        <f t="shared" si="20"/>
        <v/>
      </c>
      <c r="BD49" s="48"/>
      <c r="BE49" s="66" t="str">
        <f t="shared" si="21"/>
        <v>0 de enero de yyyy</v>
      </c>
      <c r="BF49" s="48"/>
      <c r="BG49" s="66" t="str">
        <f t="shared" si="22"/>
        <v>0 de enero de YYYY</v>
      </c>
      <c r="BH49" s="52"/>
      <c r="BI49" s="72" t="str">
        <f t="shared" si="23"/>
        <v xml:space="preserve">$,000 </v>
      </c>
      <c r="BJ49" s="72" t="str">
        <f>LOWER(IF(BH49&lt;&gt;"",[1]!NumLetras(BH49),""))</f>
        <v/>
      </c>
      <c r="BK49" s="74" t="str">
        <f t="shared" si="24"/>
        <v/>
      </c>
      <c r="BL49" s="74" t="str">
        <f t="shared" si="25"/>
        <v/>
      </c>
      <c r="BM49" s="74" t="str">
        <f t="shared" si="26"/>
        <v/>
      </c>
      <c r="BN49" s="44"/>
      <c r="BO49" s="48"/>
      <c r="BP49" s="66" t="str">
        <f t="shared" si="27"/>
        <v/>
      </c>
      <c r="BQ49" s="44"/>
      <c r="BR49" s="48"/>
      <c r="BS49" s="66" t="str">
        <f t="shared" si="28"/>
        <v/>
      </c>
      <c r="BT49" s="44"/>
      <c r="BU49" s="48"/>
      <c r="BV49" s="66" t="str">
        <f t="shared" si="29"/>
        <v>00000000-1900-PRODUCE-Oec</v>
      </c>
      <c r="BW49" s="44"/>
      <c r="BX49" s="48"/>
      <c r="BY49" s="66" t="str">
        <f t="shared" si="30"/>
        <v/>
      </c>
      <c r="BZ49" s="66" t="str">
        <f t="shared" si="31"/>
        <v/>
      </c>
      <c r="CA49" s="66" t="str">
        <f t="shared" si="32"/>
        <v>Al respecto, la administrada no cuenta con un permiso anterior para la referida embarcación pesquera, por lo que no resulta exigible el cumplimiento del citado numeral</v>
      </c>
      <c r="CB49" s="44"/>
      <c r="CC49" s="48"/>
      <c r="CD49" s="66" t="str">
        <f t="shared" si="33"/>
        <v>0000000-1900-PRODUCE/DSF-PA</v>
      </c>
      <c r="CE49" s="53"/>
      <c r="CF49" s="48"/>
      <c r="CG49" s="44"/>
      <c r="CH49" s="66" t="str">
        <f t="shared" si="34"/>
        <v/>
      </c>
      <c r="CI49" s="66" t="str">
        <f>IFERROR(INDEX(BD_CIAT!$AE$1:$AE$273,MATCH(RD_IL_PERMISOS!I49,BD_CIAT!$A$1:$A$273,0)),"")</f>
        <v/>
      </c>
      <c r="CJ49" s="66" t="str">
        <f t="shared" si="35"/>
        <v/>
      </c>
      <c r="CK49" s="66" t="str">
        <f>IF(CI49&lt;&gt;"",IF(RIGHT(CI49)="B",DATA_AUX!$F$3,IF(RIGHT(CI49)="A",DATA_AUX!$F$2,DATA_AUX!$F$4)),"")</f>
        <v/>
      </c>
      <c r="CL49" s="66" t="str">
        <f>IF(CI49&lt;&gt;"",IF(OR(CI49="6-A",CI49="6-B"),INDEX(DATA_AUX!$M$1:$M$4,MATCH(RD_IL_PERMISOS!CI49,DATA_AUX!$L$1:$L$4,0)),DATA_AUX!M51),"")</f>
        <v/>
      </c>
      <c r="CM49" s="66" t="str">
        <f>IFERROR(INDEX(DATA_AUX!$N$1:$N$4,MATCH(RD_IL_PERMISOS!CI49,DATA_AUX!$L$1:$L$4,0)),"")</f>
        <v/>
      </c>
      <c r="CN49" s="66" t="str">
        <f>+IF(M49&lt;&gt;"",CONCATENATE(PROPER(MID([1]!NumLetras(12*(YEAR(N49)-YEAR(M49))+(MONTH(N49)-MONTH(M49))),1,LEN([1]!NumLetras(12*(YEAR(N49)-YEAR(M49))+(MONTH(N49)-MONTH(M49))))-7))," (",12*(YEAR(N49)-YEAR(M49))+(MONTH(N49)-MONTH(M49)),")",IF(MONTH(N49)-MONTH(M49)=1," mes"," meses"),"; ",P49),"")</f>
        <v/>
      </c>
      <c r="CO49" s="44"/>
      <c r="CP49" s="48"/>
      <c r="CQ49" s="66" t="str">
        <f t="shared" si="36"/>
        <v/>
      </c>
      <c r="CR49" s="66" t="str">
        <f t="shared" si="37"/>
        <v/>
      </c>
    </row>
    <row r="50" spans="1:96" ht="42.75" customHeight="1">
      <c r="A50" s="43">
        <v>49</v>
      </c>
      <c r="D50" s="66" t="str">
        <f t="shared" si="5"/>
        <v>00000000-2024-PRODUCE/DECHDI-</v>
      </c>
      <c r="F50" s="46"/>
      <c r="G50" s="68" t="str">
        <f t="shared" si="38"/>
        <v>00000000-1900</v>
      </c>
      <c r="H50" s="66" t="str">
        <f t="shared" si="39"/>
        <v>0 de enero de yyyy</v>
      </c>
      <c r="J50" s="66" t="str">
        <f>+IFERROR(INDEX(BD_CIAT!$S$1:$S$273,MATCH(RD_IL_PERMISOS!I50,BD_CIAT!$A$1:$A$273,0)),"")</f>
        <v/>
      </c>
      <c r="L50" s="33" t="str">
        <f>IFERROR(INDEX(BD_CIAT!$Z$1:$Z$273,MATCH(RD_IL_PERMISOS!K50,BD_CIAT!$Y$1:$Y$273,0)),"")</f>
        <v/>
      </c>
      <c r="M50" s="48"/>
      <c r="N50" s="48"/>
      <c r="O50" s="73" t="str">
        <f t="shared" si="7"/>
        <v/>
      </c>
      <c r="P50" s="70" t="str">
        <f t="shared" si="8"/>
        <v/>
      </c>
      <c r="R50" s="49"/>
      <c r="S50" s="66" t="str">
        <f t="shared" si="9"/>
        <v>0 de enero de yyyy</v>
      </c>
      <c r="T50" s="50"/>
      <c r="U50" s="72" t="str">
        <f t="shared" si="40"/>
        <v/>
      </c>
      <c r="V50" s="72" t="str">
        <f>LOWER(IF(T50&lt;&gt;"",[1]!NumLetras(T50),""))</f>
        <v/>
      </c>
      <c r="W50" s="74" t="str">
        <f t="shared" si="2"/>
        <v/>
      </c>
      <c r="X50" s="75" t="str">
        <f t="shared" si="10"/>
        <v/>
      </c>
      <c r="Y50" s="75" t="str">
        <f t="shared" si="11"/>
        <v/>
      </c>
      <c r="Z50" s="66" t="str">
        <f>IFERROR(INDEX(BD_CIAT!$B$1:$B$273,MATCH(RD_IL_PERMISOS!AB50,BD_CIAT!$AG$1:$AG$273,0)),"")</f>
        <v/>
      </c>
      <c r="AA50" s="66" t="str">
        <f>IFERROR(INDEX(BD_CIAT!$AI$1:$AI$273,MATCH(RD_IL_PERMISOS!AB50,BD_CIAT!$AG$1:$AG$273,0)),"")</f>
        <v/>
      </c>
      <c r="AB50" s="66" t="str">
        <f>IFERROR(INDEX(BD_CIAT!$AG$1:$AG$273,MATCH(RD_IL_PERMISOS!I50,BD_CIAT!$A$1:$A$273,0)),"")</f>
        <v/>
      </c>
      <c r="AC50" s="66" t="str">
        <f>IFERROR(INDEX(BD_CIAT!$E$1:$E$273,MATCH(RD_IL_PERMISOS!AB50,BD_CIAT!$AG$1:$AG$273,0)),"")</f>
        <v/>
      </c>
      <c r="AD50" s="66" t="str">
        <f>IFERROR(INDEX(BD_CIAT!$G$1:$G$273,MATCH(RD_IL_PERMISOS!I50,BD_CIAT!$A$1:$A$273,0)),"")</f>
        <v/>
      </c>
      <c r="AG50" s="66" t="str">
        <f t="shared" si="12"/>
        <v/>
      </c>
      <c r="AH50" s="66" t="str">
        <f>IFERROR(CONCATENATE(INDEX(BD_CIAT!$H$1:$H$273,MATCH(RD_IL_PERMISOS!I50,BD_CIAT!$A$1:$A$273,0)),", ",PROPER(INDEX(BD_CIAT!$C$1:$C$273,MATCH(RD_IL_PERMISOS!AB50,BD_CIAT!$AG$1:$AG$273,0)))),"")</f>
        <v/>
      </c>
      <c r="AI50" s="66" t="str">
        <f t="shared" si="13"/>
        <v/>
      </c>
      <c r="AJ50" s="66" t="str">
        <f t="shared" si="14"/>
        <v/>
      </c>
      <c r="AK50" s="48"/>
      <c r="AL50" s="66" t="str">
        <f t="shared" si="15"/>
        <v>0 de enero de yyyy</v>
      </c>
      <c r="AM50" s="48"/>
      <c r="AN50" s="66" t="str">
        <f t="shared" si="16"/>
        <v>0 de enero de yyyy</v>
      </c>
      <c r="AO50" s="44"/>
      <c r="AP50" s="44"/>
      <c r="AQ50" s="66" t="str">
        <f t="shared" si="17"/>
        <v/>
      </c>
      <c r="AR50" s="33" t="str">
        <f>IFERROR(INDEX(BD_CIAT!$AK$1:$AK$273,MATCH(RD_IL_PERMISOS!I50,BD_CIAT!$A$1:$A$273,0)),"")</f>
        <v/>
      </c>
      <c r="AS50" s="66" t="str">
        <f>IFERROR(INDEX(BD_CIAT!$O$1:$O$273,MATCH(RD_IL_PERMISOS!I50,BD_CIAT!$A$1:$A$273,0)),"")</f>
        <v/>
      </c>
      <c r="AT50" s="49"/>
      <c r="AU50" s="66" t="str">
        <f t="shared" si="18"/>
        <v/>
      </c>
      <c r="AV50" s="44"/>
      <c r="AW50" s="44"/>
      <c r="AX50" s="66" t="str">
        <f t="shared" si="19"/>
        <v/>
      </c>
      <c r="AY50" s="78" t="str">
        <f>IFERROR(INDEX(BD_CIAT!$AA$2:$AA$273,MATCH(RD_IL_PERMISOS!K50,BD_CIAT!$Y$2:$Y$273,0)),"")</f>
        <v/>
      </c>
      <c r="AZ50" s="44"/>
      <c r="BA50" s="44"/>
      <c r="BB50" s="44"/>
      <c r="BC50" s="66" t="str">
        <f t="shared" si="20"/>
        <v/>
      </c>
      <c r="BD50" s="48"/>
      <c r="BE50" s="66" t="str">
        <f t="shared" si="21"/>
        <v>0 de enero de yyyy</v>
      </c>
      <c r="BF50" s="48"/>
      <c r="BG50" s="66" t="str">
        <f t="shared" si="22"/>
        <v>0 de enero de YYYY</v>
      </c>
      <c r="BH50" s="52"/>
      <c r="BI50" s="72" t="str">
        <f t="shared" si="23"/>
        <v xml:space="preserve">$,000 </v>
      </c>
      <c r="BJ50" s="72" t="str">
        <f>LOWER(IF(BH50&lt;&gt;"",[1]!NumLetras(BH50),""))</f>
        <v/>
      </c>
      <c r="BK50" s="74" t="str">
        <f t="shared" si="24"/>
        <v/>
      </c>
      <c r="BL50" s="74" t="str">
        <f t="shared" si="25"/>
        <v/>
      </c>
      <c r="BM50" s="74" t="str">
        <f t="shared" si="26"/>
        <v/>
      </c>
      <c r="BN50" s="44"/>
      <c r="BO50" s="48"/>
      <c r="BP50" s="66" t="str">
        <f t="shared" si="27"/>
        <v/>
      </c>
      <c r="BQ50" s="44"/>
      <c r="BR50" s="48"/>
      <c r="BS50" s="66" t="str">
        <f t="shared" si="28"/>
        <v/>
      </c>
      <c r="BT50" s="44"/>
      <c r="BU50" s="48"/>
      <c r="BV50" s="66" t="str">
        <f t="shared" si="29"/>
        <v>00000000-1900-PRODUCE-Oec</v>
      </c>
      <c r="BW50" s="44"/>
      <c r="BX50" s="48"/>
      <c r="BY50" s="66" t="str">
        <f t="shared" si="30"/>
        <v/>
      </c>
      <c r="BZ50" s="66" t="str">
        <f t="shared" si="31"/>
        <v/>
      </c>
      <c r="CA50" s="66" t="str">
        <f t="shared" si="32"/>
        <v>Al respecto, la administrada no cuenta con un permiso anterior para la referida embarcación pesquera, por lo que no resulta exigible el cumplimiento del citado numeral</v>
      </c>
      <c r="CB50" s="44"/>
      <c r="CC50" s="48"/>
      <c r="CD50" s="66" t="str">
        <f t="shared" si="33"/>
        <v>0000000-1900-PRODUCE/DSF-PA</v>
      </c>
      <c r="CE50" s="53"/>
      <c r="CF50" s="48"/>
      <c r="CG50" s="44"/>
      <c r="CH50" s="66" t="str">
        <f t="shared" si="34"/>
        <v/>
      </c>
      <c r="CI50" s="66" t="str">
        <f>IFERROR(INDEX(BD_CIAT!$AE$1:$AE$273,MATCH(RD_IL_PERMISOS!I50,BD_CIAT!$A$1:$A$273,0)),"")</f>
        <v/>
      </c>
      <c r="CJ50" s="66" t="str">
        <f t="shared" si="35"/>
        <v/>
      </c>
      <c r="CK50" s="66" t="str">
        <f>IF(CI50&lt;&gt;"",IF(RIGHT(CI50)="B",DATA_AUX!$F$3,IF(RIGHT(CI50)="A",DATA_AUX!$F$2,DATA_AUX!$F$4)),"")</f>
        <v/>
      </c>
      <c r="CL50" s="66" t="str">
        <f>IF(CI50&lt;&gt;"",IF(OR(CI50="6-A",CI50="6-B"),INDEX(DATA_AUX!$M$1:$M$4,MATCH(RD_IL_PERMISOS!CI50,DATA_AUX!$L$1:$L$4,0)),DATA_AUX!M52),"")</f>
        <v/>
      </c>
      <c r="CM50" s="66" t="str">
        <f>IFERROR(INDEX(DATA_AUX!$N$1:$N$4,MATCH(RD_IL_PERMISOS!CI50,DATA_AUX!$L$1:$L$4,0)),"")</f>
        <v/>
      </c>
      <c r="CN50" s="66" t="str">
        <f>+IF(M50&lt;&gt;"",CONCATENATE(PROPER(MID([1]!NumLetras(12*(YEAR(N50)-YEAR(M50))+(MONTH(N50)-MONTH(M50))),1,LEN([1]!NumLetras(12*(YEAR(N50)-YEAR(M50))+(MONTH(N50)-MONTH(M50))))-7))," (",12*(YEAR(N50)-YEAR(M50))+(MONTH(N50)-MONTH(M50)),")",IF(MONTH(N50)-MONTH(M50)=1," mes"," meses"),"; ",P50),"")</f>
        <v/>
      </c>
      <c r="CO50" s="44"/>
      <c r="CP50" s="48"/>
      <c r="CQ50" s="66" t="str">
        <f t="shared" si="36"/>
        <v/>
      </c>
      <c r="CR50" s="66" t="str">
        <f t="shared" si="37"/>
        <v/>
      </c>
    </row>
    <row r="51" spans="1:96" ht="42.75" customHeight="1">
      <c r="A51" s="43">
        <v>50</v>
      </c>
      <c r="D51" s="66" t="str">
        <f t="shared" si="5"/>
        <v>00000000-2024-PRODUCE/DECHDI-</v>
      </c>
      <c r="F51" s="46"/>
      <c r="G51" s="68" t="str">
        <f t="shared" si="38"/>
        <v>00000000-1900</v>
      </c>
      <c r="H51" s="66" t="str">
        <f t="shared" si="39"/>
        <v>0 de enero de yyyy</v>
      </c>
      <c r="J51" s="66" t="str">
        <f>+IFERROR(INDEX(BD_CIAT!$S$1:$S$273,MATCH(RD_IL_PERMISOS!I51,BD_CIAT!$A$1:$A$273,0)),"")</f>
        <v/>
      </c>
      <c r="L51" s="33" t="str">
        <f>IFERROR(INDEX(BD_CIAT!$Z$1:$Z$273,MATCH(RD_IL_PERMISOS!K51,BD_CIAT!$Y$1:$Y$273,0)),"")</f>
        <v/>
      </c>
      <c r="M51" s="48"/>
      <c r="N51" s="48"/>
      <c r="O51" s="73" t="str">
        <f t="shared" si="7"/>
        <v/>
      </c>
      <c r="P51" s="70" t="str">
        <f t="shared" si="8"/>
        <v/>
      </c>
      <c r="R51" s="49"/>
      <c r="S51" s="66" t="str">
        <f t="shared" si="9"/>
        <v>0 de enero de yyyy</v>
      </c>
      <c r="T51" s="50"/>
      <c r="U51" s="72" t="str">
        <f t="shared" si="40"/>
        <v/>
      </c>
      <c r="V51" s="72" t="str">
        <f>LOWER(IF(T51&lt;&gt;"",[1]!NumLetras(T51),""))</f>
        <v/>
      </c>
      <c r="W51" s="74" t="str">
        <f t="shared" si="2"/>
        <v/>
      </c>
      <c r="X51" s="75" t="str">
        <f t="shared" si="10"/>
        <v/>
      </c>
      <c r="Y51" s="75" t="str">
        <f t="shared" si="11"/>
        <v/>
      </c>
      <c r="Z51" s="66" t="str">
        <f>IFERROR(INDEX(BD_CIAT!$B$1:$B$273,MATCH(RD_IL_PERMISOS!AB51,BD_CIAT!$AG$1:$AG$273,0)),"")</f>
        <v/>
      </c>
      <c r="AA51" s="66" t="str">
        <f>IFERROR(INDEX(BD_CIAT!$AI$1:$AI$273,MATCH(RD_IL_PERMISOS!AB51,BD_CIAT!$AG$1:$AG$273,0)),"")</f>
        <v/>
      </c>
      <c r="AB51" s="66" t="str">
        <f>IFERROR(INDEX(BD_CIAT!$AG$1:$AG$273,MATCH(RD_IL_PERMISOS!I51,BD_CIAT!$A$1:$A$273,0)),"")</f>
        <v/>
      </c>
      <c r="AC51" s="66" t="str">
        <f>IFERROR(INDEX(BD_CIAT!$E$1:$E$273,MATCH(RD_IL_PERMISOS!AB51,BD_CIAT!$AG$1:$AG$273,0)),"")</f>
        <v/>
      </c>
      <c r="AD51" s="66" t="str">
        <f>IFERROR(INDEX(BD_CIAT!$G$1:$G$273,MATCH(RD_IL_PERMISOS!I51,BD_CIAT!$A$1:$A$273,0)),"")</f>
        <v/>
      </c>
      <c r="AG51" s="66" t="str">
        <f t="shared" si="12"/>
        <v/>
      </c>
      <c r="AH51" s="66" t="str">
        <f>IFERROR(CONCATENATE(INDEX(BD_CIAT!$H$1:$H$273,MATCH(RD_IL_PERMISOS!I51,BD_CIAT!$A$1:$A$273,0)),", ",PROPER(INDEX(BD_CIAT!$C$1:$C$273,MATCH(RD_IL_PERMISOS!AB51,BD_CIAT!$AG$1:$AG$273,0)))),"")</f>
        <v/>
      </c>
      <c r="AI51" s="66" t="str">
        <f t="shared" si="13"/>
        <v/>
      </c>
      <c r="AJ51" s="66" t="str">
        <f t="shared" si="14"/>
        <v/>
      </c>
      <c r="AK51" s="48"/>
      <c r="AL51" s="66" t="str">
        <f t="shared" si="15"/>
        <v>0 de enero de yyyy</v>
      </c>
      <c r="AM51" s="48"/>
      <c r="AN51" s="66" t="str">
        <f t="shared" si="16"/>
        <v>0 de enero de yyyy</v>
      </c>
      <c r="AO51" s="44"/>
      <c r="AP51" s="44"/>
      <c r="AQ51" s="66" t="str">
        <f t="shared" si="17"/>
        <v/>
      </c>
      <c r="AR51" s="33" t="str">
        <f>IFERROR(INDEX(BD_CIAT!$AK$1:$AK$273,MATCH(RD_IL_PERMISOS!I51,BD_CIAT!$A$1:$A$273,0)),"")</f>
        <v/>
      </c>
      <c r="AS51" s="66" t="str">
        <f>IFERROR(INDEX(BD_CIAT!$O$1:$O$273,MATCH(RD_IL_PERMISOS!I51,BD_CIAT!$A$1:$A$273,0)),"")</f>
        <v/>
      </c>
      <c r="AT51" s="49"/>
      <c r="AU51" s="66" t="str">
        <f t="shared" si="18"/>
        <v/>
      </c>
      <c r="AV51" s="44"/>
      <c r="AW51" s="44"/>
      <c r="AX51" s="66" t="str">
        <f t="shared" si="19"/>
        <v/>
      </c>
      <c r="AY51" s="78" t="str">
        <f>IFERROR(INDEX(BD_CIAT!$AA$2:$AA$273,MATCH(RD_IL_PERMISOS!K51,BD_CIAT!$Y$2:$Y$273,0)),"")</f>
        <v/>
      </c>
      <c r="AZ51" s="44"/>
      <c r="BA51" s="44"/>
      <c r="BB51" s="44"/>
      <c r="BC51" s="66" t="str">
        <f t="shared" si="20"/>
        <v/>
      </c>
      <c r="BD51" s="48"/>
      <c r="BE51" s="66" t="str">
        <f t="shared" si="21"/>
        <v>0 de enero de yyyy</v>
      </c>
      <c r="BF51" s="48"/>
      <c r="BG51" s="66" t="str">
        <f t="shared" si="22"/>
        <v>0 de enero de YYYY</v>
      </c>
      <c r="BH51" s="52"/>
      <c r="BI51" s="72" t="str">
        <f t="shared" si="23"/>
        <v xml:space="preserve">$,000 </v>
      </c>
      <c r="BJ51" s="72" t="str">
        <f>LOWER(IF(BH51&lt;&gt;"",[1]!NumLetras(BH51),""))</f>
        <v/>
      </c>
      <c r="BK51" s="74" t="str">
        <f t="shared" si="24"/>
        <v/>
      </c>
      <c r="BL51" s="74" t="str">
        <f t="shared" si="25"/>
        <v/>
      </c>
      <c r="BM51" s="74" t="str">
        <f t="shared" si="26"/>
        <v/>
      </c>
      <c r="BN51" s="44"/>
      <c r="BO51" s="48"/>
      <c r="BP51" s="66" t="str">
        <f t="shared" si="27"/>
        <v/>
      </c>
      <c r="BQ51" s="44"/>
      <c r="BR51" s="48"/>
      <c r="BS51" s="66" t="str">
        <f t="shared" si="28"/>
        <v/>
      </c>
      <c r="BT51" s="44"/>
      <c r="BU51" s="48"/>
      <c r="BV51" s="66" t="str">
        <f t="shared" si="29"/>
        <v>00000000-1900-PRODUCE-Oec</v>
      </c>
      <c r="BW51" s="44"/>
      <c r="BX51" s="48"/>
      <c r="BY51" s="66" t="str">
        <f t="shared" si="30"/>
        <v/>
      </c>
      <c r="BZ51" s="66" t="str">
        <f t="shared" si="31"/>
        <v/>
      </c>
      <c r="CA51" s="66" t="str">
        <f t="shared" si="32"/>
        <v>Al respecto, la administrada no cuenta con un permiso anterior para la referida embarcación pesquera, por lo que no resulta exigible el cumplimiento del citado numeral</v>
      </c>
      <c r="CB51" s="44"/>
      <c r="CC51" s="48"/>
      <c r="CD51" s="66" t="str">
        <f t="shared" si="33"/>
        <v>0000000-1900-PRODUCE/DSF-PA</v>
      </c>
      <c r="CE51" s="53"/>
      <c r="CF51" s="48"/>
      <c r="CG51" s="44"/>
      <c r="CH51" s="66" t="str">
        <f t="shared" si="34"/>
        <v/>
      </c>
      <c r="CI51" s="66" t="str">
        <f>IFERROR(INDEX(BD_CIAT!$AE$1:$AE$273,MATCH(RD_IL_PERMISOS!I51,BD_CIAT!$A$1:$A$273,0)),"")</f>
        <v/>
      </c>
      <c r="CJ51" s="66" t="str">
        <f t="shared" si="35"/>
        <v/>
      </c>
      <c r="CK51" s="66" t="str">
        <f>IF(CI51&lt;&gt;"",IF(RIGHT(CI51)="B",DATA_AUX!$F$3,IF(RIGHT(CI51)="A",DATA_AUX!$F$2,DATA_AUX!$F$4)),"")</f>
        <v/>
      </c>
      <c r="CL51" s="66" t="str">
        <f>IF(CI51&lt;&gt;"",IF(OR(CI51="6-A",CI51="6-B"),INDEX(DATA_AUX!$M$1:$M$4,MATCH(RD_IL_PERMISOS!CI51,DATA_AUX!$L$1:$L$4,0)),DATA_AUX!M53),"")</f>
        <v/>
      </c>
      <c r="CM51" s="66" t="str">
        <f>IFERROR(INDEX(DATA_AUX!$N$1:$N$4,MATCH(RD_IL_PERMISOS!CI51,DATA_AUX!$L$1:$L$4,0)),"")</f>
        <v/>
      </c>
      <c r="CN51" s="66" t="str">
        <f>+IF(M51&lt;&gt;"",CONCATENATE(PROPER(MID([1]!NumLetras(12*(YEAR(N51)-YEAR(M51))+(MONTH(N51)-MONTH(M51))),1,LEN([1]!NumLetras(12*(YEAR(N51)-YEAR(M51))+(MONTH(N51)-MONTH(M51))))-7))," (",12*(YEAR(N51)-YEAR(M51))+(MONTH(N51)-MONTH(M51)),")",IF(MONTH(N51)-MONTH(M51)=1," mes"," meses"),"; ",P51),"")</f>
        <v/>
      </c>
      <c r="CO51" s="44"/>
      <c r="CP51" s="48"/>
      <c r="CQ51" s="66" t="str">
        <f t="shared" si="36"/>
        <v/>
      </c>
      <c r="CR51" s="66" t="str">
        <f t="shared" si="37"/>
        <v/>
      </c>
    </row>
    <row r="52" spans="1:96" ht="42.75" customHeight="1">
      <c r="A52" s="43">
        <v>51</v>
      </c>
      <c r="D52" s="66" t="str">
        <f t="shared" si="5"/>
        <v>00000000-2024-PRODUCE/DECHDI-</v>
      </c>
      <c r="F52" s="46"/>
      <c r="G52" s="68" t="str">
        <f t="shared" si="38"/>
        <v>00000000-1900</v>
      </c>
      <c r="H52" s="66" t="str">
        <f t="shared" si="39"/>
        <v>0 de enero de yyyy</v>
      </c>
      <c r="J52" s="66" t="str">
        <f>+IFERROR(INDEX(BD_CIAT!$S$1:$S$273,MATCH(RD_IL_PERMISOS!I52,BD_CIAT!$A$1:$A$273,0)),"")</f>
        <v/>
      </c>
      <c r="L52" s="33" t="str">
        <f>IFERROR(INDEX(BD_CIAT!$Z$1:$Z$273,MATCH(RD_IL_PERMISOS!K52,BD_CIAT!$Y$1:$Y$273,0)),"")</f>
        <v/>
      </c>
      <c r="M52" s="48"/>
      <c r="N52" s="48"/>
      <c r="O52" s="73" t="str">
        <f t="shared" si="7"/>
        <v/>
      </c>
      <c r="P52" s="70" t="str">
        <f t="shared" si="8"/>
        <v/>
      </c>
      <c r="R52" s="49"/>
      <c r="S52" s="66" t="str">
        <f t="shared" si="9"/>
        <v>0 de enero de yyyy</v>
      </c>
      <c r="T52" s="50"/>
      <c r="U52" s="72" t="str">
        <f t="shared" si="40"/>
        <v/>
      </c>
      <c r="V52" s="72" t="str">
        <f>LOWER(IF(T52&lt;&gt;"",[1]!NumLetras(T52),""))</f>
        <v/>
      </c>
      <c r="W52" s="74" t="str">
        <f t="shared" si="2"/>
        <v/>
      </c>
      <c r="X52" s="75" t="str">
        <f t="shared" si="10"/>
        <v/>
      </c>
      <c r="Y52" s="75" t="str">
        <f t="shared" si="11"/>
        <v/>
      </c>
      <c r="Z52" s="66" t="str">
        <f>IFERROR(INDEX(BD_CIAT!$B$1:$B$273,MATCH(RD_IL_PERMISOS!AB52,BD_CIAT!$AG$1:$AG$273,0)),"")</f>
        <v/>
      </c>
      <c r="AA52" s="66" t="str">
        <f>IFERROR(INDEX(BD_CIAT!$AI$1:$AI$273,MATCH(RD_IL_PERMISOS!AB52,BD_CIAT!$AG$1:$AG$273,0)),"")</f>
        <v/>
      </c>
      <c r="AB52" s="66" t="str">
        <f>IFERROR(INDEX(BD_CIAT!$AG$1:$AG$273,MATCH(RD_IL_PERMISOS!I52,BD_CIAT!$A$1:$A$273,0)),"")</f>
        <v/>
      </c>
      <c r="AC52" s="66" t="str">
        <f>IFERROR(INDEX(BD_CIAT!$E$1:$E$273,MATCH(RD_IL_PERMISOS!AB52,BD_CIAT!$AG$1:$AG$273,0)),"")</f>
        <v/>
      </c>
      <c r="AD52" s="66" t="str">
        <f>IFERROR(INDEX(BD_CIAT!$G$1:$G$273,MATCH(RD_IL_PERMISOS!I52,BD_CIAT!$A$1:$A$273,0)),"")</f>
        <v/>
      </c>
      <c r="AG52" s="66" t="str">
        <f t="shared" si="12"/>
        <v/>
      </c>
      <c r="AH52" s="66" t="str">
        <f>IFERROR(CONCATENATE(INDEX(BD_CIAT!$H$1:$H$273,MATCH(RD_IL_PERMISOS!I52,BD_CIAT!$A$1:$A$273,0)),", ",PROPER(INDEX(BD_CIAT!$C$1:$C$273,MATCH(RD_IL_PERMISOS!AB52,BD_CIAT!$AG$1:$AG$273,0)))),"")</f>
        <v/>
      </c>
      <c r="AI52" s="66" t="str">
        <f t="shared" si="13"/>
        <v/>
      </c>
      <c r="AJ52" s="66" t="str">
        <f t="shared" si="14"/>
        <v/>
      </c>
      <c r="AK52" s="48"/>
      <c r="AL52" s="66" t="str">
        <f t="shared" si="15"/>
        <v>0 de enero de yyyy</v>
      </c>
      <c r="AM52" s="48"/>
      <c r="AN52" s="66" t="str">
        <f t="shared" si="16"/>
        <v>0 de enero de yyyy</v>
      </c>
      <c r="AO52" s="44"/>
      <c r="AP52" s="44"/>
      <c r="AQ52" s="66" t="str">
        <f t="shared" si="17"/>
        <v/>
      </c>
      <c r="AR52" s="33" t="str">
        <f>IFERROR(INDEX(BD_CIAT!$AK$1:$AK$273,MATCH(RD_IL_PERMISOS!I52,BD_CIAT!$A$1:$A$273,0)),"")</f>
        <v/>
      </c>
      <c r="AS52" s="66" t="str">
        <f>IFERROR(INDEX(BD_CIAT!$O$1:$O$273,MATCH(RD_IL_PERMISOS!I52,BD_CIAT!$A$1:$A$273,0)),"")</f>
        <v/>
      </c>
      <c r="AT52" s="49"/>
      <c r="AU52" s="66" t="str">
        <f t="shared" si="18"/>
        <v/>
      </c>
      <c r="AV52" s="44"/>
      <c r="AW52" s="44"/>
      <c r="AX52" s="66" t="str">
        <f t="shared" si="19"/>
        <v/>
      </c>
      <c r="AY52" s="78" t="str">
        <f>IFERROR(INDEX(BD_CIAT!$AA$2:$AA$273,MATCH(RD_IL_PERMISOS!K52,BD_CIAT!$Y$2:$Y$273,0)),"")</f>
        <v/>
      </c>
      <c r="AZ52" s="44"/>
      <c r="BA52" s="44"/>
      <c r="BB52" s="44"/>
      <c r="BC52" s="66" t="str">
        <f t="shared" si="20"/>
        <v/>
      </c>
      <c r="BD52" s="48"/>
      <c r="BE52" s="66" t="str">
        <f t="shared" si="21"/>
        <v>0 de enero de yyyy</v>
      </c>
      <c r="BF52" s="48"/>
      <c r="BG52" s="66" t="str">
        <f t="shared" si="22"/>
        <v>0 de enero de YYYY</v>
      </c>
      <c r="BH52" s="52"/>
      <c r="BI52" s="72" t="str">
        <f t="shared" si="23"/>
        <v xml:space="preserve">$,000 </v>
      </c>
      <c r="BJ52" s="72" t="str">
        <f>LOWER(IF(BH52&lt;&gt;"",[1]!NumLetras(BH52),""))</f>
        <v/>
      </c>
      <c r="BK52" s="74" t="str">
        <f t="shared" si="24"/>
        <v/>
      </c>
      <c r="BL52" s="74" t="str">
        <f t="shared" si="25"/>
        <v/>
      </c>
      <c r="BM52" s="74" t="str">
        <f t="shared" si="26"/>
        <v/>
      </c>
      <c r="BN52" s="44"/>
      <c r="BO52" s="48"/>
      <c r="BP52" s="66" t="str">
        <f t="shared" si="27"/>
        <v/>
      </c>
      <c r="BQ52" s="44"/>
      <c r="BR52" s="48"/>
      <c r="BS52" s="66" t="str">
        <f t="shared" si="28"/>
        <v/>
      </c>
      <c r="BT52" s="44"/>
      <c r="BU52" s="48"/>
      <c r="BV52" s="66" t="str">
        <f t="shared" si="29"/>
        <v>00000000-1900-PRODUCE-Oec</v>
      </c>
      <c r="BW52" s="44"/>
      <c r="BX52" s="48"/>
      <c r="BY52" s="66" t="str">
        <f t="shared" si="30"/>
        <v/>
      </c>
      <c r="BZ52" s="66" t="str">
        <f t="shared" si="31"/>
        <v/>
      </c>
      <c r="CA52" s="66" t="str">
        <f t="shared" si="32"/>
        <v>Al respecto, la administrada no cuenta con un permiso anterior para la referida embarcación pesquera, por lo que no resulta exigible el cumplimiento del citado numeral</v>
      </c>
      <c r="CB52" s="44"/>
      <c r="CC52" s="48"/>
      <c r="CD52" s="66" t="str">
        <f t="shared" si="33"/>
        <v>0000000-1900-PRODUCE/DSF-PA</v>
      </c>
      <c r="CE52" s="53"/>
      <c r="CF52" s="48"/>
      <c r="CG52" s="44"/>
      <c r="CH52" s="66" t="str">
        <f t="shared" si="34"/>
        <v/>
      </c>
      <c r="CI52" s="66" t="str">
        <f>IFERROR(INDEX(BD_CIAT!$AE$1:$AE$273,MATCH(RD_IL_PERMISOS!I52,BD_CIAT!$A$1:$A$273,0)),"")</f>
        <v/>
      </c>
      <c r="CJ52" s="66" t="str">
        <f t="shared" si="35"/>
        <v/>
      </c>
      <c r="CK52" s="66" t="str">
        <f>IF(CI52&lt;&gt;"",IF(RIGHT(CI52)="B",DATA_AUX!$F$3,IF(RIGHT(CI52)="A",DATA_AUX!$F$2,DATA_AUX!$F$4)),"")</f>
        <v/>
      </c>
      <c r="CL52" s="66" t="str">
        <f>IF(CI52&lt;&gt;"",IF(OR(CI52="6-A",CI52="6-B"),INDEX(DATA_AUX!$M$1:$M$4,MATCH(RD_IL_PERMISOS!CI52,DATA_AUX!$L$1:$L$4,0)),DATA_AUX!M54),"")</f>
        <v/>
      </c>
      <c r="CM52" s="66" t="str">
        <f>IFERROR(INDEX(DATA_AUX!$N$1:$N$4,MATCH(RD_IL_PERMISOS!CI52,DATA_AUX!$L$1:$L$4,0)),"")</f>
        <v/>
      </c>
      <c r="CN52" s="66" t="str">
        <f>+IF(M52&lt;&gt;"",CONCATENATE(PROPER(MID([1]!NumLetras(12*(YEAR(N52)-YEAR(M52))+(MONTH(N52)-MONTH(M52))),1,LEN([1]!NumLetras(12*(YEAR(N52)-YEAR(M52))+(MONTH(N52)-MONTH(M52))))-7))," (",12*(YEAR(N52)-YEAR(M52))+(MONTH(N52)-MONTH(M52)),")",IF(MONTH(N52)-MONTH(M52)=1," mes"," meses"),"; ",P52),"")</f>
        <v/>
      </c>
      <c r="CO52" s="44"/>
      <c r="CP52" s="48"/>
      <c r="CQ52" s="66" t="str">
        <f t="shared" si="36"/>
        <v/>
      </c>
      <c r="CR52" s="66" t="str">
        <f t="shared" si="37"/>
        <v/>
      </c>
    </row>
    <row r="53" spans="1:96" ht="42.75" customHeight="1">
      <c r="A53" s="43">
        <v>52</v>
      </c>
      <c r="D53" s="66" t="str">
        <f t="shared" si="5"/>
        <v>00000000-2024-PRODUCE/DECHDI-</v>
      </c>
      <c r="F53" s="46"/>
      <c r="G53" s="68" t="str">
        <f t="shared" si="38"/>
        <v>00000000-1900</v>
      </c>
      <c r="H53" s="66" t="str">
        <f t="shared" si="39"/>
        <v>0 de enero de yyyy</v>
      </c>
      <c r="J53" s="66" t="str">
        <f>+IFERROR(INDEX(BD_CIAT!$S$1:$S$273,MATCH(RD_IL_PERMISOS!I53,BD_CIAT!$A$1:$A$273,0)),"")</f>
        <v/>
      </c>
      <c r="L53" s="33" t="str">
        <f>IFERROR(INDEX(BD_CIAT!$Z$1:$Z$273,MATCH(RD_IL_PERMISOS!K53,BD_CIAT!$Y$1:$Y$273,0)),"")</f>
        <v/>
      </c>
      <c r="M53" s="48"/>
      <c r="N53" s="48"/>
      <c r="O53" s="73" t="str">
        <f t="shared" si="7"/>
        <v/>
      </c>
      <c r="P53" s="70" t="str">
        <f t="shared" si="8"/>
        <v/>
      </c>
      <c r="R53" s="49"/>
      <c r="S53" s="66" t="str">
        <f t="shared" si="9"/>
        <v>0 de enero de yyyy</v>
      </c>
      <c r="T53" s="50"/>
      <c r="U53" s="72" t="str">
        <f t="shared" si="40"/>
        <v/>
      </c>
      <c r="V53" s="72" t="str">
        <f>LOWER(IF(T53&lt;&gt;"",[1]!NumLetras(T53),""))</f>
        <v/>
      </c>
      <c r="W53" s="74" t="str">
        <f t="shared" si="2"/>
        <v/>
      </c>
      <c r="X53" s="75" t="str">
        <f t="shared" si="10"/>
        <v/>
      </c>
      <c r="Y53" s="75" t="str">
        <f t="shared" si="11"/>
        <v/>
      </c>
      <c r="Z53" s="66" t="str">
        <f>IFERROR(INDEX(BD_CIAT!$B$1:$B$273,MATCH(RD_IL_PERMISOS!AB53,BD_CIAT!$AG$1:$AG$273,0)),"")</f>
        <v/>
      </c>
      <c r="AA53" s="66" t="str">
        <f>IFERROR(INDEX(BD_CIAT!$AI$1:$AI$273,MATCH(RD_IL_PERMISOS!AB53,BD_CIAT!$AG$1:$AG$273,0)),"")</f>
        <v/>
      </c>
      <c r="AB53" s="66" t="str">
        <f>IFERROR(INDEX(BD_CIAT!$AG$1:$AG$273,MATCH(RD_IL_PERMISOS!I53,BD_CIAT!$A$1:$A$273,0)),"")</f>
        <v/>
      </c>
      <c r="AC53" s="66" t="str">
        <f>IFERROR(INDEX(BD_CIAT!$E$1:$E$273,MATCH(RD_IL_PERMISOS!AB53,BD_CIAT!$AG$1:$AG$273,0)),"")</f>
        <v/>
      </c>
      <c r="AD53" s="66" t="str">
        <f>IFERROR(INDEX(BD_CIAT!$G$1:$G$273,MATCH(RD_IL_PERMISOS!I53,BD_CIAT!$A$1:$A$273,0)),"")</f>
        <v/>
      </c>
      <c r="AG53" s="66" t="str">
        <f t="shared" si="12"/>
        <v/>
      </c>
      <c r="AH53" s="66" t="str">
        <f>IFERROR(CONCATENATE(INDEX(BD_CIAT!$H$1:$H$273,MATCH(RD_IL_PERMISOS!I53,BD_CIAT!$A$1:$A$273,0)),", ",PROPER(INDEX(BD_CIAT!$C$1:$C$273,MATCH(RD_IL_PERMISOS!AB53,BD_CIAT!$AG$1:$AG$273,0)))),"")</f>
        <v/>
      </c>
      <c r="AI53" s="66" t="str">
        <f t="shared" si="13"/>
        <v/>
      </c>
      <c r="AJ53" s="66" t="str">
        <f t="shared" si="14"/>
        <v/>
      </c>
      <c r="AK53" s="48"/>
      <c r="AL53" s="66" t="str">
        <f t="shared" si="15"/>
        <v>0 de enero de yyyy</v>
      </c>
      <c r="AM53" s="48"/>
      <c r="AN53" s="66" t="str">
        <f t="shared" si="16"/>
        <v>0 de enero de yyyy</v>
      </c>
      <c r="AO53" s="44"/>
      <c r="AP53" s="44"/>
      <c r="AQ53" s="66" t="str">
        <f t="shared" si="17"/>
        <v/>
      </c>
      <c r="AR53" s="33" t="str">
        <f>IFERROR(INDEX(BD_CIAT!$AK$1:$AK$273,MATCH(RD_IL_PERMISOS!I53,BD_CIAT!$A$1:$A$273,0)),"")</f>
        <v/>
      </c>
      <c r="AS53" s="66" t="str">
        <f>IFERROR(INDEX(BD_CIAT!$O$1:$O$273,MATCH(RD_IL_PERMISOS!I53,BD_CIAT!$A$1:$A$273,0)),"")</f>
        <v/>
      </c>
      <c r="AT53" s="49"/>
      <c r="AU53" s="66" t="str">
        <f t="shared" si="18"/>
        <v/>
      </c>
      <c r="AV53" s="44"/>
      <c r="AW53" s="44"/>
      <c r="AX53" s="66" t="str">
        <f t="shared" si="19"/>
        <v/>
      </c>
      <c r="AY53" s="78" t="str">
        <f>IFERROR(INDEX(BD_CIAT!$AA$2:$AA$273,MATCH(RD_IL_PERMISOS!K53,BD_CIAT!$Y$2:$Y$273,0)),"")</f>
        <v/>
      </c>
      <c r="AZ53" s="44"/>
      <c r="BA53" s="44"/>
      <c r="BB53" s="44"/>
      <c r="BC53" s="66" t="str">
        <f t="shared" si="20"/>
        <v/>
      </c>
      <c r="BD53" s="48"/>
      <c r="BE53" s="66" t="str">
        <f t="shared" si="21"/>
        <v>0 de enero de yyyy</v>
      </c>
      <c r="BF53" s="48"/>
      <c r="BG53" s="66" t="str">
        <f t="shared" si="22"/>
        <v>0 de enero de YYYY</v>
      </c>
      <c r="BH53" s="52"/>
      <c r="BI53" s="72" t="str">
        <f t="shared" si="23"/>
        <v xml:space="preserve">$,000 </v>
      </c>
      <c r="BJ53" s="72" t="str">
        <f>LOWER(IF(BH53&lt;&gt;"",[1]!NumLetras(BH53),""))</f>
        <v/>
      </c>
      <c r="BK53" s="74" t="str">
        <f t="shared" si="24"/>
        <v/>
      </c>
      <c r="BL53" s="74" t="str">
        <f t="shared" si="25"/>
        <v/>
      </c>
      <c r="BM53" s="74" t="str">
        <f t="shared" si="26"/>
        <v/>
      </c>
      <c r="BN53" s="44"/>
      <c r="BO53" s="48"/>
      <c r="BP53" s="66" t="str">
        <f t="shared" si="27"/>
        <v/>
      </c>
      <c r="BQ53" s="44"/>
      <c r="BR53" s="48"/>
      <c r="BS53" s="66" t="str">
        <f t="shared" si="28"/>
        <v/>
      </c>
      <c r="BT53" s="44"/>
      <c r="BU53" s="48"/>
      <c r="BV53" s="66" t="str">
        <f t="shared" si="29"/>
        <v>00000000-1900-PRODUCE-Oec</v>
      </c>
      <c r="BW53" s="44"/>
      <c r="BX53" s="48"/>
      <c r="BY53" s="66" t="str">
        <f t="shared" si="30"/>
        <v/>
      </c>
      <c r="BZ53" s="66" t="str">
        <f t="shared" si="31"/>
        <v/>
      </c>
      <c r="CA53" s="66" t="str">
        <f t="shared" si="32"/>
        <v>Al respecto, la administrada no cuenta con un permiso anterior para la referida embarcación pesquera, por lo que no resulta exigible el cumplimiento del citado numeral</v>
      </c>
      <c r="CB53" s="44"/>
      <c r="CC53" s="48"/>
      <c r="CD53" s="66" t="str">
        <f t="shared" si="33"/>
        <v>0000000-1900-PRODUCE/DSF-PA</v>
      </c>
      <c r="CE53" s="53"/>
      <c r="CF53" s="48"/>
      <c r="CG53" s="44"/>
      <c r="CH53" s="66" t="str">
        <f t="shared" si="34"/>
        <v/>
      </c>
      <c r="CI53" s="66" t="str">
        <f>IFERROR(INDEX(BD_CIAT!$AE$1:$AE$273,MATCH(RD_IL_PERMISOS!I53,BD_CIAT!$A$1:$A$273,0)),"")</f>
        <v/>
      </c>
      <c r="CJ53" s="66" t="str">
        <f t="shared" si="35"/>
        <v/>
      </c>
      <c r="CK53" s="66" t="str">
        <f>IF(CI53&lt;&gt;"",IF(RIGHT(CI53)="B",DATA_AUX!$F$3,IF(RIGHT(CI53)="A",DATA_AUX!$F$2,DATA_AUX!$F$4)),"")</f>
        <v/>
      </c>
      <c r="CL53" s="66" t="str">
        <f>IF(CI53&lt;&gt;"",IF(OR(CI53="6-A",CI53="6-B"),INDEX(DATA_AUX!$M$1:$M$4,MATCH(RD_IL_PERMISOS!CI53,DATA_AUX!$L$1:$L$4,0)),DATA_AUX!M55),"")</f>
        <v/>
      </c>
      <c r="CM53" s="66" t="str">
        <f>IFERROR(INDEX(DATA_AUX!$N$1:$N$4,MATCH(RD_IL_PERMISOS!CI53,DATA_AUX!$L$1:$L$4,0)),"")</f>
        <v/>
      </c>
      <c r="CN53" s="66" t="str">
        <f>+IF(M53&lt;&gt;"",CONCATENATE(PROPER(MID([1]!NumLetras(12*(YEAR(N53)-YEAR(M53))+(MONTH(N53)-MONTH(M53))),1,LEN([1]!NumLetras(12*(YEAR(N53)-YEAR(M53))+(MONTH(N53)-MONTH(M53))))-7))," (",12*(YEAR(N53)-YEAR(M53))+(MONTH(N53)-MONTH(M53)),")",IF(MONTH(N53)-MONTH(M53)=1," mes"," meses"),"; ",P53),"")</f>
        <v/>
      </c>
      <c r="CO53" s="44"/>
      <c r="CP53" s="48"/>
      <c r="CQ53" s="66" t="str">
        <f t="shared" si="36"/>
        <v/>
      </c>
      <c r="CR53" s="66" t="str">
        <f t="shared" si="37"/>
        <v/>
      </c>
    </row>
    <row r="54" spans="1:96" ht="42.75" customHeight="1">
      <c r="A54" s="43">
        <v>53</v>
      </c>
      <c r="D54" s="66" t="str">
        <f t="shared" si="5"/>
        <v>00000000-2024-PRODUCE/DECHDI-</v>
      </c>
      <c r="F54" s="46"/>
      <c r="G54" s="68" t="str">
        <f t="shared" si="38"/>
        <v>00000000-1900</v>
      </c>
      <c r="H54" s="66" t="str">
        <f t="shared" si="39"/>
        <v>0 de enero de yyyy</v>
      </c>
      <c r="J54" s="66" t="str">
        <f>+IFERROR(INDEX(BD_CIAT!$S$1:$S$273,MATCH(RD_IL_PERMISOS!I54,BD_CIAT!$A$1:$A$273,0)),"")</f>
        <v/>
      </c>
      <c r="L54" s="33" t="str">
        <f>IFERROR(INDEX(BD_CIAT!$Z$1:$Z$273,MATCH(RD_IL_PERMISOS!K54,BD_CIAT!$Y$1:$Y$273,0)),"")</f>
        <v/>
      </c>
      <c r="M54" s="48"/>
      <c r="N54" s="48"/>
      <c r="O54" s="73" t="str">
        <f t="shared" si="7"/>
        <v/>
      </c>
      <c r="P54" s="70" t="str">
        <f t="shared" si="8"/>
        <v/>
      </c>
      <c r="R54" s="49"/>
      <c r="S54" s="66" t="str">
        <f t="shared" si="9"/>
        <v>0 de enero de yyyy</v>
      </c>
      <c r="T54" s="50"/>
      <c r="U54" s="72" t="str">
        <f t="shared" si="40"/>
        <v/>
      </c>
      <c r="V54" s="72" t="str">
        <f>LOWER(IF(T54&lt;&gt;"",[1]!NumLetras(T54),""))</f>
        <v/>
      </c>
      <c r="W54" s="74" t="str">
        <f t="shared" si="2"/>
        <v/>
      </c>
      <c r="X54" s="75" t="str">
        <f t="shared" si="10"/>
        <v/>
      </c>
      <c r="Y54" s="75" t="str">
        <f t="shared" si="11"/>
        <v/>
      </c>
      <c r="Z54" s="66" t="str">
        <f>IFERROR(INDEX(BD_CIAT!$B$1:$B$273,MATCH(RD_IL_PERMISOS!AB54,BD_CIAT!$AG$1:$AG$273,0)),"")</f>
        <v/>
      </c>
      <c r="AA54" s="66" t="str">
        <f>IFERROR(INDEX(BD_CIAT!$AI$1:$AI$273,MATCH(RD_IL_PERMISOS!AB54,BD_CIAT!$AG$1:$AG$273,0)),"")</f>
        <v/>
      </c>
      <c r="AB54" s="66" t="str">
        <f>IFERROR(INDEX(BD_CIAT!$AG$1:$AG$273,MATCH(RD_IL_PERMISOS!I54,BD_CIAT!$A$1:$A$273,0)),"")</f>
        <v/>
      </c>
      <c r="AC54" s="66" t="str">
        <f>IFERROR(INDEX(BD_CIAT!$E$1:$E$273,MATCH(RD_IL_PERMISOS!AB54,BD_CIAT!$AG$1:$AG$273,0)),"")</f>
        <v/>
      </c>
      <c r="AD54" s="66" t="str">
        <f>IFERROR(INDEX(BD_CIAT!$G$1:$G$273,MATCH(RD_IL_PERMISOS!I54,BD_CIAT!$A$1:$A$273,0)),"")</f>
        <v/>
      </c>
      <c r="AG54" s="66" t="str">
        <f t="shared" si="12"/>
        <v/>
      </c>
      <c r="AH54" s="66" t="str">
        <f>IFERROR(CONCATENATE(INDEX(BD_CIAT!$H$1:$H$273,MATCH(RD_IL_PERMISOS!I54,BD_CIAT!$A$1:$A$273,0)),", ",PROPER(INDEX(BD_CIAT!$C$1:$C$273,MATCH(RD_IL_PERMISOS!AB54,BD_CIAT!$AG$1:$AG$273,0)))),"")</f>
        <v/>
      </c>
      <c r="AI54" s="66" t="str">
        <f t="shared" si="13"/>
        <v/>
      </c>
      <c r="AJ54" s="66" t="str">
        <f t="shared" si="14"/>
        <v/>
      </c>
      <c r="AK54" s="48"/>
      <c r="AL54" s="66" t="str">
        <f t="shared" si="15"/>
        <v>0 de enero de yyyy</v>
      </c>
      <c r="AM54" s="48"/>
      <c r="AN54" s="66" t="str">
        <f t="shared" si="16"/>
        <v>0 de enero de yyyy</v>
      </c>
      <c r="AO54" s="44"/>
      <c r="AP54" s="44"/>
      <c r="AQ54" s="66" t="str">
        <f t="shared" si="17"/>
        <v/>
      </c>
      <c r="AR54" s="33" t="str">
        <f>IFERROR(INDEX(BD_CIAT!$AK$1:$AK$273,MATCH(RD_IL_PERMISOS!I54,BD_CIAT!$A$1:$A$273,0)),"")</f>
        <v/>
      </c>
      <c r="AS54" s="66" t="str">
        <f>IFERROR(INDEX(BD_CIAT!$O$1:$O$273,MATCH(RD_IL_PERMISOS!I54,BD_CIAT!$A$1:$A$273,0)),"")</f>
        <v/>
      </c>
      <c r="AT54" s="49"/>
      <c r="AU54" s="66" t="str">
        <f t="shared" si="18"/>
        <v/>
      </c>
      <c r="AV54" s="44"/>
      <c r="AW54" s="44"/>
      <c r="AX54" s="66" t="str">
        <f t="shared" si="19"/>
        <v/>
      </c>
      <c r="AY54" s="78" t="str">
        <f>IFERROR(INDEX(BD_CIAT!$AA$2:$AA$273,MATCH(RD_IL_PERMISOS!K54,BD_CIAT!$Y$2:$Y$273,0)),"")</f>
        <v/>
      </c>
      <c r="AZ54" s="44"/>
      <c r="BA54" s="44"/>
      <c r="BB54" s="44"/>
      <c r="BC54" s="66" t="str">
        <f t="shared" si="20"/>
        <v/>
      </c>
      <c r="BD54" s="48"/>
      <c r="BE54" s="66" t="str">
        <f t="shared" si="21"/>
        <v>0 de enero de yyyy</v>
      </c>
      <c r="BF54" s="48"/>
      <c r="BG54" s="66" t="str">
        <f t="shared" si="22"/>
        <v>0 de enero de YYYY</v>
      </c>
      <c r="BH54" s="52"/>
      <c r="BI54" s="72" t="str">
        <f t="shared" si="23"/>
        <v xml:space="preserve">$,000 </v>
      </c>
      <c r="BJ54" s="72" t="str">
        <f>LOWER(IF(BH54&lt;&gt;"",[1]!NumLetras(BH54),""))</f>
        <v/>
      </c>
      <c r="BK54" s="74" t="str">
        <f t="shared" si="24"/>
        <v/>
      </c>
      <c r="BL54" s="74" t="str">
        <f t="shared" si="25"/>
        <v/>
      </c>
      <c r="BM54" s="74" t="str">
        <f t="shared" si="26"/>
        <v/>
      </c>
      <c r="BN54" s="44"/>
      <c r="BO54" s="48"/>
      <c r="BP54" s="66" t="str">
        <f t="shared" si="27"/>
        <v/>
      </c>
      <c r="BQ54" s="44"/>
      <c r="BR54" s="48"/>
      <c r="BS54" s="66" t="str">
        <f t="shared" si="28"/>
        <v/>
      </c>
      <c r="BT54" s="44"/>
      <c r="BU54" s="48"/>
      <c r="BV54" s="66" t="str">
        <f t="shared" si="29"/>
        <v>00000000-1900-PRODUCE-Oec</v>
      </c>
      <c r="BW54" s="44"/>
      <c r="BX54" s="48"/>
      <c r="BY54" s="66" t="str">
        <f t="shared" si="30"/>
        <v/>
      </c>
      <c r="BZ54" s="66" t="str">
        <f t="shared" si="31"/>
        <v/>
      </c>
      <c r="CA54" s="66" t="str">
        <f t="shared" si="32"/>
        <v>Al respecto, la administrada no cuenta con un permiso anterior para la referida embarcación pesquera, por lo que no resulta exigible el cumplimiento del citado numeral</v>
      </c>
      <c r="CB54" s="44"/>
      <c r="CC54" s="48"/>
      <c r="CD54" s="66" t="str">
        <f t="shared" si="33"/>
        <v>0000000-1900-PRODUCE/DSF-PA</v>
      </c>
      <c r="CE54" s="53"/>
      <c r="CF54" s="48"/>
      <c r="CG54" s="44"/>
      <c r="CH54" s="66" t="str">
        <f t="shared" si="34"/>
        <v/>
      </c>
      <c r="CI54" s="66" t="str">
        <f>IFERROR(INDEX(BD_CIAT!$AE$1:$AE$273,MATCH(RD_IL_PERMISOS!I54,BD_CIAT!$A$1:$A$273,0)),"")</f>
        <v/>
      </c>
      <c r="CJ54" s="66" t="str">
        <f t="shared" si="35"/>
        <v/>
      </c>
      <c r="CK54" s="66" t="str">
        <f>IF(CI54&lt;&gt;"",IF(RIGHT(CI54)="B",DATA_AUX!$F$3,IF(RIGHT(CI54)="A",DATA_AUX!$F$2,DATA_AUX!$F$4)),"")</f>
        <v/>
      </c>
      <c r="CL54" s="66" t="str">
        <f>IF(CI54&lt;&gt;"",IF(OR(CI54="6-A",CI54="6-B"),INDEX(DATA_AUX!$M$1:$M$4,MATCH(RD_IL_PERMISOS!CI54,DATA_AUX!$L$1:$L$4,0)),DATA_AUX!M56),"")</f>
        <v/>
      </c>
      <c r="CM54" s="66" t="str">
        <f>IFERROR(INDEX(DATA_AUX!$N$1:$N$4,MATCH(RD_IL_PERMISOS!CI54,DATA_AUX!$L$1:$L$4,0)),"")</f>
        <v/>
      </c>
      <c r="CN54" s="66" t="str">
        <f>+IF(M54&lt;&gt;"",CONCATENATE(PROPER(MID([1]!NumLetras(12*(YEAR(N54)-YEAR(M54))+(MONTH(N54)-MONTH(M54))),1,LEN([1]!NumLetras(12*(YEAR(N54)-YEAR(M54))+(MONTH(N54)-MONTH(M54))))-7))," (",12*(YEAR(N54)-YEAR(M54))+(MONTH(N54)-MONTH(M54)),")",IF(MONTH(N54)-MONTH(M54)=1," mes"," meses"),"; ",P54),"")</f>
        <v/>
      </c>
      <c r="CO54" s="44"/>
      <c r="CP54" s="48"/>
      <c r="CQ54" s="66" t="str">
        <f t="shared" si="36"/>
        <v/>
      </c>
      <c r="CR54" s="66" t="str">
        <f t="shared" si="37"/>
        <v/>
      </c>
    </row>
    <row r="55" spans="1:96" ht="42.75" customHeight="1">
      <c r="A55" s="43">
        <v>54</v>
      </c>
      <c r="D55" s="66" t="str">
        <f t="shared" si="5"/>
        <v>00000000-2024-PRODUCE/DECHDI-</v>
      </c>
      <c r="F55" s="46"/>
      <c r="G55" s="68" t="str">
        <f t="shared" si="38"/>
        <v>00000000-1900</v>
      </c>
      <c r="H55" s="66" t="str">
        <f t="shared" si="39"/>
        <v>0 de enero de yyyy</v>
      </c>
      <c r="J55" s="66" t="str">
        <f>+IFERROR(INDEX(BD_CIAT!$S$1:$S$273,MATCH(RD_IL_PERMISOS!I55,BD_CIAT!$A$1:$A$273,0)),"")</f>
        <v/>
      </c>
      <c r="L55" s="33" t="str">
        <f>IFERROR(INDEX(BD_CIAT!$Z$1:$Z$273,MATCH(RD_IL_PERMISOS!K55,BD_CIAT!$Y$1:$Y$273,0)),"")</f>
        <v/>
      </c>
      <c r="M55" s="48"/>
      <c r="N55" s="48"/>
      <c r="O55" s="73" t="str">
        <f t="shared" si="7"/>
        <v/>
      </c>
      <c r="P55" s="70" t="str">
        <f t="shared" si="8"/>
        <v/>
      </c>
      <c r="R55" s="49"/>
      <c r="S55" s="66" t="str">
        <f t="shared" si="9"/>
        <v>0 de enero de yyyy</v>
      </c>
      <c r="T55" s="50"/>
      <c r="U55" s="72" t="str">
        <f t="shared" si="40"/>
        <v/>
      </c>
      <c r="V55" s="72" t="str">
        <f>LOWER(IF(T55&lt;&gt;"",[1]!NumLetras(T55),""))</f>
        <v/>
      </c>
      <c r="W55" s="74" t="str">
        <f t="shared" si="2"/>
        <v/>
      </c>
      <c r="X55" s="75" t="str">
        <f t="shared" si="10"/>
        <v/>
      </c>
      <c r="Y55" s="75" t="str">
        <f t="shared" si="11"/>
        <v/>
      </c>
      <c r="Z55" s="66" t="str">
        <f>IFERROR(INDEX(BD_CIAT!$B$1:$B$273,MATCH(RD_IL_PERMISOS!AB55,BD_CIAT!$AG$1:$AG$273,0)),"")</f>
        <v/>
      </c>
      <c r="AA55" s="66" t="str">
        <f>IFERROR(INDEX(BD_CIAT!$AI$1:$AI$273,MATCH(RD_IL_PERMISOS!AB55,BD_CIAT!$AG$1:$AG$273,0)),"")</f>
        <v/>
      </c>
      <c r="AB55" s="66" t="str">
        <f>IFERROR(INDEX(BD_CIAT!$AG$1:$AG$273,MATCH(RD_IL_PERMISOS!I55,BD_CIAT!$A$1:$A$273,0)),"")</f>
        <v/>
      </c>
      <c r="AC55" s="66" t="str">
        <f>IFERROR(INDEX(BD_CIAT!$E$1:$E$273,MATCH(RD_IL_PERMISOS!AB55,BD_CIAT!$AG$1:$AG$273,0)),"")</f>
        <v/>
      </c>
      <c r="AD55" s="66" t="str">
        <f>IFERROR(INDEX(BD_CIAT!$G$1:$G$273,MATCH(RD_IL_PERMISOS!I55,BD_CIAT!$A$1:$A$273,0)),"")</f>
        <v/>
      </c>
      <c r="AG55" s="66" t="str">
        <f t="shared" si="12"/>
        <v/>
      </c>
      <c r="AH55" s="66" t="str">
        <f>IFERROR(CONCATENATE(INDEX(BD_CIAT!$H$1:$H$273,MATCH(RD_IL_PERMISOS!I55,BD_CIAT!$A$1:$A$273,0)),", ",PROPER(INDEX(BD_CIAT!$C$1:$C$273,MATCH(RD_IL_PERMISOS!AB55,BD_CIAT!$AG$1:$AG$273,0)))),"")</f>
        <v/>
      </c>
      <c r="AI55" s="66" t="str">
        <f t="shared" si="13"/>
        <v/>
      </c>
      <c r="AJ55" s="66" t="str">
        <f t="shared" si="14"/>
        <v/>
      </c>
      <c r="AK55" s="48"/>
      <c r="AL55" s="66" t="str">
        <f t="shared" si="15"/>
        <v>0 de enero de yyyy</v>
      </c>
      <c r="AM55" s="48"/>
      <c r="AN55" s="66" t="str">
        <f t="shared" si="16"/>
        <v>0 de enero de yyyy</v>
      </c>
      <c r="AO55" s="44"/>
      <c r="AP55" s="44"/>
      <c r="AQ55" s="66" t="str">
        <f t="shared" si="17"/>
        <v/>
      </c>
      <c r="AR55" s="33" t="str">
        <f>IFERROR(INDEX(BD_CIAT!$AK$1:$AK$273,MATCH(RD_IL_PERMISOS!I55,BD_CIAT!$A$1:$A$273,0)),"")</f>
        <v/>
      </c>
      <c r="AS55" s="66" t="str">
        <f>IFERROR(INDEX(BD_CIAT!$O$1:$O$273,MATCH(RD_IL_PERMISOS!I55,BD_CIAT!$A$1:$A$273,0)),"")</f>
        <v/>
      </c>
      <c r="AT55" s="49"/>
      <c r="AU55" s="66" t="str">
        <f t="shared" si="18"/>
        <v/>
      </c>
      <c r="AV55" s="44"/>
      <c r="AW55" s="44"/>
      <c r="AX55" s="66" t="str">
        <f t="shared" si="19"/>
        <v/>
      </c>
      <c r="AY55" s="78" t="str">
        <f>IFERROR(INDEX(BD_CIAT!$AA$2:$AA$273,MATCH(RD_IL_PERMISOS!K55,BD_CIAT!$Y$2:$Y$273,0)),"")</f>
        <v/>
      </c>
      <c r="AZ55" s="44"/>
      <c r="BA55" s="44"/>
      <c r="BB55" s="44"/>
      <c r="BC55" s="66" t="str">
        <f t="shared" si="20"/>
        <v/>
      </c>
      <c r="BD55" s="48"/>
      <c r="BE55" s="66" t="str">
        <f t="shared" si="21"/>
        <v>0 de enero de yyyy</v>
      </c>
      <c r="BF55" s="48"/>
      <c r="BG55" s="66" t="str">
        <f t="shared" si="22"/>
        <v>0 de enero de YYYY</v>
      </c>
      <c r="BH55" s="52"/>
      <c r="BI55" s="72" t="str">
        <f t="shared" si="23"/>
        <v xml:space="preserve">$,000 </v>
      </c>
      <c r="BJ55" s="72" t="str">
        <f>LOWER(IF(BH55&lt;&gt;"",[1]!NumLetras(BH55),""))</f>
        <v/>
      </c>
      <c r="BK55" s="74" t="str">
        <f t="shared" si="24"/>
        <v/>
      </c>
      <c r="BL55" s="74" t="str">
        <f t="shared" si="25"/>
        <v/>
      </c>
      <c r="BM55" s="74" t="str">
        <f t="shared" si="26"/>
        <v/>
      </c>
      <c r="BN55" s="44"/>
      <c r="BO55" s="48"/>
      <c r="BP55" s="66" t="str">
        <f t="shared" si="27"/>
        <v/>
      </c>
      <c r="BQ55" s="44"/>
      <c r="BR55" s="48"/>
      <c r="BS55" s="66" t="str">
        <f t="shared" si="28"/>
        <v/>
      </c>
      <c r="BT55" s="44"/>
      <c r="BU55" s="48"/>
      <c r="BV55" s="66" t="str">
        <f t="shared" si="29"/>
        <v>00000000-1900-PRODUCE-Oec</v>
      </c>
      <c r="BW55" s="44"/>
      <c r="BX55" s="48"/>
      <c r="BY55" s="66" t="str">
        <f t="shared" si="30"/>
        <v/>
      </c>
      <c r="BZ55" s="66" t="str">
        <f t="shared" si="31"/>
        <v/>
      </c>
      <c r="CA55" s="66" t="str">
        <f t="shared" si="32"/>
        <v>Al respecto, la administrada no cuenta con un permiso anterior para la referida embarcación pesquera, por lo que no resulta exigible el cumplimiento del citado numeral</v>
      </c>
      <c r="CB55" s="44"/>
      <c r="CC55" s="48"/>
      <c r="CD55" s="66" t="str">
        <f t="shared" si="33"/>
        <v>0000000-1900-PRODUCE/DSF-PA</v>
      </c>
      <c r="CE55" s="53"/>
      <c r="CF55" s="48"/>
      <c r="CG55" s="44"/>
      <c r="CH55" s="66" t="str">
        <f t="shared" si="34"/>
        <v/>
      </c>
      <c r="CI55" s="66" t="str">
        <f>IFERROR(INDEX(BD_CIAT!$AE$1:$AE$273,MATCH(RD_IL_PERMISOS!I55,BD_CIAT!$A$1:$A$273,0)),"")</f>
        <v/>
      </c>
      <c r="CJ55" s="66" t="str">
        <f t="shared" si="35"/>
        <v/>
      </c>
      <c r="CK55" s="66" t="str">
        <f>IF(CI55&lt;&gt;"",IF(RIGHT(CI55)="B",DATA_AUX!$F$3,IF(RIGHT(CI55)="A",DATA_AUX!$F$2,DATA_AUX!$F$4)),"")</f>
        <v/>
      </c>
      <c r="CL55" s="66" t="str">
        <f>IF(CI55&lt;&gt;"",IF(OR(CI55="6-A",CI55="6-B"),INDEX(DATA_AUX!$M$1:$M$4,MATCH(RD_IL_PERMISOS!CI55,DATA_AUX!$L$1:$L$4,0)),DATA_AUX!M57),"")</f>
        <v/>
      </c>
      <c r="CM55" s="66" t="str">
        <f>IFERROR(INDEX(DATA_AUX!$N$1:$N$4,MATCH(RD_IL_PERMISOS!CI55,DATA_AUX!$L$1:$L$4,0)),"")</f>
        <v/>
      </c>
      <c r="CN55" s="66" t="str">
        <f>+IF(M55&lt;&gt;"",CONCATENATE(PROPER(MID([1]!NumLetras(12*(YEAR(N55)-YEAR(M55))+(MONTH(N55)-MONTH(M55))),1,LEN([1]!NumLetras(12*(YEAR(N55)-YEAR(M55))+(MONTH(N55)-MONTH(M55))))-7))," (",12*(YEAR(N55)-YEAR(M55))+(MONTH(N55)-MONTH(M55)),")",IF(MONTH(N55)-MONTH(M55)=1," mes"," meses"),"; ",P55),"")</f>
        <v/>
      </c>
      <c r="CO55" s="44"/>
      <c r="CP55" s="48"/>
      <c r="CQ55" s="66" t="str">
        <f t="shared" si="36"/>
        <v/>
      </c>
      <c r="CR55" s="66" t="str">
        <f t="shared" si="37"/>
        <v/>
      </c>
    </row>
    <row r="56" spans="1:96" ht="42.75" customHeight="1">
      <c r="A56" s="43">
        <v>55</v>
      </c>
      <c r="D56" s="66" t="str">
        <f t="shared" si="5"/>
        <v>00000000-2024-PRODUCE/DECHDI-</v>
      </c>
      <c r="F56" s="46"/>
      <c r="G56" s="68" t="str">
        <f t="shared" si="38"/>
        <v>00000000-1900</v>
      </c>
      <c r="H56" s="66" t="str">
        <f t="shared" si="39"/>
        <v>0 de enero de yyyy</v>
      </c>
      <c r="J56" s="66" t="str">
        <f>+IFERROR(INDEX(BD_CIAT!$S$1:$S$273,MATCH(RD_IL_PERMISOS!I56,BD_CIAT!$A$1:$A$273,0)),"")</f>
        <v/>
      </c>
      <c r="L56" s="33" t="str">
        <f>IFERROR(INDEX(BD_CIAT!$Z$1:$Z$273,MATCH(RD_IL_PERMISOS!K56,BD_CIAT!$Y$1:$Y$273,0)),"")</f>
        <v/>
      </c>
      <c r="M56" s="48"/>
      <c r="N56" s="48"/>
      <c r="O56" s="73" t="str">
        <f t="shared" si="7"/>
        <v/>
      </c>
      <c r="P56" s="70" t="str">
        <f t="shared" si="8"/>
        <v/>
      </c>
      <c r="R56" s="49"/>
      <c r="S56" s="66" t="str">
        <f t="shared" si="9"/>
        <v>0 de enero de yyyy</v>
      </c>
      <c r="T56" s="50"/>
      <c r="U56" s="72" t="str">
        <f t="shared" si="40"/>
        <v/>
      </c>
      <c r="V56" s="72" t="str">
        <f>LOWER(IF(T56&lt;&gt;"",[1]!NumLetras(T56),""))</f>
        <v/>
      </c>
      <c r="W56" s="74" t="str">
        <f t="shared" si="2"/>
        <v/>
      </c>
      <c r="X56" s="75" t="str">
        <f t="shared" si="10"/>
        <v/>
      </c>
      <c r="Y56" s="75" t="str">
        <f t="shared" si="11"/>
        <v/>
      </c>
      <c r="Z56" s="66" t="str">
        <f>IFERROR(INDEX(BD_CIAT!$B$1:$B$273,MATCH(RD_IL_PERMISOS!AB56,BD_CIAT!$AG$1:$AG$273,0)),"")</f>
        <v/>
      </c>
      <c r="AA56" s="66" t="str">
        <f>IFERROR(INDEX(BD_CIAT!$AI$1:$AI$273,MATCH(RD_IL_PERMISOS!AB56,BD_CIAT!$AG$1:$AG$273,0)),"")</f>
        <v/>
      </c>
      <c r="AB56" s="66" t="str">
        <f>IFERROR(INDEX(BD_CIAT!$AG$1:$AG$273,MATCH(RD_IL_PERMISOS!I56,BD_CIAT!$A$1:$A$273,0)),"")</f>
        <v/>
      </c>
      <c r="AC56" s="66" t="str">
        <f>IFERROR(INDEX(BD_CIAT!$E$1:$E$273,MATCH(RD_IL_PERMISOS!AB56,BD_CIAT!$AG$1:$AG$273,0)),"")</f>
        <v/>
      </c>
      <c r="AD56" s="66" t="str">
        <f>IFERROR(INDEX(BD_CIAT!$G$1:$G$273,MATCH(RD_IL_PERMISOS!I56,BD_CIAT!$A$1:$A$273,0)),"")</f>
        <v/>
      </c>
      <c r="AG56" s="66" t="str">
        <f t="shared" si="12"/>
        <v/>
      </c>
      <c r="AH56" s="66" t="str">
        <f>IFERROR(CONCATENATE(INDEX(BD_CIAT!$H$1:$H$273,MATCH(RD_IL_PERMISOS!I56,BD_CIAT!$A$1:$A$273,0)),", ",PROPER(INDEX(BD_CIAT!$C$1:$C$273,MATCH(RD_IL_PERMISOS!AB56,BD_CIAT!$AG$1:$AG$273,0)))),"")</f>
        <v/>
      </c>
      <c r="AI56" s="66" t="str">
        <f t="shared" si="13"/>
        <v/>
      </c>
      <c r="AJ56" s="66" t="str">
        <f t="shared" si="14"/>
        <v/>
      </c>
      <c r="AK56" s="48"/>
      <c r="AL56" s="66" t="str">
        <f t="shared" si="15"/>
        <v>0 de enero de yyyy</v>
      </c>
      <c r="AM56" s="48"/>
      <c r="AN56" s="66" t="str">
        <f t="shared" si="16"/>
        <v>0 de enero de yyyy</v>
      </c>
      <c r="AO56" s="44"/>
      <c r="AP56" s="44"/>
      <c r="AQ56" s="66" t="str">
        <f t="shared" si="17"/>
        <v/>
      </c>
      <c r="AR56" s="33" t="str">
        <f>IFERROR(INDEX(BD_CIAT!$AK$1:$AK$273,MATCH(RD_IL_PERMISOS!I56,BD_CIAT!$A$1:$A$273,0)),"")</f>
        <v/>
      </c>
      <c r="AS56" s="66" t="str">
        <f>IFERROR(INDEX(BD_CIAT!$O$1:$O$273,MATCH(RD_IL_PERMISOS!I56,BD_CIAT!$A$1:$A$273,0)),"")</f>
        <v/>
      </c>
      <c r="AT56" s="49"/>
      <c r="AU56" s="66" t="str">
        <f t="shared" si="18"/>
        <v/>
      </c>
      <c r="AV56" s="44"/>
      <c r="AW56" s="44"/>
      <c r="AX56" s="66" t="str">
        <f t="shared" si="19"/>
        <v/>
      </c>
      <c r="AY56" s="78" t="str">
        <f>IFERROR(INDEX(BD_CIAT!$AA$2:$AA$273,MATCH(RD_IL_PERMISOS!K56,BD_CIAT!$Y$2:$Y$273,0)),"")</f>
        <v/>
      </c>
      <c r="AZ56" s="44"/>
      <c r="BA56" s="44"/>
      <c r="BB56" s="44"/>
      <c r="BC56" s="66" t="str">
        <f t="shared" si="20"/>
        <v/>
      </c>
      <c r="BD56" s="48"/>
      <c r="BE56" s="66" t="str">
        <f t="shared" si="21"/>
        <v>0 de enero de yyyy</v>
      </c>
      <c r="BF56" s="48"/>
      <c r="BG56" s="66" t="str">
        <f t="shared" si="22"/>
        <v>0 de enero de YYYY</v>
      </c>
      <c r="BH56" s="52"/>
      <c r="BI56" s="72" t="str">
        <f t="shared" si="23"/>
        <v xml:space="preserve">$,000 </v>
      </c>
      <c r="BJ56" s="72" t="str">
        <f>LOWER(IF(BH56&lt;&gt;"",[1]!NumLetras(BH56),""))</f>
        <v/>
      </c>
      <c r="BK56" s="74" t="str">
        <f t="shared" si="24"/>
        <v/>
      </c>
      <c r="BL56" s="74" t="str">
        <f t="shared" si="25"/>
        <v/>
      </c>
      <c r="BM56" s="74" t="str">
        <f t="shared" si="26"/>
        <v/>
      </c>
      <c r="BN56" s="44"/>
      <c r="BO56" s="48"/>
      <c r="BP56" s="66" t="str">
        <f t="shared" si="27"/>
        <v/>
      </c>
      <c r="BQ56" s="44"/>
      <c r="BR56" s="48"/>
      <c r="BS56" s="66" t="str">
        <f t="shared" si="28"/>
        <v/>
      </c>
      <c r="BT56" s="44"/>
      <c r="BU56" s="48"/>
      <c r="BV56" s="66" t="str">
        <f t="shared" si="29"/>
        <v>00000000-1900-PRODUCE-Oec</v>
      </c>
      <c r="BW56" s="44"/>
      <c r="BX56" s="48"/>
      <c r="BY56" s="66" t="str">
        <f t="shared" si="30"/>
        <v/>
      </c>
      <c r="BZ56" s="66" t="str">
        <f t="shared" si="31"/>
        <v/>
      </c>
      <c r="CA56" s="66" t="str">
        <f t="shared" si="32"/>
        <v>Al respecto, la administrada no cuenta con un permiso anterior para la referida embarcación pesquera, por lo que no resulta exigible el cumplimiento del citado numeral</v>
      </c>
      <c r="CB56" s="44"/>
      <c r="CC56" s="48"/>
      <c r="CD56" s="66" t="str">
        <f t="shared" si="33"/>
        <v>0000000-1900-PRODUCE/DSF-PA</v>
      </c>
      <c r="CE56" s="53"/>
      <c r="CF56" s="48"/>
      <c r="CG56" s="44"/>
      <c r="CH56" s="66" t="str">
        <f t="shared" si="34"/>
        <v/>
      </c>
      <c r="CI56" s="66" t="str">
        <f>IFERROR(INDEX(BD_CIAT!$AE$1:$AE$273,MATCH(RD_IL_PERMISOS!I56,BD_CIAT!$A$1:$A$273,0)),"")</f>
        <v/>
      </c>
      <c r="CJ56" s="66" t="str">
        <f t="shared" si="35"/>
        <v/>
      </c>
      <c r="CK56" s="66" t="str">
        <f>IF(CI56&lt;&gt;"",IF(RIGHT(CI56)="B",DATA_AUX!$F$3,IF(RIGHT(CI56)="A",DATA_AUX!$F$2,DATA_AUX!$F$4)),"")</f>
        <v/>
      </c>
      <c r="CL56" s="66" t="str">
        <f>IF(CI56&lt;&gt;"",IF(OR(CI56="6-A",CI56="6-B"),INDEX(DATA_AUX!$M$1:$M$4,MATCH(RD_IL_PERMISOS!CI56,DATA_AUX!$L$1:$L$4,0)),DATA_AUX!M58),"")</f>
        <v/>
      </c>
      <c r="CM56" s="66" t="str">
        <f>IFERROR(INDEX(DATA_AUX!$N$1:$N$4,MATCH(RD_IL_PERMISOS!CI56,DATA_AUX!$L$1:$L$4,0)),"")</f>
        <v/>
      </c>
      <c r="CN56" s="66" t="str">
        <f>+IF(M56&lt;&gt;"",CONCATENATE(PROPER(MID([1]!NumLetras(12*(YEAR(N56)-YEAR(M56))+(MONTH(N56)-MONTH(M56))),1,LEN([1]!NumLetras(12*(YEAR(N56)-YEAR(M56))+(MONTH(N56)-MONTH(M56))))-7))," (",12*(YEAR(N56)-YEAR(M56))+(MONTH(N56)-MONTH(M56)),")",IF(MONTH(N56)-MONTH(M56)=1," mes"," meses"),"; ",P56),"")</f>
        <v/>
      </c>
      <c r="CO56" s="44"/>
      <c r="CP56" s="48"/>
      <c r="CQ56" s="66" t="str">
        <f t="shared" si="36"/>
        <v/>
      </c>
      <c r="CR56" s="66" t="str">
        <f t="shared" si="37"/>
        <v/>
      </c>
    </row>
    <row r="57" spans="1:96" ht="42.75" customHeight="1">
      <c r="A57" s="43">
        <v>56</v>
      </c>
      <c r="D57" s="66" t="str">
        <f t="shared" si="5"/>
        <v>00000000-2024-PRODUCE/DECHDI-</v>
      </c>
      <c r="F57" s="46"/>
      <c r="G57" s="68" t="str">
        <f t="shared" si="38"/>
        <v>00000000-1900</v>
      </c>
      <c r="H57" s="66" t="str">
        <f t="shared" si="39"/>
        <v>0 de enero de yyyy</v>
      </c>
      <c r="J57" s="66" t="str">
        <f>+IFERROR(INDEX(BD_CIAT!$S$1:$S$273,MATCH(RD_IL_PERMISOS!I57,BD_CIAT!$A$1:$A$273,0)),"")</f>
        <v/>
      </c>
      <c r="L57" s="33" t="str">
        <f>IFERROR(INDEX(BD_CIAT!$Z$1:$Z$273,MATCH(RD_IL_PERMISOS!K57,BD_CIAT!$Y$1:$Y$273,0)),"")</f>
        <v/>
      </c>
      <c r="M57" s="48"/>
      <c r="N57" s="48"/>
      <c r="O57" s="73" t="str">
        <f t="shared" si="7"/>
        <v/>
      </c>
      <c r="P57" s="70" t="str">
        <f t="shared" si="8"/>
        <v/>
      </c>
      <c r="R57" s="49"/>
      <c r="S57" s="66" t="str">
        <f t="shared" si="9"/>
        <v>0 de enero de yyyy</v>
      </c>
      <c r="T57" s="50"/>
      <c r="U57" s="72" t="str">
        <f t="shared" si="40"/>
        <v/>
      </c>
      <c r="V57" s="72" t="str">
        <f>LOWER(IF(T57&lt;&gt;"",[1]!NumLetras(T57),""))</f>
        <v/>
      </c>
      <c r="W57" s="74" t="str">
        <f t="shared" si="2"/>
        <v/>
      </c>
      <c r="X57" s="75" t="str">
        <f t="shared" si="10"/>
        <v/>
      </c>
      <c r="Y57" s="75" t="str">
        <f t="shared" si="11"/>
        <v/>
      </c>
      <c r="Z57" s="66" t="str">
        <f>IFERROR(INDEX(BD_CIAT!$B$1:$B$273,MATCH(RD_IL_PERMISOS!AB57,BD_CIAT!$AG$1:$AG$273,0)),"")</f>
        <v/>
      </c>
      <c r="AA57" s="66" t="str">
        <f>IFERROR(INDEX(BD_CIAT!$AI$1:$AI$273,MATCH(RD_IL_PERMISOS!AB57,BD_CIAT!$AG$1:$AG$273,0)),"")</f>
        <v/>
      </c>
      <c r="AB57" s="66" t="str">
        <f>IFERROR(INDEX(BD_CIAT!$AG$1:$AG$273,MATCH(RD_IL_PERMISOS!I57,BD_CIAT!$A$1:$A$273,0)),"")</f>
        <v/>
      </c>
      <c r="AC57" s="66" t="str">
        <f>IFERROR(INDEX(BD_CIAT!$E$1:$E$273,MATCH(RD_IL_PERMISOS!AB57,BD_CIAT!$AG$1:$AG$273,0)),"")</f>
        <v/>
      </c>
      <c r="AD57" s="66" t="str">
        <f>IFERROR(INDEX(BD_CIAT!$G$1:$G$273,MATCH(RD_IL_PERMISOS!I57,BD_CIAT!$A$1:$A$273,0)),"")</f>
        <v/>
      </c>
      <c r="AG57" s="66" t="str">
        <f t="shared" si="12"/>
        <v/>
      </c>
      <c r="AH57" s="66" t="str">
        <f>IFERROR(CONCATENATE(INDEX(BD_CIAT!$H$1:$H$273,MATCH(RD_IL_PERMISOS!I57,BD_CIAT!$A$1:$A$273,0)),", ",PROPER(INDEX(BD_CIAT!$C$1:$C$273,MATCH(RD_IL_PERMISOS!AB57,BD_CIAT!$AG$1:$AG$273,0)))),"")</f>
        <v/>
      </c>
      <c r="AI57" s="66" t="str">
        <f t="shared" si="13"/>
        <v/>
      </c>
      <c r="AJ57" s="66" t="str">
        <f t="shared" si="14"/>
        <v/>
      </c>
      <c r="AK57" s="48"/>
      <c r="AL57" s="66" t="str">
        <f t="shared" si="15"/>
        <v>0 de enero de yyyy</v>
      </c>
      <c r="AM57" s="48"/>
      <c r="AN57" s="66" t="str">
        <f t="shared" si="16"/>
        <v>0 de enero de yyyy</v>
      </c>
      <c r="AO57" s="44"/>
      <c r="AP57" s="44"/>
      <c r="AQ57" s="66" t="str">
        <f t="shared" si="17"/>
        <v/>
      </c>
      <c r="AR57" s="33" t="str">
        <f>IFERROR(INDEX(BD_CIAT!$AK$1:$AK$273,MATCH(RD_IL_PERMISOS!I57,BD_CIAT!$A$1:$A$273,0)),"")</f>
        <v/>
      </c>
      <c r="AS57" s="66" t="str">
        <f>IFERROR(INDEX(BD_CIAT!$O$1:$O$273,MATCH(RD_IL_PERMISOS!I57,BD_CIAT!$A$1:$A$273,0)),"")</f>
        <v/>
      </c>
      <c r="AT57" s="49"/>
      <c r="AU57" s="66" t="str">
        <f t="shared" si="18"/>
        <v/>
      </c>
      <c r="AV57" s="44"/>
      <c r="AW57" s="44"/>
      <c r="AX57" s="66" t="str">
        <f t="shared" si="19"/>
        <v/>
      </c>
      <c r="AY57" s="78" t="str">
        <f>IFERROR(INDEX(BD_CIAT!$AA$2:$AA$273,MATCH(RD_IL_PERMISOS!K57,BD_CIAT!$Y$2:$Y$273,0)),"")</f>
        <v/>
      </c>
      <c r="AZ57" s="44"/>
      <c r="BA57" s="44"/>
      <c r="BB57" s="44"/>
      <c r="BC57" s="66" t="str">
        <f t="shared" si="20"/>
        <v/>
      </c>
      <c r="BD57" s="48"/>
      <c r="BE57" s="66" t="str">
        <f t="shared" si="21"/>
        <v>0 de enero de yyyy</v>
      </c>
      <c r="BF57" s="48"/>
      <c r="BG57" s="66" t="str">
        <f t="shared" si="22"/>
        <v>0 de enero de YYYY</v>
      </c>
      <c r="BH57" s="52"/>
      <c r="BI57" s="72" t="str">
        <f t="shared" si="23"/>
        <v xml:space="preserve">$,000 </v>
      </c>
      <c r="BJ57" s="72" t="str">
        <f>LOWER(IF(BH57&lt;&gt;"",[1]!NumLetras(BH57),""))</f>
        <v/>
      </c>
      <c r="BK57" s="74" t="str">
        <f t="shared" si="24"/>
        <v/>
      </c>
      <c r="BL57" s="74" t="str">
        <f t="shared" si="25"/>
        <v/>
      </c>
      <c r="BM57" s="74" t="str">
        <f t="shared" si="26"/>
        <v/>
      </c>
      <c r="BN57" s="44"/>
      <c r="BO57" s="48"/>
      <c r="BP57" s="66" t="str">
        <f t="shared" si="27"/>
        <v/>
      </c>
      <c r="BQ57" s="44"/>
      <c r="BR57" s="48"/>
      <c r="BS57" s="66" t="str">
        <f t="shared" si="28"/>
        <v/>
      </c>
      <c r="BT57" s="44"/>
      <c r="BU57" s="48"/>
      <c r="BV57" s="66" t="str">
        <f t="shared" si="29"/>
        <v>00000000-1900-PRODUCE-Oec</v>
      </c>
      <c r="BW57" s="44"/>
      <c r="BX57" s="48"/>
      <c r="BY57" s="66" t="str">
        <f t="shared" si="30"/>
        <v/>
      </c>
      <c r="BZ57" s="66" t="str">
        <f t="shared" si="31"/>
        <v/>
      </c>
      <c r="CA57" s="66" t="str">
        <f t="shared" si="32"/>
        <v>Al respecto, la administrada no cuenta con un permiso anterior para la referida embarcación pesquera, por lo que no resulta exigible el cumplimiento del citado numeral</v>
      </c>
      <c r="CB57" s="44"/>
      <c r="CC57" s="48"/>
      <c r="CD57" s="66" t="str">
        <f t="shared" si="33"/>
        <v>0000000-1900-PRODUCE/DSF-PA</v>
      </c>
      <c r="CE57" s="53"/>
      <c r="CF57" s="48"/>
      <c r="CG57" s="44"/>
      <c r="CH57" s="66" t="str">
        <f t="shared" si="34"/>
        <v/>
      </c>
      <c r="CI57" s="66" t="str">
        <f>IFERROR(INDEX(BD_CIAT!$AE$1:$AE$273,MATCH(RD_IL_PERMISOS!I57,BD_CIAT!$A$1:$A$273,0)),"")</f>
        <v/>
      </c>
      <c r="CJ57" s="66" t="str">
        <f t="shared" si="35"/>
        <v/>
      </c>
      <c r="CK57" s="66" t="str">
        <f>IF(CI57&lt;&gt;"",IF(RIGHT(CI57)="B",DATA_AUX!$F$3,IF(RIGHT(CI57)="A",DATA_AUX!$F$2,DATA_AUX!$F$4)),"")</f>
        <v/>
      </c>
      <c r="CL57" s="66" t="str">
        <f>IF(CI57&lt;&gt;"",IF(OR(CI57="6-A",CI57="6-B"),INDEX(DATA_AUX!$M$1:$M$4,MATCH(RD_IL_PERMISOS!CI57,DATA_AUX!$L$1:$L$4,0)),DATA_AUX!M59),"")</f>
        <v/>
      </c>
      <c r="CM57" s="66" t="str">
        <f>IFERROR(INDEX(DATA_AUX!$N$1:$N$4,MATCH(RD_IL_PERMISOS!CI57,DATA_AUX!$L$1:$L$4,0)),"")</f>
        <v/>
      </c>
      <c r="CN57" s="66" t="str">
        <f>+IF(M57&lt;&gt;"",CONCATENATE(PROPER(MID([1]!NumLetras(12*(YEAR(N57)-YEAR(M57))+(MONTH(N57)-MONTH(M57))),1,LEN([1]!NumLetras(12*(YEAR(N57)-YEAR(M57))+(MONTH(N57)-MONTH(M57))))-7))," (",12*(YEAR(N57)-YEAR(M57))+(MONTH(N57)-MONTH(M57)),")",IF(MONTH(N57)-MONTH(M57)=1," mes"," meses"),"; ",P57),"")</f>
        <v/>
      </c>
      <c r="CO57" s="44"/>
      <c r="CP57" s="48"/>
      <c r="CQ57" s="66" t="str">
        <f t="shared" si="36"/>
        <v/>
      </c>
      <c r="CR57" s="66" t="str">
        <f t="shared" si="37"/>
        <v/>
      </c>
    </row>
    <row r="58" spans="1:96" ht="42.75" customHeight="1">
      <c r="A58" s="43">
        <v>57</v>
      </c>
      <c r="D58" s="66" t="str">
        <f t="shared" si="5"/>
        <v>00000000-2024-PRODUCE/DECHDI-</v>
      </c>
      <c r="F58" s="46"/>
      <c r="G58" s="68" t="str">
        <f t="shared" si="38"/>
        <v>00000000-1900</v>
      </c>
      <c r="H58" s="66" t="str">
        <f t="shared" si="39"/>
        <v>0 de enero de yyyy</v>
      </c>
      <c r="J58" s="66" t="str">
        <f>+IFERROR(INDEX(BD_CIAT!$S$1:$S$273,MATCH(RD_IL_PERMISOS!I58,BD_CIAT!$A$1:$A$273,0)),"")</f>
        <v/>
      </c>
      <c r="L58" s="33" t="str">
        <f>IFERROR(INDEX(BD_CIAT!$Z$1:$Z$273,MATCH(RD_IL_PERMISOS!K58,BD_CIAT!$Y$1:$Y$273,0)),"")</f>
        <v/>
      </c>
      <c r="M58" s="48"/>
      <c r="N58" s="48"/>
      <c r="O58" s="73" t="str">
        <f t="shared" si="7"/>
        <v/>
      </c>
      <c r="P58" s="70" t="str">
        <f t="shared" si="8"/>
        <v/>
      </c>
      <c r="R58" s="49"/>
      <c r="S58" s="66" t="str">
        <f t="shared" si="9"/>
        <v>0 de enero de yyyy</v>
      </c>
      <c r="T58" s="50"/>
      <c r="U58" s="72" t="str">
        <f t="shared" si="40"/>
        <v/>
      </c>
      <c r="V58" s="72" t="str">
        <f>LOWER(IF(T58&lt;&gt;"",[1]!NumLetras(T58),""))</f>
        <v/>
      </c>
      <c r="W58" s="74" t="str">
        <f t="shared" si="2"/>
        <v/>
      </c>
      <c r="X58" s="75" t="str">
        <f t="shared" si="10"/>
        <v/>
      </c>
      <c r="Y58" s="75" t="str">
        <f t="shared" si="11"/>
        <v/>
      </c>
      <c r="Z58" s="66" t="str">
        <f>IFERROR(INDEX(BD_CIAT!$B$1:$B$273,MATCH(RD_IL_PERMISOS!AB58,BD_CIAT!$AG$1:$AG$273,0)),"")</f>
        <v/>
      </c>
      <c r="AA58" s="66" t="str">
        <f>IFERROR(INDEX(BD_CIAT!$AI$1:$AI$273,MATCH(RD_IL_PERMISOS!AB58,BD_CIAT!$AG$1:$AG$273,0)),"")</f>
        <v/>
      </c>
      <c r="AB58" s="66" t="str">
        <f>IFERROR(INDEX(BD_CIAT!$AG$1:$AG$273,MATCH(RD_IL_PERMISOS!I58,BD_CIAT!$A$1:$A$273,0)),"")</f>
        <v/>
      </c>
      <c r="AC58" s="66" t="str">
        <f>IFERROR(INDEX(BD_CIAT!$E$1:$E$273,MATCH(RD_IL_PERMISOS!AB58,BD_CIAT!$AG$1:$AG$273,0)),"")</f>
        <v/>
      </c>
      <c r="AD58" s="66" t="str">
        <f>IFERROR(INDEX(BD_CIAT!$G$1:$G$273,MATCH(RD_IL_PERMISOS!I58,BD_CIAT!$A$1:$A$273,0)),"")</f>
        <v/>
      </c>
      <c r="AG58" s="66" t="str">
        <f t="shared" si="12"/>
        <v/>
      </c>
      <c r="AH58" s="66" t="str">
        <f>IFERROR(CONCATENATE(INDEX(BD_CIAT!$H$1:$H$273,MATCH(RD_IL_PERMISOS!I58,BD_CIAT!$A$1:$A$273,0)),", ",PROPER(INDEX(BD_CIAT!$C$1:$C$273,MATCH(RD_IL_PERMISOS!AB58,BD_CIAT!$AG$1:$AG$273,0)))),"")</f>
        <v/>
      </c>
      <c r="AI58" s="66" t="str">
        <f t="shared" si="13"/>
        <v/>
      </c>
      <c r="AJ58" s="66" t="str">
        <f t="shared" si="14"/>
        <v/>
      </c>
      <c r="AK58" s="48"/>
      <c r="AL58" s="66" t="str">
        <f t="shared" si="15"/>
        <v>0 de enero de yyyy</v>
      </c>
      <c r="AM58" s="48"/>
      <c r="AN58" s="66" t="str">
        <f t="shared" si="16"/>
        <v>0 de enero de yyyy</v>
      </c>
      <c r="AO58" s="44"/>
      <c r="AP58" s="44"/>
      <c r="AQ58" s="66" t="str">
        <f t="shared" si="17"/>
        <v/>
      </c>
      <c r="AR58" s="33" t="str">
        <f>IFERROR(INDEX(BD_CIAT!$AK$1:$AK$273,MATCH(RD_IL_PERMISOS!I58,BD_CIAT!$A$1:$A$273,0)),"")</f>
        <v/>
      </c>
      <c r="AS58" s="66" t="str">
        <f>IFERROR(INDEX(BD_CIAT!$O$1:$O$273,MATCH(RD_IL_PERMISOS!I58,BD_CIAT!$A$1:$A$273,0)),"")</f>
        <v/>
      </c>
      <c r="AT58" s="49"/>
      <c r="AU58" s="66" t="str">
        <f t="shared" si="18"/>
        <v/>
      </c>
      <c r="AV58" s="44"/>
      <c r="AW58" s="44"/>
      <c r="AX58" s="66" t="str">
        <f t="shared" si="19"/>
        <v/>
      </c>
      <c r="AY58" s="78" t="str">
        <f>IFERROR(INDEX(BD_CIAT!$AA$2:$AA$273,MATCH(RD_IL_PERMISOS!K58,BD_CIAT!$Y$2:$Y$273,0)),"")</f>
        <v/>
      </c>
      <c r="AZ58" s="44"/>
      <c r="BA58" s="44"/>
      <c r="BB58" s="44"/>
      <c r="BC58" s="66" t="str">
        <f t="shared" si="20"/>
        <v/>
      </c>
      <c r="BD58" s="48"/>
      <c r="BE58" s="66" t="str">
        <f t="shared" si="21"/>
        <v>0 de enero de yyyy</v>
      </c>
      <c r="BF58" s="48"/>
      <c r="BG58" s="66" t="str">
        <f t="shared" si="22"/>
        <v>0 de enero de YYYY</v>
      </c>
      <c r="BH58" s="52"/>
      <c r="BI58" s="72" t="str">
        <f t="shared" si="23"/>
        <v xml:space="preserve">$,000 </v>
      </c>
      <c r="BJ58" s="72" t="str">
        <f>LOWER(IF(BH58&lt;&gt;"",[1]!NumLetras(BH58),""))</f>
        <v/>
      </c>
      <c r="BK58" s="74" t="str">
        <f t="shared" si="24"/>
        <v/>
      </c>
      <c r="BL58" s="74" t="str">
        <f t="shared" si="25"/>
        <v/>
      </c>
      <c r="BM58" s="74" t="str">
        <f t="shared" si="26"/>
        <v/>
      </c>
      <c r="BN58" s="44"/>
      <c r="BO58" s="48"/>
      <c r="BP58" s="66" t="str">
        <f t="shared" si="27"/>
        <v/>
      </c>
      <c r="BQ58" s="44"/>
      <c r="BR58" s="48"/>
      <c r="BS58" s="66" t="str">
        <f t="shared" si="28"/>
        <v/>
      </c>
      <c r="BT58" s="44"/>
      <c r="BU58" s="48"/>
      <c r="BV58" s="66" t="str">
        <f t="shared" si="29"/>
        <v>00000000-1900-PRODUCE-Oec</v>
      </c>
      <c r="BW58" s="44"/>
      <c r="BX58" s="48"/>
      <c r="BY58" s="66" t="str">
        <f t="shared" si="30"/>
        <v/>
      </c>
      <c r="BZ58" s="66" t="str">
        <f t="shared" si="31"/>
        <v/>
      </c>
      <c r="CA58" s="66" t="str">
        <f t="shared" si="32"/>
        <v>Al respecto, la administrada no cuenta con un permiso anterior para la referida embarcación pesquera, por lo que no resulta exigible el cumplimiento del citado numeral</v>
      </c>
      <c r="CB58" s="44"/>
      <c r="CC58" s="48"/>
      <c r="CD58" s="66" t="str">
        <f t="shared" si="33"/>
        <v>0000000-1900-PRODUCE/DSF-PA</v>
      </c>
      <c r="CE58" s="53"/>
      <c r="CF58" s="48"/>
      <c r="CG58" s="44"/>
      <c r="CH58" s="66" t="str">
        <f t="shared" si="34"/>
        <v/>
      </c>
      <c r="CI58" s="66" t="str">
        <f>IFERROR(INDEX(BD_CIAT!$AE$1:$AE$273,MATCH(RD_IL_PERMISOS!I58,BD_CIAT!$A$1:$A$273,0)),"")</f>
        <v/>
      </c>
      <c r="CJ58" s="66" t="str">
        <f t="shared" si="35"/>
        <v/>
      </c>
      <c r="CK58" s="66" t="str">
        <f>IF(CI58&lt;&gt;"",IF(RIGHT(CI58)="B",DATA_AUX!$F$3,IF(RIGHT(CI58)="A",DATA_AUX!$F$2,DATA_AUX!$F$4)),"")</f>
        <v/>
      </c>
      <c r="CL58" s="66" t="str">
        <f>IF(CI58&lt;&gt;"",IF(OR(CI58="6-A",CI58="6-B"),INDEX(DATA_AUX!$M$1:$M$4,MATCH(RD_IL_PERMISOS!CI58,DATA_AUX!$L$1:$L$4,0)),DATA_AUX!M60),"")</f>
        <v/>
      </c>
      <c r="CM58" s="66" t="str">
        <f>IFERROR(INDEX(DATA_AUX!$N$1:$N$4,MATCH(RD_IL_PERMISOS!CI58,DATA_AUX!$L$1:$L$4,0)),"")</f>
        <v/>
      </c>
      <c r="CN58" s="66" t="str">
        <f>+IF(M58&lt;&gt;"",CONCATENATE(PROPER(MID([1]!NumLetras(12*(YEAR(N58)-YEAR(M58))+(MONTH(N58)-MONTH(M58))),1,LEN([1]!NumLetras(12*(YEAR(N58)-YEAR(M58))+(MONTH(N58)-MONTH(M58))))-7))," (",12*(YEAR(N58)-YEAR(M58))+(MONTH(N58)-MONTH(M58)),")",IF(MONTH(N58)-MONTH(M58)=1," mes"," meses"),"; ",P58),"")</f>
        <v/>
      </c>
      <c r="CO58" s="44"/>
      <c r="CP58" s="48"/>
      <c r="CQ58" s="66" t="str">
        <f t="shared" si="36"/>
        <v/>
      </c>
      <c r="CR58" s="66" t="str">
        <f t="shared" si="37"/>
        <v/>
      </c>
    </row>
    <row r="59" spans="1:96" ht="42.75" customHeight="1">
      <c r="A59" s="43">
        <v>58</v>
      </c>
      <c r="D59" s="66" t="str">
        <f t="shared" si="5"/>
        <v>00000000-2024-PRODUCE/DECHDI-</v>
      </c>
      <c r="F59" s="46"/>
      <c r="G59" s="68" t="str">
        <f t="shared" si="38"/>
        <v>00000000-1900</v>
      </c>
      <c r="H59" s="66" t="str">
        <f t="shared" si="39"/>
        <v>0 de enero de yyyy</v>
      </c>
      <c r="J59" s="66" t="str">
        <f>+IFERROR(INDEX(BD_CIAT!$S$1:$S$273,MATCH(RD_IL_PERMISOS!I59,BD_CIAT!$A$1:$A$273,0)),"")</f>
        <v/>
      </c>
      <c r="L59" s="33" t="str">
        <f>IFERROR(INDEX(BD_CIAT!$Z$1:$Z$273,MATCH(RD_IL_PERMISOS!K59,BD_CIAT!$Y$1:$Y$273,0)),"")</f>
        <v/>
      </c>
      <c r="M59" s="48"/>
      <c r="N59" s="48"/>
      <c r="O59" s="73" t="str">
        <f t="shared" si="7"/>
        <v/>
      </c>
      <c r="P59" s="70" t="str">
        <f t="shared" si="8"/>
        <v/>
      </c>
      <c r="R59" s="49"/>
      <c r="S59" s="66" t="str">
        <f t="shared" si="9"/>
        <v>0 de enero de yyyy</v>
      </c>
      <c r="T59" s="50"/>
      <c r="U59" s="72" t="str">
        <f t="shared" si="40"/>
        <v/>
      </c>
      <c r="V59" s="72" t="str">
        <f>LOWER(IF(T59&lt;&gt;"",[1]!NumLetras(T59),""))</f>
        <v/>
      </c>
      <c r="W59" s="74" t="str">
        <f t="shared" si="2"/>
        <v/>
      </c>
      <c r="X59" s="75" t="str">
        <f t="shared" si="10"/>
        <v/>
      </c>
      <c r="Y59" s="75" t="str">
        <f t="shared" si="11"/>
        <v/>
      </c>
      <c r="Z59" s="66" t="str">
        <f>IFERROR(INDEX(BD_CIAT!$B$1:$B$273,MATCH(RD_IL_PERMISOS!AB59,BD_CIAT!$AG$1:$AG$273,0)),"")</f>
        <v/>
      </c>
      <c r="AA59" s="66" t="str">
        <f>IFERROR(INDEX(BD_CIAT!$AI$1:$AI$273,MATCH(RD_IL_PERMISOS!AB59,BD_CIAT!$AG$1:$AG$273,0)),"")</f>
        <v/>
      </c>
      <c r="AB59" s="66" t="str">
        <f>IFERROR(INDEX(BD_CIAT!$AG$1:$AG$273,MATCH(RD_IL_PERMISOS!I59,BD_CIAT!$A$1:$A$273,0)),"")</f>
        <v/>
      </c>
      <c r="AC59" s="66" t="str">
        <f>IFERROR(INDEX(BD_CIAT!$E$1:$E$273,MATCH(RD_IL_PERMISOS!AB59,BD_CIAT!$AG$1:$AG$273,0)),"")</f>
        <v/>
      </c>
      <c r="AD59" s="66" t="str">
        <f>IFERROR(INDEX(BD_CIAT!$G$1:$G$273,MATCH(RD_IL_PERMISOS!I59,BD_CIAT!$A$1:$A$273,0)),"")</f>
        <v/>
      </c>
      <c r="AG59" s="66" t="str">
        <f t="shared" si="12"/>
        <v/>
      </c>
      <c r="AH59" s="66" t="str">
        <f>IFERROR(CONCATENATE(INDEX(BD_CIAT!$H$1:$H$273,MATCH(RD_IL_PERMISOS!I59,BD_CIAT!$A$1:$A$273,0)),", ",PROPER(INDEX(BD_CIAT!$C$1:$C$273,MATCH(RD_IL_PERMISOS!AB59,BD_CIAT!$AG$1:$AG$273,0)))),"")</f>
        <v/>
      </c>
      <c r="AI59" s="66" t="str">
        <f t="shared" si="13"/>
        <v/>
      </c>
      <c r="AJ59" s="66" t="str">
        <f t="shared" si="14"/>
        <v/>
      </c>
      <c r="AK59" s="48"/>
      <c r="AL59" s="66" t="str">
        <f t="shared" si="15"/>
        <v>0 de enero de yyyy</v>
      </c>
      <c r="AM59" s="48"/>
      <c r="AN59" s="66" t="str">
        <f t="shared" si="16"/>
        <v>0 de enero de yyyy</v>
      </c>
      <c r="AO59" s="44"/>
      <c r="AP59" s="44"/>
      <c r="AQ59" s="66" t="str">
        <f t="shared" si="17"/>
        <v/>
      </c>
      <c r="AR59" s="33" t="str">
        <f>IFERROR(INDEX(BD_CIAT!$AK$1:$AK$273,MATCH(RD_IL_PERMISOS!I59,BD_CIAT!$A$1:$A$273,0)),"")</f>
        <v/>
      </c>
      <c r="AS59" s="66" t="str">
        <f>IFERROR(INDEX(BD_CIAT!$O$1:$O$273,MATCH(RD_IL_PERMISOS!I59,BD_CIAT!$A$1:$A$273,0)),"")</f>
        <v/>
      </c>
      <c r="AT59" s="49"/>
      <c r="AU59" s="66" t="str">
        <f t="shared" si="18"/>
        <v/>
      </c>
      <c r="AV59" s="44"/>
      <c r="AW59" s="44"/>
      <c r="AX59" s="66" t="str">
        <f t="shared" si="19"/>
        <v/>
      </c>
      <c r="AY59" s="78" t="str">
        <f>IFERROR(INDEX(BD_CIAT!$AA$2:$AA$273,MATCH(RD_IL_PERMISOS!K59,BD_CIAT!$Y$2:$Y$273,0)),"")</f>
        <v/>
      </c>
      <c r="AZ59" s="44"/>
      <c r="BA59" s="44"/>
      <c r="BB59" s="44"/>
      <c r="BC59" s="66" t="str">
        <f t="shared" si="20"/>
        <v/>
      </c>
      <c r="BD59" s="48"/>
      <c r="BE59" s="66" t="str">
        <f t="shared" si="21"/>
        <v>0 de enero de yyyy</v>
      </c>
      <c r="BF59" s="48"/>
      <c r="BG59" s="66" t="str">
        <f t="shared" si="22"/>
        <v>0 de enero de YYYY</v>
      </c>
      <c r="BH59" s="52"/>
      <c r="BI59" s="72" t="str">
        <f t="shared" si="23"/>
        <v xml:space="preserve">$,000 </v>
      </c>
      <c r="BJ59" s="72" t="str">
        <f>LOWER(IF(BH59&lt;&gt;"",[1]!NumLetras(BH59),""))</f>
        <v/>
      </c>
      <c r="BK59" s="74" t="str">
        <f t="shared" si="24"/>
        <v/>
      </c>
      <c r="BL59" s="74" t="str">
        <f t="shared" si="25"/>
        <v/>
      </c>
      <c r="BM59" s="74" t="str">
        <f t="shared" si="26"/>
        <v/>
      </c>
      <c r="BN59" s="44"/>
      <c r="BO59" s="48"/>
      <c r="BP59" s="66" t="str">
        <f t="shared" si="27"/>
        <v/>
      </c>
      <c r="BQ59" s="44"/>
      <c r="BR59" s="48"/>
      <c r="BS59" s="66" t="str">
        <f t="shared" si="28"/>
        <v/>
      </c>
      <c r="BT59" s="44"/>
      <c r="BU59" s="48"/>
      <c r="BV59" s="66" t="str">
        <f t="shared" si="29"/>
        <v>00000000-1900-PRODUCE-Oec</v>
      </c>
      <c r="BW59" s="44"/>
      <c r="BX59" s="48"/>
      <c r="BY59" s="66" t="str">
        <f t="shared" si="30"/>
        <v/>
      </c>
      <c r="BZ59" s="66" t="str">
        <f t="shared" si="31"/>
        <v/>
      </c>
      <c r="CA59" s="66" t="str">
        <f t="shared" si="32"/>
        <v>Al respecto, la administrada no cuenta con un permiso anterior para la referida embarcación pesquera, por lo que no resulta exigible el cumplimiento del citado numeral</v>
      </c>
      <c r="CB59" s="44"/>
      <c r="CC59" s="48"/>
      <c r="CD59" s="66" t="str">
        <f t="shared" si="33"/>
        <v>0000000-1900-PRODUCE/DSF-PA</v>
      </c>
      <c r="CE59" s="53"/>
      <c r="CF59" s="48"/>
      <c r="CG59" s="44"/>
      <c r="CH59" s="66" t="str">
        <f t="shared" si="34"/>
        <v/>
      </c>
      <c r="CI59" s="66" t="str">
        <f>IFERROR(INDEX(BD_CIAT!$AE$1:$AE$273,MATCH(RD_IL_PERMISOS!I59,BD_CIAT!$A$1:$A$273,0)),"")</f>
        <v/>
      </c>
      <c r="CJ59" s="66" t="str">
        <f t="shared" si="35"/>
        <v/>
      </c>
      <c r="CK59" s="66" t="str">
        <f>IF(CI59&lt;&gt;"",IF(RIGHT(CI59)="B",DATA_AUX!$F$3,IF(RIGHT(CI59)="A",DATA_AUX!$F$2,DATA_AUX!$F$4)),"")</f>
        <v/>
      </c>
      <c r="CL59" s="66" t="str">
        <f>IF(CI59&lt;&gt;"",IF(OR(CI59="6-A",CI59="6-B"),INDEX(DATA_AUX!$M$1:$M$4,MATCH(RD_IL_PERMISOS!CI59,DATA_AUX!$L$1:$L$4,0)),DATA_AUX!M61),"")</f>
        <v/>
      </c>
      <c r="CM59" s="66" t="str">
        <f>IFERROR(INDEX(DATA_AUX!$N$1:$N$4,MATCH(RD_IL_PERMISOS!CI59,DATA_AUX!$L$1:$L$4,0)),"")</f>
        <v/>
      </c>
      <c r="CN59" s="66" t="str">
        <f>+IF(M59&lt;&gt;"",CONCATENATE(PROPER(MID([1]!NumLetras(12*(YEAR(N59)-YEAR(M59))+(MONTH(N59)-MONTH(M59))),1,LEN([1]!NumLetras(12*(YEAR(N59)-YEAR(M59))+(MONTH(N59)-MONTH(M59))))-7))," (",12*(YEAR(N59)-YEAR(M59))+(MONTH(N59)-MONTH(M59)),")",IF(MONTH(N59)-MONTH(M59)=1," mes"," meses"),"; ",P59),"")</f>
        <v/>
      </c>
      <c r="CO59" s="44"/>
      <c r="CP59" s="48"/>
      <c r="CQ59" s="66" t="str">
        <f t="shared" si="36"/>
        <v/>
      </c>
      <c r="CR59" s="66" t="str">
        <f t="shared" si="37"/>
        <v/>
      </c>
    </row>
    <row r="60" spans="1:96" ht="42.75" customHeight="1">
      <c r="A60" s="43">
        <v>59</v>
      </c>
      <c r="D60" s="66" t="str">
        <f t="shared" si="5"/>
        <v>00000000-2024-PRODUCE/DECHDI-</v>
      </c>
      <c r="F60" s="46"/>
      <c r="G60" s="68" t="str">
        <f t="shared" si="38"/>
        <v>00000000-1900</v>
      </c>
      <c r="H60" s="66" t="str">
        <f t="shared" si="39"/>
        <v>0 de enero de yyyy</v>
      </c>
      <c r="J60" s="66" t="str">
        <f>+IFERROR(INDEX(BD_CIAT!$S$1:$S$273,MATCH(RD_IL_PERMISOS!I60,BD_CIAT!$A$1:$A$273,0)),"")</f>
        <v/>
      </c>
      <c r="L60" s="33" t="str">
        <f>IFERROR(INDEX(BD_CIAT!$Z$1:$Z$273,MATCH(RD_IL_PERMISOS!K60,BD_CIAT!$Y$1:$Y$273,0)),"")</f>
        <v/>
      </c>
      <c r="M60" s="48"/>
      <c r="N60" s="48"/>
      <c r="O60" s="73" t="str">
        <f t="shared" si="7"/>
        <v/>
      </c>
      <c r="P60" s="70" t="str">
        <f t="shared" si="8"/>
        <v/>
      </c>
      <c r="R60" s="49"/>
      <c r="S60" s="66" t="str">
        <f t="shared" si="9"/>
        <v>0 de enero de yyyy</v>
      </c>
      <c r="T60" s="50"/>
      <c r="U60" s="72" t="str">
        <f t="shared" si="40"/>
        <v/>
      </c>
      <c r="V60" s="72" t="str">
        <f>LOWER(IF(T60&lt;&gt;"",[1]!NumLetras(T60),""))</f>
        <v/>
      </c>
      <c r="W60" s="74" t="str">
        <f t="shared" si="2"/>
        <v/>
      </c>
      <c r="X60" s="75" t="str">
        <f t="shared" si="10"/>
        <v/>
      </c>
      <c r="Y60" s="75" t="str">
        <f t="shared" si="11"/>
        <v/>
      </c>
      <c r="Z60" s="66" t="str">
        <f>IFERROR(INDEX(BD_CIAT!$B$1:$B$273,MATCH(RD_IL_PERMISOS!AB60,BD_CIAT!$AG$1:$AG$273,0)),"")</f>
        <v/>
      </c>
      <c r="AA60" s="66" t="str">
        <f>IFERROR(INDEX(BD_CIAT!$AI$1:$AI$273,MATCH(RD_IL_PERMISOS!AB60,BD_CIAT!$AG$1:$AG$273,0)),"")</f>
        <v/>
      </c>
      <c r="AB60" s="66" t="str">
        <f>IFERROR(INDEX(BD_CIAT!$AG$1:$AG$273,MATCH(RD_IL_PERMISOS!I60,BD_CIAT!$A$1:$A$273,0)),"")</f>
        <v/>
      </c>
      <c r="AC60" s="66" t="str">
        <f>IFERROR(INDEX(BD_CIAT!$E$1:$E$273,MATCH(RD_IL_PERMISOS!AB60,BD_CIAT!$AG$1:$AG$273,0)),"")</f>
        <v/>
      </c>
      <c r="AD60" s="66" t="str">
        <f>IFERROR(INDEX(BD_CIAT!$G$1:$G$273,MATCH(RD_IL_PERMISOS!I60,BD_CIAT!$A$1:$A$273,0)),"")</f>
        <v/>
      </c>
      <c r="AG60" s="66" t="str">
        <f t="shared" si="12"/>
        <v/>
      </c>
      <c r="AH60" s="66" t="str">
        <f>IFERROR(CONCATENATE(INDEX(BD_CIAT!$H$1:$H$273,MATCH(RD_IL_PERMISOS!I60,BD_CIAT!$A$1:$A$273,0)),", ",PROPER(INDEX(BD_CIAT!$C$1:$C$273,MATCH(RD_IL_PERMISOS!AB60,BD_CIAT!$AG$1:$AG$273,0)))),"")</f>
        <v/>
      </c>
      <c r="AI60" s="66" t="str">
        <f t="shared" si="13"/>
        <v/>
      </c>
      <c r="AJ60" s="66" t="str">
        <f t="shared" si="14"/>
        <v/>
      </c>
      <c r="AK60" s="48"/>
      <c r="AL60" s="66" t="str">
        <f t="shared" si="15"/>
        <v>0 de enero de yyyy</v>
      </c>
      <c r="AM60" s="48"/>
      <c r="AN60" s="66" t="str">
        <f t="shared" si="16"/>
        <v>0 de enero de yyyy</v>
      </c>
      <c r="AO60" s="44"/>
      <c r="AP60" s="44"/>
      <c r="AQ60" s="66" t="str">
        <f t="shared" si="17"/>
        <v/>
      </c>
      <c r="AR60" s="33" t="str">
        <f>IFERROR(INDEX(BD_CIAT!$AK$1:$AK$273,MATCH(RD_IL_PERMISOS!I60,BD_CIAT!$A$1:$A$273,0)),"")</f>
        <v/>
      </c>
      <c r="AS60" s="66" t="str">
        <f>IFERROR(INDEX(BD_CIAT!$O$1:$O$273,MATCH(RD_IL_PERMISOS!I60,BD_CIAT!$A$1:$A$273,0)),"")</f>
        <v/>
      </c>
      <c r="AT60" s="49"/>
      <c r="AU60" s="66" t="str">
        <f t="shared" si="18"/>
        <v/>
      </c>
      <c r="AV60" s="44"/>
      <c r="AW60" s="44"/>
      <c r="AX60" s="66" t="str">
        <f t="shared" si="19"/>
        <v/>
      </c>
      <c r="AY60" s="78" t="str">
        <f>IFERROR(INDEX(BD_CIAT!$AA$2:$AA$273,MATCH(RD_IL_PERMISOS!K60,BD_CIAT!$Y$2:$Y$273,0)),"")</f>
        <v/>
      </c>
      <c r="AZ60" s="44"/>
      <c r="BA60" s="44"/>
      <c r="BB60" s="44"/>
      <c r="BC60" s="66" t="str">
        <f t="shared" si="20"/>
        <v/>
      </c>
      <c r="BD60" s="48"/>
      <c r="BE60" s="66" t="str">
        <f t="shared" si="21"/>
        <v>0 de enero de yyyy</v>
      </c>
      <c r="BF60" s="48"/>
      <c r="BG60" s="66" t="str">
        <f t="shared" si="22"/>
        <v>0 de enero de YYYY</v>
      </c>
      <c r="BH60" s="52"/>
      <c r="BI60" s="72" t="str">
        <f t="shared" si="23"/>
        <v xml:space="preserve">$,000 </v>
      </c>
      <c r="BJ60" s="72" t="str">
        <f>LOWER(IF(BH60&lt;&gt;"",[1]!NumLetras(BH60),""))</f>
        <v/>
      </c>
      <c r="BK60" s="74" t="str">
        <f t="shared" si="24"/>
        <v/>
      </c>
      <c r="BL60" s="74" t="str">
        <f t="shared" si="25"/>
        <v/>
      </c>
      <c r="BM60" s="74" t="str">
        <f t="shared" si="26"/>
        <v/>
      </c>
      <c r="BN60" s="44"/>
      <c r="BO60" s="48"/>
      <c r="BP60" s="66" t="str">
        <f t="shared" si="27"/>
        <v/>
      </c>
      <c r="BQ60" s="44"/>
      <c r="BR60" s="48"/>
      <c r="BS60" s="66" t="str">
        <f t="shared" si="28"/>
        <v/>
      </c>
      <c r="BT60" s="44"/>
      <c r="BU60" s="48"/>
      <c r="BV60" s="66" t="str">
        <f t="shared" si="29"/>
        <v>00000000-1900-PRODUCE-Oec</v>
      </c>
      <c r="BW60" s="44"/>
      <c r="BX60" s="48"/>
      <c r="BY60" s="66" t="str">
        <f t="shared" si="30"/>
        <v/>
      </c>
      <c r="BZ60" s="66" t="str">
        <f t="shared" si="31"/>
        <v/>
      </c>
      <c r="CA60" s="66" t="str">
        <f t="shared" si="32"/>
        <v>Al respecto, la administrada no cuenta con un permiso anterior para la referida embarcación pesquera, por lo que no resulta exigible el cumplimiento del citado numeral</v>
      </c>
      <c r="CB60" s="44"/>
      <c r="CC60" s="48"/>
      <c r="CD60" s="66" t="str">
        <f t="shared" si="33"/>
        <v>0000000-1900-PRODUCE/DSF-PA</v>
      </c>
      <c r="CE60" s="53"/>
      <c r="CF60" s="48"/>
      <c r="CG60" s="44"/>
      <c r="CH60" s="66" t="str">
        <f t="shared" si="34"/>
        <v/>
      </c>
      <c r="CI60" s="66" t="str">
        <f>IFERROR(INDEX(BD_CIAT!$AE$1:$AE$273,MATCH(RD_IL_PERMISOS!I60,BD_CIAT!$A$1:$A$273,0)),"")</f>
        <v/>
      </c>
      <c r="CJ60" s="66" t="str">
        <f t="shared" si="35"/>
        <v/>
      </c>
      <c r="CK60" s="66" t="str">
        <f>IF(CI60&lt;&gt;"",IF(RIGHT(CI60)="B",DATA_AUX!$F$3,IF(RIGHT(CI60)="A",DATA_AUX!$F$2,DATA_AUX!$F$4)),"")</f>
        <v/>
      </c>
      <c r="CL60" s="66" t="str">
        <f>IF(CI60&lt;&gt;"",IF(OR(CI60="6-A",CI60="6-B"),INDEX(DATA_AUX!$M$1:$M$4,MATCH(RD_IL_PERMISOS!CI60,DATA_AUX!$L$1:$L$4,0)),DATA_AUX!M62),"")</f>
        <v/>
      </c>
      <c r="CM60" s="66" t="str">
        <f>IFERROR(INDEX(DATA_AUX!$N$1:$N$4,MATCH(RD_IL_PERMISOS!CI60,DATA_AUX!$L$1:$L$4,0)),"")</f>
        <v/>
      </c>
      <c r="CN60" s="66" t="str">
        <f>+IF(M60&lt;&gt;"",CONCATENATE(PROPER(MID([1]!NumLetras(12*(YEAR(N60)-YEAR(M60))+(MONTH(N60)-MONTH(M60))),1,LEN([1]!NumLetras(12*(YEAR(N60)-YEAR(M60))+(MONTH(N60)-MONTH(M60))))-7))," (",12*(YEAR(N60)-YEAR(M60))+(MONTH(N60)-MONTH(M60)),")",IF(MONTH(N60)-MONTH(M60)=1," mes"," meses"),"; ",P60),"")</f>
        <v/>
      </c>
      <c r="CO60" s="44"/>
      <c r="CP60" s="48"/>
      <c r="CQ60" s="66" t="str">
        <f t="shared" si="36"/>
        <v/>
      </c>
      <c r="CR60" s="66" t="str">
        <f t="shared" si="37"/>
        <v/>
      </c>
    </row>
    <row r="61" spans="1:96" ht="42.75" customHeight="1">
      <c r="A61" s="43">
        <v>60</v>
      </c>
      <c r="D61" s="66" t="str">
        <f t="shared" si="5"/>
        <v>00000000-2024-PRODUCE/DECHDI-</v>
      </c>
      <c r="F61" s="46"/>
      <c r="G61" s="68" t="str">
        <f t="shared" si="38"/>
        <v>00000000-1900</v>
      </c>
      <c r="H61" s="66" t="str">
        <f t="shared" si="39"/>
        <v>0 de enero de yyyy</v>
      </c>
      <c r="J61" s="66" t="str">
        <f>+IFERROR(INDEX(BD_CIAT!$S$1:$S$273,MATCH(RD_IL_PERMISOS!I61,BD_CIAT!$A$1:$A$273,0)),"")</f>
        <v/>
      </c>
      <c r="L61" s="33" t="str">
        <f>IFERROR(INDEX(BD_CIAT!$Z$1:$Z$273,MATCH(RD_IL_PERMISOS!K61,BD_CIAT!$Y$1:$Y$273,0)),"")</f>
        <v/>
      </c>
      <c r="M61" s="48"/>
      <c r="N61" s="48"/>
      <c r="O61" s="73" t="str">
        <f t="shared" si="7"/>
        <v/>
      </c>
      <c r="P61" s="70" t="str">
        <f t="shared" si="8"/>
        <v/>
      </c>
      <c r="R61" s="49"/>
      <c r="S61" s="66" t="str">
        <f t="shared" si="9"/>
        <v>0 de enero de yyyy</v>
      </c>
      <c r="T61" s="50"/>
      <c r="U61" s="72" t="str">
        <f t="shared" si="40"/>
        <v/>
      </c>
      <c r="V61" s="72" t="str">
        <f>LOWER(IF(T61&lt;&gt;"",[1]!NumLetras(T61),""))</f>
        <v/>
      </c>
      <c r="W61" s="74" t="str">
        <f t="shared" si="2"/>
        <v/>
      </c>
      <c r="X61" s="75" t="str">
        <f t="shared" si="10"/>
        <v/>
      </c>
      <c r="Y61" s="75" t="str">
        <f t="shared" si="11"/>
        <v/>
      </c>
      <c r="Z61" s="66" t="str">
        <f>IFERROR(INDEX(BD_CIAT!$B$1:$B$273,MATCH(RD_IL_PERMISOS!AB61,BD_CIAT!$AG$1:$AG$273,0)),"")</f>
        <v/>
      </c>
      <c r="AA61" s="66" t="str">
        <f>IFERROR(INDEX(BD_CIAT!$AI$1:$AI$273,MATCH(RD_IL_PERMISOS!AB61,BD_CIAT!$AG$1:$AG$273,0)),"")</f>
        <v/>
      </c>
      <c r="AB61" s="66" t="str">
        <f>IFERROR(INDEX(BD_CIAT!$AG$1:$AG$273,MATCH(RD_IL_PERMISOS!I61,BD_CIAT!$A$1:$A$273,0)),"")</f>
        <v/>
      </c>
      <c r="AC61" s="66" t="str">
        <f>IFERROR(INDEX(BD_CIAT!$E$1:$E$273,MATCH(RD_IL_PERMISOS!AB61,BD_CIAT!$AG$1:$AG$273,0)),"")</f>
        <v/>
      </c>
      <c r="AD61" s="66" t="str">
        <f>IFERROR(INDEX(BD_CIAT!$G$1:$G$273,MATCH(RD_IL_PERMISOS!I61,BD_CIAT!$A$1:$A$273,0)),"")</f>
        <v/>
      </c>
      <c r="AG61" s="66" t="str">
        <f t="shared" si="12"/>
        <v/>
      </c>
      <c r="AH61" s="66" t="str">
        <f>IFERROR(CONCATENATE(INDEX(BD_CIAT!$H$1:$H$273,MATCH(RD_IL_PERMISOS!I61,BD_CIAT!$A$1:$A$273,0)),", ",PROPER(INDEX(BD_CIAT!$C$1:$C$273,MATCH(RD_IL_PERMISOS!AB61,BD_CIAT!$AG$1:$AG$273,0)))),"")</f>
        <v/>
      </c>
      <c r="AI61" s="66" t="str">
        <f t="shared" si="13"/>
        <v/>
      </c>
      <c r="AJ61" s="66" t="str">
        <f t="shared" si="14"/>
        <v/>
      </c>
      <c r="AK61" s="48"/>
      <c r="AL61" s="66" t="str">
        <f t="shared" si="15"/>
        <v>0 de enero de yyyy</v>
      </c>
      <c r="AM61" s="48"/>
      <c r="AN61" s="66" t="str">
        <f t="shared" si="16"/>
        <v>0 de enero de yyyy</v>
      </c>
      <c r="AO61" s="44"/>
      <c r="AP61" s="44"/>
      <c r="AQ61" s="66" t="str">
        <f t="shared" si="17"/>
        <v/>
      </c>
      <c r="AR61" s="33" t="str">
        <f>IFERROR(INDEX(BD_CIAT!$AK$1:$AK$273,MATCH(RD_IL_PERMISOS!I61,BD_CIAT!$A$1:$A$273,0)),"")</f>
        <v/>
      </c>
      <c r="AS61" s="66" t="str">
        <f>IFERROR(INDEX(BD_CIAT!$O$1:$O$273,MATCH(RD_IL_PERMISOS!I61,BD_CIAT!$A$1:$A$273,0)),"")</f>
        <v/>
      </c>
      <c r="AT61" s="49"/>
      <c r="AU61" s="66" t="str">
        <f t="shared" si="18"/>
        <v/>
      </c>
      <c r="AV61" s="44"/>
      <c r="AW61" s="44"/>
      <c r="AX61" s="66" t="str">
        <f t="shared" si="19"/>
        <v/>
      </c>
      <c r="AY61" s="78" t="str">
        <f>IFERROR(INDEX(BD_CIAT!$AA$2:$AA$273,MATCH(RD_IL_PERMISOS!K61,BD_CIAT!$Y$2:$Y$273,0)),"")</f>
        <v/>
      </c>
      <c r="AZ61" s="44"/>
      <c r="BA61" s="44"/>
      <c r="BB61" s="44"/>
      <c r="BC61" s="66" t="str">
        <f t="shared" si="20"/>
        <v/>
      </c>
      <c r="BD61" s="48"/>
      <c r="BE61" s="66" t="str">
        <f t="shared" si="21"/>
        <v>0 de enero de yyyy</v>
      </c>
      <c r="BF61" s="48"/>
      <c r="BG61" s="66" t="str">
        <f t="shared" si="22"/>
        <v>0 de enero de YYYY</v>
      </c>
      <c r="BH61" s="52"/>
      <c r="BI61" s="72" t="str">
        <f t="shared" si="23"/>
        <v xml:space="preserve">$,000 </v>
      </c>
      <c r="BJ61" s="72" t="str">
        <f>LOWER(IF(BH61&lt;&gt;"",[1]!NumLetras(BH61),""))</f>
        <v/>
      </c>
      <c r="BK61" s="74" t="str">
        <f t="shared" si="24"/>
        <v/>
      </c>
      <c r="BL61" s="74" t="str">
        <f t="shared" si="25"/>
        <v/>
      </c>
      <c r="BM61" s="74" t="str">
        <f t="shared" si="26"/>
        <v/>
      </c>
      <c r="BN61" s="44"/>
      <c r="BO61" s="48"/>
      <c r="BP61" s="66" t="str">
        <f t="shared" si="27"/>
        <v/>
      </c>
      <c r="BQ61" s="44"/>
      <c r="BR61" s="48"/>
      <c r="BS61" s="66" t="str">
        <f t="shared" si="28"/>
        <v/>
      </c>
      <c r="BT61" s="44"/>
      <c r="BU61" s="48"/>
      <c r="BV61" s="66" t="str">
        <f t="shared" si="29"/>
        <v>00000000-1900-PRODUCE-Oec</v>
      </c>
      <c r="BW61" s="44"/>
      <c r="BX61" s="48"/>
      <c r="BY61" s="66" t="str">
        <f t="shared" si="30"/>
        <v/>
      </c>
      <c r="BZ61" s="66" t="str">
        <f t="shared" si="31"/>
        <v/>
      </c>
      <c r="CA61" s="66" t="str">
        <f t="shared" si="32"/>
        <v>Al respecto, la administrada no cuenta con un permiso anterior para la referida embarcación pesquera, por lo que no resulta exigible el cumplimiento del citado numeral</v>
      </c>
      <c r="CB61" s="44"/>
      <c r="CC61" s="48"/>
      <c r="CD61" s="66" t="str">
        <f t="shared" si="33"/>
        <v>0000000-1900-PRODUCE/DSF-PA</v>
      </c>
      <c r="CE61" s="53"/>
      <c r="CF61" s="48"/>
      <c r="CG61" s="44"/>
      <c r="CH61" s="66" t="str">
        <f t="shared" si="34"/>
        <v/>
      </c>
      <c r="CI61" s="66" t="str">
        <f>IFERROR(INDEX(BD_CIAT!$AE$1:$AE$273,MATCH(RD_IL_PERMISOS!I61,BD_CIAT!$A$1:$A$273,0)),"")</f>
        <v/>
      </c>
      <c r="CJ61" s="66" t="str">
        <f t="shared" si="35"/>
        <v/>
      </c>
      <c r="CK61" s="66" t="str">
        <f>IF(CI61&lt;&gt;"",IF(RIGHT(CI61)="B",DATA_AUX!$F$3,IF(RIGHT(CI61)="A",DATA_AUX!$F$2,DATA_AUX!$F$4)),"")</f>
        <v/>
      </c>
      <c r="CL61" s="66" t="str">
        <f>IF(CI61&lt;&gt;"",IF(OR(CI61="6-A",CI61="6-B"),INDEX(DATA_AUX!$M$1:$M$4,MATCH(RD_IL_PERMISOS!CI61,DATA_AUX!$L$1:$L$4,0)),DATA_AUX!M63),"")</f>
        <v/>
      </c>
      <c r="CM61" s="66" t="str">
        <f>IFERROR(INDEX(DATA_AUX!$N$1:$N$4,MATCH(RD_IL_PERMISOS!CI61,DATA_AUX!$L$1:$L$4,0)),"")</f>
        <v/>
      </c>
      <c r="CN61" s="66" t="str">
        <f>+IF(M61&lt;&gt;"",CONCATENATE(PROPER(MID([1]!NumLetras(12*(YEAR(N61)-YEAR(M61))+(MONTH(N61)-MONTH(M61))),1,LEN([1]!NumLetras(12*(YEAR(N61)-YEAR(M61))+(MONTH(N61)-MONTH(M61))))-7))," (",12*(YEAR(N61)-YEAR(M61))+(MONTH(N61)-MONTH(M61)),")",IF(MONTH(N61)-MONTH(M61)=1," mes"," meses"),"; ",P61),"")</f>
        <v/>
      </c>
      <c r="CO61" s="44"/>
      <c r="CP61" s="48"/>
      <c r="CQ61" s="66" t="str">
        <f t="shared" si="36"/>
        <v/>
      </c>
      <c r="CR61" s="66" t="str">
        <f t="shared" si="37"/>
        <v/>
      </c>
    </row>
    <row r="62" spans="1:96" ht="42.75" customHeight="1">
      <c r="A62" s="43">
        <v>61</v>
      </c>
      <c r="D62" s="66" t="str">
        <f t="shared" si="5"/>
        <v>00000000-2024-PRODUCE/DECHDI-</v>
      </c>
      <c r="F62" s="46"/>
      <c r="G62" s="68" t="str">
        <f t="shared" si="38"/>
        <v>00000000-1900</v>
      </c>
      <c r="H62" s="66" t="str">
        <f t="shared" si="39"/>
        <v>0 de enero de yyyy</v>
      </c>
      <c r="J62" s="66" t="str">
        <f>+IFERROR(INDEX(BD_CIAT!$S$1:$S$273,MATCH(RD_IL_PERMISOS!I62,BD_CIAT!$A$1:$A$273,0)),"")</f>
        <v/>
      </c>
      <c r="L62" s="33" t="str">
        <f>IFERROR(INDEX(BD_CIAT!$Z$1:$Z$273,MATCH(RD_IL_PERMISOS!K62,BD_CIAT!$Y$1:$Y$273,0)),"")</f>
        <v/>
      </c>
      <c r="M62" s="48"/>
      <c r="N62" s="48"/>
      <c r="O62" s="73" t="str">
        <f t="shared" si="7"/>
        <v/>
      </c>
      <c r="P62" s="70" t="str">
        <f t="shared" si="8"/>
        <v/>
      </c>
      <c r="R62" s="49"/>
      <c r="S62" s="66" t="str">
        <f t="shared" si="9"/>
        <v>0 de enero de yyyy</v>
      </c>
      <c r="T62" s="50"/>
      <c r="U62" s="72" t="str">
        <f t="shared" si="40"/>
        <v/>
      </c>
      <c r="V62" s="72" t="str">
        <f>LOWER(IF(T62&lt;&gt;"",[1]!NumLetras(T62),""))</f>
        <v/>
      </c>
      <c r="W62" s="74" t="str">
        <f t="shared" si="2"/>
        <v/>
      </c>
      <c r="X62" s="75" t="str">
        <f t="shared" si="10"/>
        <v/>
      </c>
      <c r="Y62" s="75" t="str">
        <f t="shared" si="11"/>
        <v/>
      </c>
      <c r="Z62" s="66" t="str">
        <f>IFERROR(INDEX(BD_CIAT!$B$1:$B$273,MATCH(RD_IL_PERMISOS!AB62,BD_CIAT!$AG$1:$AG$273,0)),"")</f>
        <v/>
      </c>
      <c r="AA62" s="66" t="str">
        <f>IFERROR(INDEX(BD_CIAT!$AI$1:$AI$273,MATCH(RD_IL_PERMISOS!AB62,BD_CIAT!$AG$1:$AG$273,0)),"")</f>
        <v/>
      </c>
      <c r="AB62" s="66" t="str">
        <f>IFERROR(INDEX(BD_CIAT!$AG$1:$AG$273,MATCH(RD_IL_PERMISOS!I62,BD_CIAT!$A$1:$A$273,0)),"")</f>
        <v/>
      </c>
      <c r="AC62" s="66" t="str">
        <f>IFERROR(INDEX(BD_CIAT!$E$1:$E$273,MATCH(RD_IL_PERMISOS!AB62,BD_CIAT!$AG$1:$AG$273,0)),"")</f>
        <v/>
      </c>
      <c r="AD62" s="66" t="str">
        <f>IFERROR(INDEX(BD_CIAT!$G$1:$G$273,MATCH(RD_IL_PERMISOS!I62,BD_CIAT!$A$1:$A$273,0)),"")</f>
        <v/>
      </c>
      <c r="AG62" s="66" t="str">
        <f t="shared" si="12"/>
        <v/>
      </c>
      <c r="AH62" s="66" t="str">
        <f>IFERROR(CONCATENATE(INDEX(BD_CIAT!$H$1:$H$273,MATCH(RD_IL_PERMISOS!I62,BD_CIAT!$A$1:$A$273,0)),", ",PROPER(INDEX(BD_CIAT!$C$1:$C$273,MATCH(RD_IL_PERMISOS!AB62,BD_CIAT!$AG$1:$AG$273,0)))),"")</f>
        <v/>
      </c>
      <c r="AI62" s="66" t="str">
        <f t="shared" si="13"/>
        <v/>
      </c>
      <c r="AJ62" s="66" t="str">
        <f t="shared" si="14"/>
        <v/>
      </c>
      <c r="AK62" s="48"/>
      <c r="AL62" s="66" t="str">
        <f t="shared" si="15"/>
        <v>0 de enero de yyyy</v>
      </c>
      <c r="AM62" s="48"/>
      <c r="AN62" s="66" t="str">
        <f t="shared" si="16"/>
        <v>0 de enero de yyyy</v>
      </c>
      <c r="AO62" s="44"/>
      <c r="AP62" s="44"/>
      <c r="AQ62" s="66" t="str">
        <f t="shared" si="17"/>
        <v/>
      </c>
      <c r="AR62" s="33" t="str">
        <f>IFERROR(INDEX(BD_CIAT!$AK$1:$AK$273,MATCH(RD_IL_PERMISOS!I62,BD_CIAT!$A$1:$A$273,0)),"")</f>
        <v/>
      </c>
      <c r="AS62" s="66" t="str">
        <f>IFERROR(INDEX(BD_CIAT!$O$1:$O$273,MATCH(RD_IL_PERMISOS!I62,BD_CIAT!$A$1:$A$273,0)),"")</f>
        <v/>
      </c>
      <c r="AT62" s="49"/>
      <c r="AU62" s="66" t="str">
        <f t="shared" si="18"/>
        <v/>
      </c>
      <c r="AV62" s="44"/>
      <c r="AW62" s="44"/>
      <c r="AX62" s="66" t="str">
        <f t="shared" si="19"/>
        <v/>
      </c>
      <c r="AY62" s="78" t="str">
        <f>IFERROR(INDEX(BD_CIAT!$AA$2:$AA$273,MATCH(RD_IL_PERMISOS!K62,BD_CIAT!$Y$2:$Y$273,0)),"")</f>
        <v/>
      </c>
      <c r="AZ62" s="44"/>
      <c r="BA62" s="44"/>
      <c r="BB62" s="44"/>
      <c r="BC62" s="66" t="str">
        <f t="shared" si="20"/>
        <v/>
      </c>
      <c r="BD62" s="48"/>
      <c r="BE62" s="66" t="str">
        <f t="shared" si="21"/>
        <v>0 de enero de yyyy</v>
      </c>
      <c r="BF62" s="48"/>
      <c r="BG62" s="66" t="str">
        <f t="shared" si="22"/>
        <v>0 de enero de YYYY</v>
      </c>
      <c r="BH62" s="52"/>
      <c r="BI62" s="72" t="str">
        <f t="shared" si="23"/>
        <v xml:space="preserve">$,000 </v>
      </c>
      <c r="BJ62" s="72" t="str">
        <f>LOWER(IF(BH62&lt;&gt;"",[1]!NumLetras(BH62),""))</f>
        <v/>
      </c>
      <c r="BK62" s="74" t="str">
        <f t="shared" si="24"/>
        <v/>
      </c>
      <c r="BL62" s="74" t="str">
        <f t="shared" si="25"/>
        <v/>
      </c>
      <c r="BM62" s="74" t="str">
        <f t="shared" si="26"/>
        <v/>
      </c>
      <c r="BN62" s="44"/>
      <c r="BO62" s="48"/>
      <c r="BP62" s="66" t="str">
        <f t="shared" si="27"/>
        <v/>
      </c>
      <c r="BQ62" s="44"/>
      <c r="BR62" s="48"/>
      <c r="BS62" s="66" t="str">
        <f t="shared" si="28"/>
        <v/>
      </c>
      <c r="BT62" s="44"/>
      <c r="BU62" s="48"/>
      <c r="BV62" s="66" t="str">
        <f t="shared" si="29"/>
        <v>00000000-1900-PRODUCE-Oec</v>
      </c>
      <c r="BW62" s="44"/>
      <c r="BX62" s="48"/>
      <c r="BY62" s="66" t="str">
        <f t="shared" si="30"/>
        <v/>
      </c>
      <c r="BZ62" s="66" t="str">
        <f t="shared" si="31"/>
        <v/>
      </c>
      <c r="CA62" s="66" t="str">
        <f t="shared" si="32"/>
        <v>Al respecto, la administrada no cuenta con un permiso anterior para la referida embarcación pesquera, por lo que no resulta exigible el cumplimiento del citado numeral</v>
      </c>
      <c r="CB62" s="44"/>
      <c r="CC62" s="48"/>
      <c r="CD62" s="66" t="str">
        <f t="shared" si="33"/>
        <v>0000000-1900-PRODUCE/DSF-PA</v>
      </c>
      <c r="CE62" s="53"/>
      <c r="CF62" s="48"/>
      <c r="CG62" s="44"/>
      <c r="CH62" s="66" t="str">
        <f t="shared" si="34"/>
        <v/>
      </c>
      <c r="CI62" s="66" t="str">
        <f>IFERROR(INDEX(BD_CIAT!$AE$1:$AE$273,MATCH(RD_IL_PERMISOS!I62,BD_CIAT!$A$1:$A$273,0)),"")</f>
        <v/>
      </c>
      <c r="CJ62" s="66" t="str">
        <f t="shared" si="35"/>
        <v/>
      </c>
      <c r="CK62" s="66" t="str">
        <f>IF(CI62&lt;&gt;"",IF(RIGHT(CI62)="B",DATA_AUX!$F$3,IF(RIGHT(CI62)="A",DATA_AUX!$F$2,DATA_AUX!$F$4)),"")</f>
        <v/>
      </c>
      <c r="CL62" s="66" t="str">
        <f>IF(CI62&lt;&gt;"",IF(OR(CI62="6-A",CI62="6-B"),INDEX(DATA_AUX!$M$1:$M$4,MATCH(RD_IL_PERMISOS!CI62,DATA_AUX!$L$1:$L$4,0)),DATA_AUX!M64),"")</f>
        <v/>
      </c>
      <c r="CM62" s="66" t="str">
        <f>IFERROR(INDEX(DATA_AUX!$N$1:$N$4,MATCH(RD_IL_PERMISOS!CI62,DATA_AUX!$L$1:$L$4,0)),"")</f>
        <v/>
      </c>
      <c r="CN62" s="66" t="str">
        <f>+IF(M62&lt;&gt;"",CONCATENATE(PROPER(MID([1]!NumLetras(12*(YEAR(N62)-YEAR(M62))+(MONTH(N62)-MONTH(M62))),1,LEN([1]!NumLetras(12*(YEAR(N62)-YEAR(M62))+(MONTH(N62)-MONTH(M62))))-7))," (",12*(YEAR(N62)-YEAR(M62))+(MONTH(N62)-MONTH(M62)),")",IF(MONTH(N62)-MONTH(M62)=1," mes"," meses"),"; ",P62),"")</f>
        <v/>
      </c>
      <c r="CO62" s="44"/>
      <c r="CP62" s="48"/>
      <c r="CQ62" s="66" t="str">
        <f t="shared" si="36"/>
        <v/>
      </c>
      <c r="CR62" s="66" t="str">
        <f t="shared" si="37"/>
        <v/>
      </c>
    </row>
    <row r="63" spans="1:96" ht="42.75" customHeight="1">
      <c r="A63" s="43">
        <v>62</v>
      </c>
      <c r="D63" s="66" t="str">
        <f t="shared" si="5"/>
        <v>00000000-2024-PRODUCE/DECHDI-</v>
      </c>
      <c r="F63" s="46"/>
      <c r="G63" s="68" t="str">
        <f t="shared" si="38"/>
        <v>00000000-1900</v>
      </c>
      <c r="H63" s="66" t="str">
        <f t="shared" si="39"/>
        <v>0 de enero de yyyy</v>
      </c>
      <c r="J63" s="66" t="str">
        <f>+IFERROR(INDEX(BD_CIAT!$S$1:$S$273,MATCH(RD_IL_PERMISOS!I63,BD_CIAT!$A$1:$A$273,0)),"")</f>
        <v/>
      </c>
      <c r="L63" s="33" t="str">
        <f>IFERROR(INDEX(BD_CIAT!$Z$1:$Z$273,MATCH(RD_IL_PERMISOS!K63,BD_CIAT!$Y$1:$Y$273,0)),"")</f>
        <v/>
      </c>
      <c r="M63" s="48"/>
      <c r="N63" s="48"/>
      <c r="O63" s="73" t="str">
        <f t="shared" si="7"/>
        <v/>
      </c>
      <c r="P63" s="70" t="str">
        <f t="shared" si="8"/>
        <v/>
      </c>
      <c r="R63" s="49"/>
      <c r="S63" s="66" t="str">
        <f t="shared" si="9"/>
        <v>0 de enero de yyyy</v>
      </c>
      <c r="T63" s="50"/>
      <c r="U63" s="72" t="str">
        <f t="shared" si="40"/>
        <v/>
      </c>
      <c r="V63" s="72" t="str">
        <f>LOWER(IF(T63&lt;&gt;"",[1]!NumLetras(T63),""))</f>
        <v/>
      </c>
      <c r="W63" s="74" t="str">
        <f t="shared" si="2"/>
        <v/>
      </c>
      <c r="X63" s="75" t="str">
        <f t="shared" si="10"/>
        <v/>
      </c>
      <c r="Y63" s="75" t="str">
        <f t="shared" si="11"/>
        <v/>
      </c>
      <c r="Z63" s="66" t="str">
        <f>IFERROR(INDEX(BD_CIAT!$B$1:$B$273,MATCH(RD_IL_PERMISOS!AB63,BD_CIAT!$AG$1:$AG$273,0)),"")</f>
        <v/>
      </c>
      <c r="AA63" s="66" t="str">
        <f>IFERROR(INDEX(BD_CIAT!$AI$1:$AI$273,MATCH(RD_IL_PERMISOS!AB63,BD_CIAT!$AG$1:$AG$273,0)),"")</f>
        <v/>
      </c>
      <c r="AB63" s="66" t="str">
        <f>IFERROR(INDEX(BD_CIAT!$AG$1:$AG$273,MATCH(RD_IL_PERMISOS!I63,BD_CIAT!$A$1:$A$273,0)),"")</f>
        <v/>
      </c>
      <c r="AC63" s="66" t="str">
        <f>IFERROR(INDEX(BD_CIAT!$E$1:$E$273,MATCH(RD_IL_PERMISOS!AB63,BD_CIAT!$AG$1:$AG$273,0)),"")</f>
        <v/>
      </c>
      <c r="AD63" s="66" t="str">
        <f>IFERROR(INDEX(BD_CIAT!$G$1:$G$273,MATCH(RD_IL_PERMISOS!I63,BD_CIAT!$A$1:$A$273,0)),"")</f>
        <v/>
      </c>
      <c r="AG63" s="66" t="str">
        <f t="shared" si="12"/>
        <v/>
      </c>
      <c r="AH63" s="66" t="str">
        <f>IFERROR(CONCATENATE(INDEX(BD_CIAT!$H$1:$H$273,MATCH(RD_IL_PERMISOS!I63,BD_CIAT!$A$1:$A$273,0)),", ",PROPER(INDEX(BD_CIAT!$C$1:$C$273,MATCH(RD_IL_PERMISOS!AB63,BD_CIAT!$AG$1:$AG$273,0)))),"")</f>
        <v/>
      </c>
      <c r="AI63" s="66" t="str">
        <f t="shared" si="13"/>
        <v/>
      </c>
      <c r="AJ63" s="66" t="str">
        <f t="shared" si="14"/>
        <v/>
      </c>
      <c r="AK63" s="48"/>
      <c r="AL63" s="66" t="str">
        <f t="shared" si="15"/>
        <v>0 de enero de yyyy</v>
      </c>
      <c r="AM63" s="48"/>
      <c r="AN63" s="66" t="str">
        <f t="shared" si="16"/>
        <v>0 de enero de yyyy</v>
      </c>
      <c r="AO63" s="44"/>
      <c r="AP63" s="44"/>
      <c r="AQ63" s="66" t="str">
        <f t="shared" si="17"/>
        <v/>
      </c>
      <c r="AR63" s="33" t="str">
        <f>IFERROR(INDEX(BD_CIAT!$AK$1:$AK$273,MATCH(RD_IL_PERMISOS!I63,BD_CIAT!$A$1:$A$273,0)),"")</f>
        <v/>
      </c>
      <c r="AS63" s="66" t="str">
        <f>IFERROR(INDEX(BD_CIAT!$O$1:$O$273,MATCH(RD_IL_PERMISOS!I63,BD_CIAT!$A$1:$A$273,0)),"")</f>
        <v/>
      </c>
      <c r="AT63" s="49"/>
      <c r="AU63" s="66" t="str">
        <f t="shared" si="18"/>
        <v/>
      </c>
      <c r="AV63" s="44"/>
      <c r="AW63" s="44"/>
      <c r="AX63" s="66" t="str">
        <f t="shared" si="19"/>
        <v/>
      </c>
      <c r="AY63" s="78" t="str">
        <f>IFERROR(INDEX(BD_CIAT!$AA$2:$AA$273,MATCH(RD_IL_PERMISOS!K63,BD_CIAT!$Y$2:$Y$273,0)),"")</f>
        <v/>
      </c>
      <c r="AZ63" s="44"/>
      <c r="BA63" s="44"/>
      <c r="BB63" s="44"/>
      <c r="BC63" s="66" t="str">
        <f t="shared" si="20"/>
        <v/>
      </c>
      <c r="BD63" s="48"/>
      <c r="BE63" s="66" t="str">
        <f t="shared" si="21"/>
        <v>0 de enero de yyyy</v>
      </c>
      <c r="BF63" s="48"/>
      <c r="BG63" s="66" t="str">
        <f t="shared" si="22"/>
        <v>0 de enero de YYYY</v>
      </c>
      <c r="BH63" s="52"/>
      <c r="BI63" s="72" t="str">
        <f t="shared" si="23"/>
        <v xml:space="preserve">$,000 </v>
      </c>
      <c r="BJ63" s="72" t="str">
        <f>LOWER(IF(BH63&lt;&gt;"",[1]!NumLetras(BH63),""))</f>
        <v/>
      </c>
      <c r="BK63" s="74" t="str">
        <f t="shared" si="24"/>
        <v/>
      </c>
      <c r="BL63" s="74" t="str">
        <f t="shared" si="25"/>
        <v/>
      </c>
      <c r="BM63" s="74" t="str">
        <f t="shared" si="26"/>
        <v/>
      </c>
      <c r="BN63" s="44"/>
      <c r="BO63" s="48"/>
      <c r="BP63" s="66" t="str">
        <f t="shared" si="27"/>
        <v/>
      </c>
      <c r="BQ63" s="44"/>
      <c r="BR63" s="48"/>
      <c r="BS63" s="66" t="str">
        <f t="shared" si="28"/>
        <v/>
      </c>
      <c r="BT63" s="44"/>
      <c r="BU63" s="48"/>
      <c r="BV63" s="66" t="str">
        <f t="shared" si="29"/>
        <v>00000000-1900-PRODUCE-Oec</v>
      </c>
      <c r="BW63" s="44"/>
      <c r="BX63" s="48"/>
      <c r="BY63" s="66" t="str">
        <f t="shared" si="30"/>
        <v/>
      </c>
      <c r="BZ63" s="66" t="str">
        <f t="shared" si="31"/>
        <v/>
      </c>
      <c r="CA63" s="66" t="str">
        <f t="shared" si="32"/>
        <v>Al respecto, la administrada no cuenta con un permiso anterior para la referida embarcación pesquera, por lo que no resulta exigible el cumplimiento del citado numeral</v>
      </c>
      <c r="CB63" s="44"/>
      <c r="CC63" s="48"/>
      <c r="CD63" s="66" t="str">
        <f t="shared" si="33"/>
        <v>0000000-1900-PRODUCE/DSF-PA</v>
      </c>
      <c r="CE63" s="53"/>
      <c r="CF63" s="48"/>
      <c r="CG63" s="44"/>
      <c r="CH63" s="66" t="str">
        <f t="shared" si="34"/>
        <v/>
      </c>
      <c r="CI63" s="66" t="str">
        <f>IFERROR(INDEX(BD_CIAT!$AE$1:$AE$273,MATCH(RD_IL_PERMISOS!I63,BD_CIAT!$A$1:$A$273,0)),"")</f>
        <v/>
      </c>
      <c r="CJ63" s="66" t="str">
        <f t="shared" si="35"/>
        <v/>
      </c>
      <c r="CK63" s="66" t="str">
        <f>IF(CI63&lt;&gt;"",IF(RIGHT(CI63)="B",DATA_AUX!$F$3,IF(RIGHT(CI63)="A",DATA_AUX!$F$2,DATA_AUX!$F$4)),"")</f>
        <v/>
      </c>
      <c r="CL63" s="66" t="str">
        <f>IF(CI63&lt;&gt;"",IF(OR(CI63="6-A",CI63="6-B"),INDEX(DATA_AUX!$M$1:$M$4,MATCH(RD_IL_PERMISOS!CI63,DATA_AUX!$L$1:$L$4,0)),DATA_AUX!M65),"")</f>
        <v/>
      </c>
      <c r="CM63" s="66" t="str">
        <f>IFERROR(INDEX(DATA_AUX!$N$1:$N$4,MATCH(RD_IL_PERMISOS!CI63,DATA_AUX!$L$1:$L$4,0)),"")</f>
        <v/>
      </c>
      <c r="CN63" s="66" t="str">
        <f>+IF(M63&lt;&gt;"",CONCATENATE(PROPER(MID([1]!NumLetras(12*(YEAR(N63)-YEAR(M63))+(MONTH(N63)-MONTH(M63))),1,LEN([1]!NumLetras(12*(YEAR(N63)-YEAR(M63))+(MONTH(N63)-MONTH(M63))))-7))," (",12*(YEAR(N63)-YEAR(M63))+(MONTH(N63)-MONTH(M63)),")",IF(MONTH(N63)-MONTH(M63)=1," mes"," meses"),"; ",P63),"")</f>
        <v/>
      </c>
      <c r="CO63" s="44"/>
      <c r="CP63" s="48"/>
      <c r="CQ63" s="66" t="str">
        <f t="shared" si="36"/>
        <v/>
      </c>
      <c r="CR63" s="66" t="str">
        <f t="shared" si="37"/>
        <v/>
      </c>
    </row>
    <row r="64" spans="1:96" ht="42.75" customHeight="1">
      <c r="A64" s="43">
        <v>63</v>
      </c>
      <c r="D64" s="66" t="str">
        <f t="shared" si="5"/>
        <v>00000000-2024-PRODUCE/DECHDI-</v>
      </c>
      <c r="F64" s="46"/>
      <c r="G64" s="68" t="str">
        <f t="shared" si="38"/>
        <v>00000000-1900</v>
      </c>
      <c r="H64" s="66" t="str">
        <f t="shared" si="39"/>
        <v>0 de enero de yyyy</v>
      </c>
      <c r="J64" s="66" t="str">
        <f>+IFERROR(INDEX(BD_CIAT!$S$1:$S$273,MATCH(RD_IL_PERMISOS!I64,BD_CIAT!$A$1:$A$273,0)),"")</f>
        <v/>
      </c>
      <c r="L64" s="33" t="str">
        <f>IFERROR(INDEX(BD_CIAT!$Z$1:$Z$273,MATCH(RD_IL_PERMISOS!K64,BD_CIAT!$Y$1:$Y$273,0)),"")</f>
        <v/>
      </c>
      <c r="M64" s="48"/>
      <c r="N64" s="48"/>
      <c r="O64" s="73" t="str">
        <f t="shared" si="7"/>
        <v/>
      </c>
      <c r="P64" s="70" t="str">
        <f t="shared" si="8"/>
        <v/>
      </c>
      <c r="R64" s="49"/>
      <c r="S64" s="66" t="str">
        <f t="shared" si="9"/>
        <v>0 de enero de yyyy</v>
      </c>
      <c r="T64" s="50"/>
      <c r="U64" s="72" t="str">
        <f t="shared" si="40"/>
        <v/>
      </c>
      <c r="V64" s="72" t="str">
        <f>LOWER(IF(T64&lt;&gt;"",[1]!NumLetras(T64),""))</f>
        <v/>
      </c>
      <c r="W64" s="74" t="str">
        <f t="shared" si="2"/>
        <v/>
      </c>
      <c r="X64" s="75" t="str">
        <f t="shared" si="10"/>
        <v/>
      </c>
      <c r="Y64" s="75" t="str">
        <f t="shared" si="11"/>
        <v/>
      </c>
      <c r="Z64" s="66" t="str">
        <f>IFERROR(INDEX(BD_CIAT!$B$1:$B$273,MATCH(RD_IL_PERMISOS!AB64,BD_CIAT!$AG$1:$AG$273,0)),"")</f>
        <v/>
      </c>
      <c r="AA64" s="66" t="str">
        <f>IFERROR(INDEX(BD_CIAT!$AI$1:$AI$273,MATCH(RD_IL_PERMISOS!AB64,BD_CIAT!$AG$1:$AG$273,0)),"")</f>
        <v/>
      </c>
      <c r="AB64" s="66" t="str">
        <f>IFERROR(INDEX(BD_CIAT!$AG$1:$AG$273,MATCH(RD_IL_PERMISOS!I64,BD_CIAT!$A$1:$A$273,0)),"")</f>
        <v/>
      </c>
      <c r="AC64" s="66" t="str">
        <f>IFERROR(INDEX(BD_CIAT!$E$1:$E$273,MATCH(RD_IL_PERMISOS!AB64,BD_CIAT!$AG$1:$AG$273,0)),"")</f>
        <v/>
      </c>
      <c r="AD64" s="66" t="str">
        <f>IFERROR(INDEX(BD_CIAT!$G$1:$G$273,MATCH(RD_IL_PERMISOS!I64,BD_CIAT!$A$1:$A$273,0)),"")</f>
        <v/>
      </c>
      <c r="AG64" s="66" t="str">
        <f t="shared" si="12"/>
        <v/>
      </c>
      <c r="AH64" s="66" t="str">
        <f>IFERROR(CONCATENATE(INDEX(BD_CIAT!$H$1:$H$273,MATCH(RD_IL_PERMISOS!I64,BD_CIAT!$A$1:$A$273,0)),", ",PROPER(INDEX(BD_CIAT!$C$1:$C$273,MATCH(RD_IL_PERMISOS!AB64,BD_CIAT!$AG$1:$AG$273,0)))),"")</f>
        <v/>
      </c>
      <c r="AI64" s="66" t="str">
        <f t="shared" si="13"/>
        <v/>
      </c>
      <c r="AJ64" s="66" t="str">
        <f t="shared" si="14"/>
        <v/>
      </c>
      <c r="AK64" s="48"/>
      <c r="AL64" s="66" t="str">
        <f t="shared" si="15"/>
        <v>0 de enero de yyyy</v>
      </c>
      <c r="AM64" s="48"/>
      <c r="AN64" s="66" t="str">
        <f t="shared" si="16"/>
        <v>0 de enero de yyyy</v>
      </c>
      <c r="AO64" s="44"/>
      <c r="AP64" s="44"/>
      <c r="AQ64" s="66" t="str">
        <f t="shared" si="17"/>
        <v/>
      </c>
      <c r="AR64" s="33" t="str">
        <f>IFERROR(INDEX(BD_CIAT!$AK$1:$AK$273,MATCH(RD_IL_PERMISOS!I64,BD_CIAT!$A$1:$A$273,0)),"")</f>
        <v/>
      </c>
      <c r="AS64" s="66" t="str">
        <f>IFERROR(INDEX(BD_CIAT!$O$1:$O$273,MATCH(RD_IL_PERMISOS!I64,BD_CIAT!$A$1:$A$273,0)),"")</f>
        <v/>
      </c>
      <c r="AT64" s="49"/>
      <c r="AU64" s="66" t="str">
        <f t="shared" si="18"/>
        <v/>
      </c>
      <c r="AV64" s="44"/>
      <c r="AW64" s="44"/>
      <c r="AX64" s="66" t="str">
        <f t="shared" si="19"/>
        <v/>
      </c>
      <c r="AY64" s="78" t="str">
        <f>IFERROR(INDEX(BD_CIAT!$AA$2:$AA$273,MATCH(RD_IL_PERMISOS!K64,BD_CIAT!$Y$2:$Y$273,0)),"")</f>
        <v/>
      </c>
      <c r="AZ64" s="44"/>
      <c r="BA64" s="44"/>
      <c r="BB64" s="44"/>
      <c r="BC64" s="66" t="str">
        <f t="shared" si="20"/>
        <v/>
      </c>
      <c r="BD64" s="48"/>
      <c r="BE64" s="66" t="str">
        <f t="shared" si="21"/>
        <v>0 de enero de yyyy</v>
      </c>
      <c r="BF64" s="48"/>
      <c r="BG64" s="66" t="str">
        <f t="shared" si="22"/>
        <v>0 de enero de YYYY</v>
      </c>
      <c r="BH64" s="52"/>
      <c r="BI64" s="72" t="str">
        <f t="shared" si="23"/>
        <v xml:space="preserve">$,000 </v>
      </c>
      <c r="BJ64" s="72" t="str">
        <f>LOWER(IF(BH64&lt;&gt;"",[1]!NumLetras(BH64),""))</f>
        <v/>
      </c>
      <c r="BK64" s="74" t="str">
        <f t="shared" si="24"/>
        <v/>
      </c>
      <c r="BL64" s="74" t="str">
        <f t="shared" si="25"/>
        <v/>
      </c>
      <c r="BM64" s="74" t="str">
        <f t="shared" si="26"/>
        <v/>
      </c>
      <c r="BN64" s="44"/>
      <c r="BO64" s="48"/>
      <c r="BP64" s="66" t="str">
        <f t="shared" si="27"/>
        <v/>
      </c>
      <c r="BQ64" s="44"/>
      <c r="BR64" s="48"/>
      <c r="BS64" s="66" t="str">
        <f t="shared" si="28"/>
        <v/>
      </c>
      <c r="BT64" s="44"/>
      <c r="BU64" s="48"/>
      <c r="BV64" s="66" t="str">
        <f t="shared" si="29"/>
        <v>00000000-1900-PRODUCE-Oec</v>
      </c>
      <c r="BW64" s="44"/>
      <c r="BX64" s="48"/>
      <c r="BY64" s="66" t="str">
        <f t="shared" si="30"/>
        <v/>
      </c>
      <c r="BZ64" s="66" t="str">
        <f t="shared" si="31"/>
        <v/>
      </c>
      <c r="CA64" s="66" t="str">
        <f t="shared" si="32"/>
        <v>Al respecto, la administrada no cuenta con un permiso anterior para la referida embarcación pesquera, por lo que no resulta exigible el cumplimiento del citado numeral</v>
      </c>
      <c r="CB64" s="44"/>
      <c r="CC64" s="48"/>
      <c r="CD64" s="66" t="str">
        <f t="shared" si="33"/>
        <v>0000000-1900-PRODUCE/DSF-PA</v>
      </c>
      <c r="CE64" s="53"/>
      <c r="CF64" s="48"/>
      <c r="CG64" s="44"/>
      <c r="CH64" s="66" t="str">
        <f t="shared" si="34"/>
        <v/>
      </c>
      <c r="CI64" s="66" t="str">
        <f>IFERROR(INDEX(BD_CIAT!$AE$1:$AE$273,MATCH(RD_IL_PERMISOS!I64,BD_CIAT!$A$1:$A$273,0)),"")</f>
        <v/>
      </c>
      <c r="CJ64" s="66" t="str">
        <f t="shared" si="35"/>
        <v/>
      </c>
      <c r="CK64" s="66" t="str">
        <f>IF(CI64&lt;&gt;"",IF(RIGHT(CI64)="B",DATA_AUX!$F$3,IF(RIGHT(CI64)="A",DATA_AUX!$F$2,DATA_AUX!$F$4)),"")</f>
        <v/>
      </c>
      <c r="CL64" s="66" t="str">
        <f>IF(CI64&lt;&gt;"",IF(OR(CI64="6-A",CI64="6-B"),INDEX(DATA_AUX!$M$1:$M$4,MATCH(RD_IL_PERMISOS!CI64,DATA_AUX!$L$1:$L$4,0)),DATA_AUX!M66),"")</f>
        <v/>
      </c>
      <c r="CM64" s="66" t="str">
        <f>IFERROR(INDEX(DATA_AUX!$N$1:$N$4,MATCH(RD_IL_PERMISOS!CI64,DATA_AUX!$L$1:$L$4,0)),"")</f>
        <v/>
      </c>
      <c r="CN64" s="66" t="str">
        <f>+IF(M64&lt;&gt;"",CONCATENATE(PROPER(MID([1]!NumLetras(12*(YEAR(N64)-YEAR(M64))+(MONTH(N64)-MONTH(M64))),1,LEN([1]!NumLetras(12*(YEAR(N64)-YEAR(M64))+(MONTH(N64)-MONTH(M64))))-7))," (",12*(YEAR(N64)-YEAR(M64))+(MONTH(N64)-MONTH(M64)),")",IF(MONTH(N64)-MONTH(M64)=1," mes"," meses"),"; ",P64),"")</f>
        <v/>
      </c>
      <c r="CO64" s="44"/>
      <c r="CP64" s="48"/>
      <c r="CQ64" s="66" t="str">
        <f t="shared" si="36"/>
        <v/>
      </c>
      <c r="CR64" s="66" t="str">
        <f t="shared" si="37"/>
        <v/>
      </c>
    </row>
    <row r="65" spans="1:96" ht="42.75" customHeight="1">
      <c r="A65" s="43">
        <v>64</v>
      </c>
      <c r="D65" s="66" t="str">
        <f t="shared" si="5"/>
        <v>00000000-2024-PRODUCE/DECHDI-</v>
      </c>
      <c r="F65" s="46"/>
      <c r="G65" s="68" t="str">
        <f t="shared" si="38"/>
        <v>00000000-1900</v>
      </c>
      <c r="H65" s="66" t="str">
        <f t="shared" si="39"/>
        <v>0 de enero de yyyy</v>
      </c>
      <c r="J65" s="66" t="str">
        <f>+IFERROR(INDEX(BD_CIAT!$S$1:$S$273,MATCH(RD_IL_PERMISOS!I65,BD_CIAT!$A$1:$A$273,0)),"")</f>
        <v/>
      </c>
      <c r="L65" s="33" t="str">
        <f>IFERROR(INDEX(BD_CIAT!$Z$1:$Z$273,MATCH(RD_IL_PERMISOS!K65,BD_CIAT!$Y$1:$Y$273,0)),"")</f>
        <v/>
      </c>
      <c r="M65" s="48"/>
      <c r="N65" s="48"/>
      <c r="O65" s="73" t="str">
        <f t="shared" si="7"/>
        <v/>
      </c>
      <c r="P65" s="70" t="str">
        <f t="shared" si="8"/>
        <v/>
      </c>
      <c r="R65" s="49"/>
      <c r="S65" s="66" t="str">
        <f t="shared" si="9"/>
        <v>0 de enero de yyyy</v>
      </c>
      <c r="T65" s="50"/>
      <c r="U65" s="72" t="str">
        <f t="shared" si="40"/>
        <v/>
      </c>
      <c r="V65" s="72" t="str">
        <f>LOWER(IF(T65&lt;&gt;"",[1]!NumLetras(T65),""))</f>
        <v/>
      </c>
      <c r="W65" s="74" t="str">
        <f t="shared" si="2"/>
        <v/>
      </c>
      <c r="X65" s="75" t="str">
        <f t="shared" si="10"/>
        <v/>
      </c>
      <c r="Y65" s="75" t="str">
        <f t="shared" si="11"/>
        <v/>
      </c>
      <c r="Z65" s="66" t="str">
        <f>IFERROR(INDEX(BD_CIAT!$B$1:$B$273,MATCH(RD_IL_PERMISOS!AB65,BD_CIAT!$AG$1:$AG$273,0)),"")</f>
        <v/>
      </c>
      <c r="AA65" s="66" t="str">
        <f>IFERROR(INDEX(BD_CIAT!$AI$1:$AI$273,MATCH(RD_IL_PERMISOS!AB65,BD_CIAT!$AG$1:$AG$273,0)),"")</f>
        <v/>
      </c>
      <c r="AB65" s="66" t="str">
        <f>IFERROR(INDEX(BD_CIAT!$AG$1:$AG$273,MATCH(RD_IL_PERMISOS!I65,BD_CIAT!$A$1:$A$273,0)),"")</f>
        <v/>
      </c>
      <c r="AC65" s="66" t="str">
        <f>IFERROR(INDEX(BD_CIAT!$E$1:$E$273,MATCH(RD_IL_PERMISOS!AB65,BD_CIAT!$AG$1:$AG$273,0)),"")</f>
        <v/>
      </c>
      <c r="AD65" s="66" t="str">
        <f>IFERROR(INDEX(BD_CIAT!$G$1:$G$273,MATCH(RD_IL_PERMISOS!I65,BD_CIAT!$A$1:$A$273,0)),"")</f>
        <v/>
      </c>
      <c r="AG65" s="66" t="str">
        <f t="shared" si="12"/>
        <v/>
      </c>
      <c r="AH65" s="66" t="str">
        <f>IFERROR(CONCATENATE(INDEX(BD_CIAT!$H$1:$H$273,MATCH(RD_IL_PERMISOS!I65,BD_CIAT!$A$1:$A$273,0)),", ",PROPER(INDEX(BD_CIAT!$C$1:$C$273,MATCH(RD_IL_PERMISOS!AB65,BD_CIAT!$AG$1:$AG$273,0)))),"")</f>
        <v/>
      </c>
      <c r="AI65" s="66" t="str">
        <f t="shared" si="13"/>
        <v/>
      </c>
      <c r="AJ65" s="66" t="str">
        <f t="shared" si="14"/>
        <v/>
      </c>
      <c r="AK65" s="48"/>
      <c r="AL65" s="66" t="str">
        <f t="shared" si="15"/>
        <v>0 de enero de yyyy</v>
      </c>
      <c r="AM65" s="48"/>
      <c r="AN65" s="66" t="str">
        <f t="shared" si="16"/>
        <v>0 de enero de yyyy</v>
      </c>
      <c r="AO65" s="44"/>
      <c r="AP65" s="44"/>
      <c r="AQ65" s="66" t="str">
        <f t="shared" si="17"/>
        <v/>
      </c>
      <c r="AR65" s="33" t="str">
        <f>IFERROR(INDEX(BD_CIAT!$AK$1:$AK$273,MATCH(RD_IL_PERMISOS!I65,BD_CIAT!$A$1:$A$273,0)),"")</f>
        <v/>
      </c>
      <c r="AS65" s="66" t="str">
        <f>IFERROR(INDEX(BD_CIAT!$O$1:$O$273,MATCH(RD_IL_PERMISOS!I65,BD_CIAT!$A$1:$A$273,0)),"")</f>
        <v/>
      </c>
      <c r="AT65" s="49"/>
      <c r="AU65" s="66" t="str">
        <f t="shared" si="18"/>
        <v/>
      </c>
      <c r="AV65" s="44"/>
      <c r="AW65" s="44"/>
      <c r="AX65" s="66" t="str">
        <f t="shared" si="19"/>
        <v/>
      </c>
      <c r="AY65" s="78" t="str">
        <f>IFERROR(INDEX(BD_CIAT!$AA$2:$AA$273,MATCH(RD_IL_PERMISOS!K65,BD_CIAT!$Y$2:$Y$273,0)),"")</f>
        <v/>
      </c>
      <c r="AZ65" s="44"/>
      <c r="BA65" s="44"/>
      <c r="BB65" s="44"/>
      <c r="BC65" s="66" t="str">
        <f t="shared" si="20"/>
        <v/>
      </c>
      <c r="BD65" s="48"/>
      <c r="BE65" s="66" t="str">
        <f t="shared" si="21"/>
        <v>0 de enero de yyyy</v>
      </c>
      <c r="BF65" s="48"/>
      <c r="BG65" s="66" t="str">
        <f t="shared" si="22"/>
        <v>0 de enero de YYYY</v>
      </c>
      <c r="BH65" s="52"/>
      <c r="BI65" s="72" t="str">
        <f t="shared" si="23"/>
        <v xml:space="preserve">$,000 </v>
      </c>
      <c r="BJ65" s="72" t="str">
        <f>LOWER(IF(BH65&lt;&gt;"",[1]!NumLetras(BH65),""))</f>
        <v/>
      </c>
      <c r="BK65" s="74" t="str">
        <f t="shared" si="24"/>
        <v/>
      </c>
      <c r="BL65" s="74" t="str">
        <f t="shared" si="25"/>
        <v/>
      </c>
      <c r="BM65" s="74" t="str">
        <f t="shared" si="26"/>
        <v/>
      </c>
      <c r="BN65" s="44"/>
      <c r="BO65" s="48"/>
      <c r="BP65" s="66" t="str">
        <f t="shared" si="27"/>
        <v/>
      </c>
      <c r="BQ65" s="44"/>
      <c r="BR65" s="48"/>
      <c r="BS65" s="66" t="str">
        <f t="shared" si="28"/>
        <v/>
      </c>
      <c r="BT65" s="44"/>
      <c r="BU65" s="48"/>
      <c r="BV65" s="66" t="str">
        <f t="shared" si="29"/>
        <v>00000000-1900-PRODUCE-Oec</v>
      </c>
      <c r="BW65" s="44"/>
      <c r="BX65" s="48"/>
      <c r="BY65" s="66" t="str">
        <f t="shared" si="30"/>
        <v/>
      </c>
      <c r="BZ65" s="66" t="str">
        <f t="shared" si="31"/>
        <v/>
      </c>
      <c r="CA65" s="66" t="str">
        <f t="shared" si="32"/>
        <v>Al respecto, la administrada no cuenta con un permiso anterior para la referida embarcación pesquera, por lo que no resulta exigible el cumplimiento del citado numeral</v>
      </c>
      <c r="CB65" s="44"/>
      <c r="CC65" s="48"/>
      <c r="CD65" s="66" t="str">
        <f t="shared" si="33"/>
        <v>0000000-1900-PRODUCE/DSF-PA</v>
      </c>
      <c r="CE65" s="53"/>
      <c r="CF65" s="48"/>
      <c r="CG65" s="44"/>
      <c r="CH65" s="66" t="str">
        <f t="shared" si="34"/>
        <v/>
      </c>
      <c r="CI65" s="66" t="str">
        <f>IFERROR(INDEX(BD_CIAT!$AE$1:$AE$273,MATCH(RD_IL_PERMISOS!I65,BD_CIAT!$A$1:$A$273,0)),"")</f>
        <v/>
      </c>
      <c r="CJ65" s="66" t="str">
        <f t="shared" si="35"/>
        <v/>
      </c>
      <c r="CK65" s="66" t="str">
        <f>IF(CI65&lt;&gt;"",IF(RIGHT(CI65)="B",DATA_AUX!$F$3,IF(RIGHT(CI65)="A",DATA_AUX!$F$2,DATA_AUX!$F$4)),"")</f>
        <v/>
      </c>
      <c r="CL65" s="66" t="str">
        <f>IF(CI65&lt;&gt;"",IF(OR(CI65="6-A",CI65="6-B"),INDEX(DATA_AUX!$M$1:$M$4,MATCH(RD_IL_PERMISOS!CI65,DATA_AUX!$L$1:$L$4,0)),DATA_AUX!M67),"")</f>
        <v/>
      </c>
      <c r="CM65" s="66" t="str">
        <f>IFERROR(INDEX(DATA_AUX!$N$1:$N$4,MATCH(RD_IL_PERMISOS!CI65,DATA_AUX!$L$1:$L$4,0)),"")</f>
        <v/>
      </c>
      <c r="CN65" s="66" t="str">
        <f>+IF(M65&lt;&gt;"",CONCATENATE(PROPER(MID([1]!NumLetras(12*(YEAR(N65)-YEAR(M65))+(MONTH(N65)-MONTH(M65))),1,LEN([1]!NumLetras(12*(YEAR(N65)-YEAR(M65))+(MONTH(N65)-MONTH(M65))))-7))," (",12*(YEAR(N65)-YEAR(M65))+(MONTH(N65)-MONTH(M65)),")",IF(MONTH(N65)-MONTH(M65)=1," mes"," meses"),"; ",P65),"")</f>
        <v/>
      </c>
      <c r="CO65" s="44"/>
      <c r="CP65" s="48"/>
      <c r="CQ65" s="66" t="str">
        <f t="shared" si="36"/>
        <v/>
      </c>
      <c r="CR65" s="66" t="str">
        <f t="shared" si="37"/>
        <v/>
      </c>
    </row>
    <row r="66" spans="1:96" ht="42.75" customHeight="1">
      <c r="A66" s="43">
        <v>65</v>
      </c>
      <c r="D66" s="66" t="str">
        <f t="shared" si="5"/>
        <v>00000000-2024-PRODUCE/DECHDI-</v>
      </c>
      <c r="F66" s="46"/>
      <c r="G66" s="68" t="str">
        <f t="shared" si="38"/>
        <v>00000000-1900</v>
      </c>
      <c r="H66" s="66" t="str">
        <f t="shared" ref="H66:H100" si="41">+TEXT(F66,"[$-es-ES]d ""de"" mmmm ""de"" yyyy;@")</f>
        <v>0 de enero de yyyy</v>
      </c>
      <c r="J66" s="66" t="str">
        <f>+IFERROR(INDEX(BD_CIAT!$S$1:$S$273,MATCH(RD_IL_PERMISOS!I66,BD_CIAT!$A$1:$A$273,0)),"")</f>
        <v/>
      </c>
      <c r="L66" s="33" t="str">
        <f>IFERROR(INDEX(BD_CIAT!$Z$1:$Z$273,MATCH(RD_IL_PERMISOS!K66,BD_CIAT!$Y$1:$Y$273,0)),"")</f>
        <v/>
      </c>
      <c r="M66" s="48"/>
      <c r="N66" s="48"/>
      <c r="O66" s="73" t="str">
        <f t="shared" si="7"/>
        <v/>
      </c>
      <c r="P66" s="70" t="str">
        <f t="shared" si="8"/>
        <v/>
      </c>
      <c r="R66" s="49"/>
      <c r="S66" s="66" t="str">
        <f t="shared" si="9"/>
        <v>0 de enero de yyyy</v>
      </c>
      <c r="T66" s="50"/>
      <c r="U66" s="72" t="str">
        <f t="shared" ref="U66:U97" si="42">IF(Q66&lt;&gt;"",TEXT(T66,"[$$-es-US]#,##0.00_ ;-[$$-es-US]#,##0.00 "),"")</f>
        <v/>
      </c>
      <c r="V66" s="72" t="str">
        <f>LOWER(IF(T66&lt;&gt;"",[1]!NumLetras(T66),""))</f>
        <v/>
      </c>
      <c r="W66" s="74" t="str">
        <f t="shared" ref="W66:W100" si="43">IFERROR(IF(T66&lt;&gt;"",IF(AR66*65&lt;=T66, "✔️", "X"),""),"")</f>
        <v/>
      </c>
      <c r="X66" s="75" t="str">
        <f t="shared" si="10"/>
        <v/>
      </c>
      <c r="Y66" s="75" t="str">
        <f t="shared" si="11"/>
        <v/>
      </c>
      <c r="Z66" s="66" t="str">
        <f>IFERROR(INDEX(BD_CIAT!$B$1:$B$273,MATCH(RD_IL_PERMISOS!AB66,BD_CIAT!$AG$1:$AG$273,0)),"")</f>
        <v/>
      </c>
      <c r="AA66" s="66" t="str">
        <f>IFERROR(INDEX(BD_CIAT!$AI$1:$AI$273,MATCH(RD_IL_PERMISOS!AB66,BD_CIAT!$AG$1:$AG$273,0)),"")</f>
        <v/>
      </c>
      <c r="AB66" s="66" t="str">
        <f>IFERROR(INDEX(BD_CIAT!$AG$1:$AG$273,MATCH(RD_IL_PERMISOS!I66,BD_CIAT!$A$1:$A$273,0)),"")</f>
        <v/>
      </c>
      <c r="AC66" s="66" t="str">
        <f>IFERROR(INDEX(BD_CIAT!$E$1:$E$273,MATCH(RD_IL_PERMISOS!AB66,BD_CIAT!$AG$1:$AG$273,0)),"")</f>
        <v/>
      </c>
      <c r="AD66" s="66" t="str">
        <f>IFERROR(INDEX(BD_CIAT!$G$1:$G$273,MATCH(RD_IL_PERMISOS!I66,BD_CIAT!$A$1:$A$273,0)),"")</f>
        <v/>
      </c>
      <c r="AG66" s="66" t="str">
        <f t="shared" si="12"/>
        <v/>
      </c>
      <c r="AH66" s="66" t="str">
        <f>IFERROR(CONCATENATE(INDEX(BD_CIAT!$H$1:$H$273,MATCH(RD_IL_PERMISOS!I66,BD_CIAT!$A$1:$A$273,0)),", ",PROPER(INDEX(BD_CIAT!$C$1:$C$273,MATCH(RD_IL_PERMISOS!AB66,BD_CIAT!$AG$1:$AG$273,0)))),"")</f>
        <v/>
      </c>
      <c r="AI66" s="66" t="str">
        <f t="shared" si="13"/>
        <v/>
      </c>
      <c r="AJ66" s="66" t="str">
        <f t="shared" si="14"/>
        <v/>
      </c>
      <c r="AK66" s="48"/>
      <c r="AL66" s="66" t="str">
        <f t="shared" si="15"/>
        <v>0 de enero de yyyy</v>
      </c>
      <c r="AM66" s="48"/>
      <c r="AN66" s="66" t="str">
        <f t="shared" si="16"/>
        <v>0 de enero de yyyy</v>
      </c>
      <c r="AO66" s="44"/>
      <c r="AP66" s="44"/>
      <c r="AQ66" s="66" t="str">
        <f t="shared" si="17"/>
        <v/>
      </c>
      <c r="AR66" s="33" t="str">
        <f>IFERROR(INDEX(BD_CIAT!$AK$1:$AK$273,MATCH(RD_IL_PERMISOS!I66,BD_CIAT!$A$1:$A$273,0)),"")</f>
        <v/>
      </c>
      <c r="AS66" s="66" t="str">
        <f>IFERROR(INDEX(BD_CIAT!$O$1:$O$273,MATCH(RD_IL_PERMISOS!I66,BD_CIAT!$A$1:$A$273,0)),"")</f>
        <v/>
      </c>
      <c r="AT66" s="49"/>
      <c r="AU66" s="66" t="str">
        <f t="shared" si="18"/>
        <v/>
      </c>
      <c r="AV66" s="44"/>
      <c r="AW66" s="44"/>
      <c r="AX66" s="66" t="str">
        <f t="shared" si="19"/>
        <v/>
      </c>
      <c r="AY66" s="78" t="str">
        <f>IFERROR(INDEX(BD_CIAT!$AA$2:$AA$273,MATCH(RD_IL_PERMISOS!K66,BD_CIAT!$Y$2:$Y$273,0)),"")</f>
        <v/>
      </c>
      <c r="AZ66" s="44"/>
      <c r="BA66" s="44"/>
      <c r="BB66" s="44"/>
      <c r="BC66" s="66" t="str">
        <f t="shared" si="20"/>
        <v/>
      </c>
      <c r="BD66" s="48"/>
      <c r="BE66" s="66" t="str">
        <f t="shared" si="21"/>
        <v>0 de enero de yyyy</v>
      </c>
      <c r="BF66" s="48"/>
      <c r="BG66" s="66" t="str">
        <f t="shared" si="22"/>
        <v>0 de enero de YYYY</v>
      </c>
      <c r="BH66" s="52"/>
      <c r="BI66" s="72" t="str">
        <f t="shared" si="23"/>
        <v xml:space="preserve">$,000 </v>
      </c>
      <c r="BJ66" s="72" t="str">
        <f>LOWER(IF(BH66&lt;&gt;"",[1]!NumLetras(BH66),""))</f>
        <v/>
      </c>
      <c r="BK66" s="74" t="str">
        <f t="shared" si="24"/>
        <v/>
      </c>
      <c r="BL66" s="74" t="str">
        <f t="shared" si="25"/>
        <v/>
      </c>
      <c r="BM66" s="74" t="str">
        <f t="shared" si="26"/>
        <v/>
      </c>
      <c r="BN66" s="44"/>
      <c r="BO66" s="48"/>
      <c r="BP66" s="66" t="str">
        <f t="shared" si="27"/>
        <v/>
      </c>
      <c r="BQ66" s="44"/>
      <c r="BR66" s="48"/>
      <c r="BS66" s="66" t="str">
        <f t="shared" si="28"/>
        <v/>
      </c>
      <c r="BT66" s="44"/>
      <c r="BU66" s="48"/>
      <c r="BV66" s="66" t="str">
        <f t="shared" si="29"/>
        <v>00000000-1900-PRODUCE-Oec</v>
      </c>
      <c r="BW66" s="44"/>
      <c r="BX66" s="48"/>
      <c r="BY66" s="66" t="str">
        <f t="shared" si="30"/>
        <v/>
      </c>
      <c r="BZ66" s="66" t="str">
        <f t="shared" si="31"/>
        <v/>
      </c>
      <c r="CA66" s="66" t="str">
        <f t="shared" si="32"/>
        <v>Al respecto, la administrada no cuenta con un permiso anterior para la referida embarcación pesquera, por lo que no resulta exigible el cumplimiento del citado numeral</v>
      </c>
      <c r="CB66" s="44"/>
      <c r="CC66" s="48"/>
      <c r="CD66" s="66" t="str">
        <f t="shared" si="33"/>
        <v>0000000-1900-PRODUCE/DSF-PA</v>
      </c>
      <c r="CE66" s="53"/>
      <c r="CF66" s="48"/>
      <c r="CG66" s="44"/>
      <c r="CH66" s="66" t="str">
        <f t="shared" si="34"/>
        <v/>
      </c>
      <c r="CI66" s="66" t="str">
        <f>IFERROR(INDEX(BD_CIAT!$AE$1:$AE$273,MATCH(RD_IL_PERMISOS!I66,BD_CIAT!$A$1:$A$273,0)),"")</f>
        <v/>
      </c>
      <c r="CJ66" s="66" t="str">
        <f t="shared" si="35"/>
        <v/>
      </c>
      <c r="CK66" s="66" t="str">
        <f>IF(CI66&lt;&gt;"",IF(RIGHT(CI66)="B",DATA_AUX!$F$3,IF(RIGHT(CI66)="A",DATA_AUX!$F$2,DATA_AUX!$F$4)),"")</f>
        <v/>
      </c>
      <c r="CL66" s="66" t="str">
        <f>IF(CI66&lt;&gt;"",IF(OR(CI66="6-A",CI66="6-B"),INDEX(DATA_AUX!$M$1:$M$4,MATCH(RD_IL_PERMISOS!CI66,DATA_AUX!$L$1:$L$4,0)),DATA_AUX!M68),"")</f>
        <v/>
      </c>
      <c r="CM66" s="66" t="str">
        <f>IFERROR(INDEX(DATA_AUX!$N$1:$N$4,MATCH(RD_IL_PERMISOS!CI66,DATA_AUX!$L$1:$L$4,0)),"")</f>
        <v/>
      </c>
      <c r="CN66" s="66" t="str">
        <f>+IF(M66&lt;&gt;"",CONCATENATE(PROPER(MID([1]!NumLetras(12*(YEAR(N66)-YEAR(M66))+(MONTH(N66)-MONTH(M66))),1,LEN([1]!NumLetras(12*(YEAR(N66)-YEAR(M66))+(MONTH(N66)-MONTH(M66))))-7))," (",12*(YEAR(N66)-YEAR(M66))+(MONTH(N66)-MONTH(M66)),")",IF(MONTH(N66)-MONTH(M66)=1," mes"," meses"),"; ",P66),"")</f>
        <v/>
      </c>
      <c r="CO66" s="44"/>
      <c r="CP66" s="48"/>
      <c r="CQ66" s="66" t="str">
        <f t="shared" si="36"/>
        <v/>
      </c>
      <c r="CR66" s="66" t="str">
        <f t="shared" si="37"/>
        <v/>
      </c>
    </row>
    <row r="67" spans="1:96" ht="42.75" customHeight="1">
      <c r="A67" s="43">
        <v>66</v>
      </c>
      <c r="D67" s="66" t="str">
        <f t="shared" ref="D67:D100" si="44">+CONCATENATE(TEXT(B67,"00000000"),"-","2024","-PRODUCE/DECHDI","-",C67)</f>
        <v>00000000-2024-PRODUCE/DECHDI-</v>
      </c>
      <c r="F67" s="46"/>
      <c r="G67" s="68" t="str">
        <f t="shared" si="38"/>
        <v>00000000-1900</v>
      </c>
      <c r="H67" s="66" t="str">
        <f t="shared" si="41"/>
        <v>0 de enero de yyyy</v>
      </c>
      <c r="J67" s="66" t="str">
        <f>+IFERROR(INDEX(BD_CIAT!$S$1:$S$273,MATCH(RD_IL_PERMISOS!I67,BD_CIAT!$A$1:$A$273,0)),"")</f>
        <v/>
      </c>
      <c r="L67" s="33" t="str">
        <f>IFERROR(INDEX(BD_CIAT!$Z$1:$Z$273,MATCH(RD_IL_PERMISOS!K67,BD_CIAT!$Y$1:$Y$273,0)),"")</f>
        <v/>
      </c>
      <c r="M67" s="48"/>
      <c r="N67" s="48"/>
      <c r="O67" s="73" t="str">
        <f t="shared" ref="O67:O100" si="45">IF(N67&lt;&gt;"",IF(12*(YEAR(N67)-YEAR(M67))+(MONTH(N67)-MONTH(M67))=3,"✔","X"),"")</f>
        <v/>
      </c>
      <c r="P67" s="70" t="str">
        <f t="shared" ref="P67:P100" si="46">IF(YEAR(M67)&lt;&gt;YEAR(N67),CONCATENATE(DAY(M67)," de ",LOWER(TEXT(M67,"mmmm"))," de ",YEAR(M67)," al ",DAY(N67)," de ",LOWER(TEXT(N67,"mmmm"))," de ",YEAR(N67)),IF(M67="","",CONCATENATE(DAY(M67)," de ",LOWER(TEXT(M67,"mmmm"))," al ",DAY(N67)," de ",LOWER(TEXT(N67,"mmmm"))," de ",YEAR(N67))))</f>
        <v/>
      </c>
      <c r="R67" s="49"/>
      <c r="S67" s="66" t="str">
        <f t="shared" ref="S67:S100" si="47">+TEXT(R67,"[$-es-ES]d ""de"" mmmm ""de"" yyyy;@")</f>
        <v>0 de enero de yyyy</v>
      </c>
      <c r="T67" s="50"/>
      <c r="U67" s="72" t="str">
        <f t="shared" si="42"/>
        <v/>
      </c>
      <c r="V67" s="72" t="str">
        <f>LOWER(IF(T67&lt;&gt;"",[1]!NumLetras(T67),""))</f>
        <v/>
      </c>
      <c r="W67" s="74" t="str">
        <f t="shared" si="43"/>
        <v/>
      </c>
      <c r="X67" s="75" t="str">
        <f t="shared" ref="X67:X100" si="48">IFERROR(AR67*65,"")</f>
        <v/>
      </c>
      <c r="Y67" s="75" t="str">
        <f t="shared" ref="Y67:Y100" si="49">IFERROR(IF(X67&lt;&gt;"",TEXT(X67,"[$$-es-US]#,##0.00_ ;-[$$-es-US]#,##0.00 "),""),"")</f>
        <v/>
      </c>
      <c r="Z67" s="66" t="str">
        <f>IFERROR(INDEX(BD_CIAT!$B$1:$B$273,MATCH(RD_IL_PERMISOS!AB67,BD_CIAT!$AG$1:$AG$273,0)),"")</f>
        <v/>
      </c>
      <c r="AA67" s="66" t="str">
        <f>IFERROR(INDEX(BD_CIAT!$AI$1:$AI$273,MATCH(RD_IL_PERMISOS!AB67,BD_CIAT!$AG$1:$AG$273,0)),"")</f>
        <v/>
      </c>
      <c r="AB67" s="66" t="str">
        <f>IFERROR(INDEX(BD_CIAT!$AG$1:$AG$273,MATCH(RD_IL_PERMISOS!I67,BD_CIAT!$A$1:$A$273,0)),"")</f>
        <v/>
      </c>
      <c r="AC67" s="66" t="str">
        <f>IFERROR(INDEX(BD_CIAT!$E$1:$E$273,MATCH(RD_IL_PERMISOS!AB67,BD_CIAT!$AG$1:$AG$273,0)),"")</f>
        <v/>
      </c>
      <c r="AD67" s="66" t="str">
        <f>IFERROR(INDEX(BD_CIAT!$G$1:$G$273,MATCH(RD_IL_PERMISOS!I67,BD_CIAT!$A$1:$A$273,0)),"")</f>
        <v/>
      </c>
      <c r="AG67" s="66" t="str">
        <f t="shared" ref="AG67:AG100" si="50">IF(AF67="","",CONCATENATE("[",TEXT(AF67,"0000000"),"]"))</f>
        <v/>
      </c>
      <c r="AH67" s="66" t="str">
        <f>IFERROR(CONCATENATE(INDEX(BD_CIAT!$H$1:$H$273,MATCH(RD_IL_PERMISOS!I67,BD_CIAT!$A$1:$A$273,0)),", ",PROPER(INDEX(BD_CIAT!$C$1:$C$273,MATCH(RD_IL_PERMISOS!AB67,BD_CIAT!$AG$1:$AG$273,0)))),"")</f>
        <v/>
      </c>
      <c r="AI67" s="66" t="str">
        <f t="shared" ref="AI67:AI100" si="51">+IFERROR(LEFT(AH67, FIND(",", AH67) - 1),"")</f>
        <v/>
      </c>
      <c r="AJ67" s="66" t="str">
        <f t="shared" ref="AJ67:AJ100" si="52">IFERROR(RIGHT(AH67,LEN(AH67)-FIND(",",AH67)),"")</f>
        <v/>
      </c>
      <c r="AK67" s="48"/>
      <c r="AL67" s="66" t="str">
        <f t="shared" ref="AL67:AL100" si="53">+TEXT(AK67,"[$-es-ES]d ""de"" mmmm ""de"" yyyy;@")</f>
        <v>0 de enero de yyyy</v>
      </c>
      <c r="AM67" s="48"/>
      <c r="AN67" s="66" t="str">
        <f t="shared" ref="AN67:AN100" si="54">+TEXT(AM67,"[$-es-ES]d ""de"" mmmm ""de"" yyyy;@")</f>
        <v>0 de enero de yyyy</v>
      </c>
      <c r="AO67" s="44"/>
      <c r="AP67" s="44"/>
      <c r="AQ67" s="66" t="str">
        <f t="shared" ref="AQ67:AQ100" si="55">IF(AP67="","",CONCATENATE("[",TEXT(AP67,"0000000"),"]"))</f>
        <v/>
      </c>
      <c r="AR67" s="33" t="str">
        <f>IFERROR(INDEX(BD_CIAT!$AK$1:$AK$273,MATCH(RD_IL_PERMISOS!I67,BD_CIAT!$A$1:$A$273,0)),"")</f>
        <v/>
      </c>
      <c r="AS67" s="66" t="str">
        <f>IFERROR(INDEX(BD_CIAT!$O$1:$O$273,MATCH(RD_IL_PERMISOS!I67,BD_CIAT!$A$1:$A$273,0)),"")</f>
        <v/>
      </c>
      <c r="AT67" s="49"/>
      <c r="AU67" s="66" t="str">
        <f t="shared" ref="AU67:AU100" si="56">IF(AT67="","",TEXT(AT67,"[$-es-ES]d ""de"" mmmm ""de"" yyyy;@"))</f>
        <v/>
      </c>
      <c r="AV67" s="44"/>
      <c r="AW67" s="44"/>
      <c r="AX67" s="66" t="str">
        <f t="shared" ref="AX67:AX100" si="57">IFERROR(IF(AA67="","",IF(AA67="panama","Número de registro","Matrícula de Nave")),"")</f>
        <v/>
      </c>
      <c r="AY67" s="78" t="str">
        <f>IFERROR(INDEX(BD_CIAT!$AA$2:$AA$273,MATCH(RD_IL_PERMISOS!K67,BD_CIAT!$Y$2:$Y$273,0)),"")</f>
        <v/>
      </c>
      <c r="AZ67" s="44"/>
      <c r="BA67" s="44"/>
      <c r="BB67" s="44"/>
      <c r="BC67" s="66" t="str">
        <f t="shared" ref="BC67:BC100" si="58">IF(BB67="","",CONCATENATE("[","D000-",TEXT(BB67,"00000000"),"]"))</f>
        <v/>
      </c>
      <c r="BD67" s="48"/>
      <c r="BE67" s="66" t="str">
        <f t="shared" ref="BE67:BE100" si="59">+TEXT(BD67,"[$-es-ES]d ""de"" mmmm ""de"" yyyy;@")</f>
        <v>0 de enero de yyyy</v>
      </c>
      <c r="BF67" s="48"/>
      <c r="BG67" s="66" t="str">
        <f t="shared" ref="BG67:BG100" si="60">+TEXT(BF67,"[$-es-ES]d ""de"" mmmm ""de"" YYYY;@")</f>
        <v>0 de enero de YYYY</v>
      </c>
      <c r="BH67" s="52"/>
      <c r="BI67" s="72" t="str">
        <f t="shared" ref="BI67:BI100" si="61">+TEXT(BH67,"[$$-es-US]#,##0.00_ ;-[$$-es-US]#,##0.00 ")</f>
        <v xml:space="preserve">$,000 </v>
      </c>
      <c r="BJ67" s="72" t="str">
        <f>LOWER(IF(BH67&lt;&gt;"",[1]!NumLetras(BH67),""))</f>
        <v/>
      </c>
      <c r="BK67" s="74" t="str">
        <f t="shared" ref="BK67:BK100" si="62">IFERROR(IF(BH67&lt;&gt;"",IF(0.25*(AR67*65)&lt;=BH67, "✔️", "X"),""),"")</f>
        <v/>
      </c>
      <c r="BL67" s="74" t="str">
        <f t="shared" ref="BL67:BL100" si="63">IFERROR((AR67*65)*0.25,"")</f>
        <v/>
      </c>
      <c r="BM67" s="74" t="str">
        <f t="shared" ref="BM67:BM100" si="64">IFERROR(IF(BL67&lt;&gt;"",TEXT(BL67,"[$$-es-US]#,##0.00_ ;-[$$-es-US]#,##0.00 "),""),"")</f>
        <v/>
      </c>
      <c r="BN67" s="44"/>
      <c r="BO67" s="48"/>
      <c r="BP67" s="66" t="str">
        <f t="shared" ref="BP67:BP100" si="65">IF(BN67&lt;&gt;"",CONCATENATE(TEXT(BN67,"00000000"),"-",YEAR(BO67),"-PRODUCE/DECHDI"),"")</f>
        <v/>
      </c>
      <c r="BQ67" s="44"/>
      <c r="BR67" s="48"/>
      <c r="BS67" s="66" t="str">
        <f t="shared" ref="BS67:BS100" si="66">IF(BQ67&lt;&gt;"",CONCATENATE(TEXT(BQ67,"00000000"),"-",YEAR(BR67),"-PRODUCE/DS-PA"),"")</f>
        <v/>
      </c>
      <c r="BT67" s="44"/>
      <c r="BU67" s="48"/>
      <c r="BV67" s="66" t="str">
        <f t="shared" ref="BV67:BV100" si="67">+CONCATENATE(TEXT(BT67,"00000000"),"-",YEAR(BU67),"-PRODUCE-Oec")</f>
        <v>00000000-1900-PRODUCE-Oec</v>
      </c>
      <c r="BW67" s="44"/>
      <c r="BX67" s="48"/>
      <c r="BY67" s="66" t="str">
        <f t="shared" ref="BY67:BY100" si="68">IF(BW67="","",CONCATENATE(TEXT(BW67,"00000000"),"-",YEAR(BX67),"-PRODUCE/DGPCHDI"))</f>
        <v/>
      </c>
      <c r="BZ67" s="66" t="str">
        <f t="shared" ref="BZ67:BZ100" si="69">IF(BW67&lt;&gt;"",TEXT(BX67,"[$-es-ES]d ""de"" mmmm ""de"" yyyy;@"),"")</f>
        <v/>
      </c>
      <c r="CA67" s="66" t="str">
        <f t="shared" ref="CA67:CA100" si="70">+IF(BY67="","Al respecto, la administrada no cuenta con un permiso anterior para la referida embarcación pesquera, por lo que no resulta exigible el cumplimiento del citado numeral","")</f>
        <v>Al respecto, la administrada no cuenta con un permiso anterior para la referida embarcación pesquera, por lo que no resulta exigible el cumplimiento del citado numeral</v>
      </c>
      <c r="CB67" s="44"/>
      <c r="CC67" s="48"/>
      <c r="CD67" s="66" t="str">
        <f t="shared" ref="CD67:CD100" si="71">+CONCATENATE(TEXT(CB67,"0000000"),"-",YEAR(CC67),"-PRODUCE/DSF-PA")</f>
        <v>0000000-1900-PRODUCE/DSF-PA</v>
      </c>
      <c r="CE67" s="53"/>
      <c r="CF67" s="48"/>
      <c r="CG67" s="44"/>
      <c r="CH67" s="66" t="str">
        <f t="shared" ref="CH67:CH100" si="72">IF(CE67="","",CONCATENATE(TEXT(CE67,"00000000"),"-",YEAR(CF67),"-PRODUCE/DSF-PA-",CG67))</f>
        <v/>
      </c>
      <c r="CI67" s="66" t="str">
        <f>IFERROR(INDEX(BD_CIAT!$AE$1:$AE$273,MATCH(RD_IL_PERMISOS!I67,BD_CIAT!$A$1:$A$273,0)),"")</f>
        <v/>
      </c>
      <c r="CJ67" s="66" t="str">
        <f t="shared" ref="CJ67:CJ100" si="73">+LEFT(CI67,1)</f>
        <v/>
      </c>
      <c r="CK67" s="66" t="str">
        <f>IF(CI67&lt;&gt;"",IF(RIGHT(CI67)="B",DATA_AUX!$F$3,IF(RIGHT(CI67)="A",DATA_AUX!$F$2,DATA_AUX!$F$4)),"")</f>
        <v/>
      </c>
      <c r="CL67" s="66" t="str">
        <f>IF(CI67&lt;&gt;"",IF(OR(CI67="6-A",CI67="6-B"),INDEX(DATA_AUX!$M$1:$M$4,MATCH(RD_IL_PERMISOS!CI67,DATA_AUX!$L$1:$L$4,0)),DATA_AUX!M69),"")</f>
        <v/>
      </c>
      <c r="CM67" s="66" t="str">
        <f>IFERROR(INDEX(DATA_AUX!$N$1:$N$4,MATCH(RD_IL_PERMISOS!CI67,DATA_AUX!$L$1:$L$4,0)),"")</f>
        <v/>
      </c>
      <c r="CN67" s="66" t="str">
        <f>+IF(M67&lt;&gt;"",CONCATENATE(PROPER(MID([1]!NumLetras(12*(YEAR(N67)-YEAR(M67))+(MONTH(N67)-MONTH(M67))),1,LEN([1]!NumLetras(12*(YEAR(N67)-YEAR(M67))+(MONTH(N67)-MONTH(M67))))-7))," (",12*(YEAR(N67)-YEAR(M67))+(MONTH(N67)-MONTH(M67)),")",IF(MONTH(N67)-MONTH(M67)=1," mes"," meses"),"; ",P67),"")</f>
        <v/>
      </c>
      <c r="CO67" s="44"/>
      <c r="CP67" s="48"/>
      <c r="CQ67" s="66" t="str">
        <f t="shared" ref="CQ67:CQ99" si="74">IF(CO67="","",CONCATENATE(TEXT(CO67,"00000000"),"-",YEAR(CP67),"-PRODUCE/DGPCHDI"))</f>
        <v/>
      </c>
      <c r="CR67" s="66" t="str">
        <f t="shared" ref="CR67:CR99" si="75">IF(CO67&lt;&gt;"",TEXT(CP67,"[$-es-ES]d ""de"" mmmm ""de"" yyyy;@"),"")</f>
        <v/>
      </c>
    </row>
    <row r="68" spans="1:96" ht="42.75" customHeight="1">
      <c r="A68" s="43">
        <v>67</v>
      </c>
      <c r="D68" s="66" t="str">
        <f t="shared" si="44"/>
        <v>00000000-2024-PRODUCE/DECHDI-</v>
      </c>
      <c r="F68" s="46"/>
      <c r="G68" s="68" t="str">
        <f t="shared" si="38"/>
        <v>00000000-1900</v>
      </c>
      <c r="H68" s="66" t="str">
        <f t="shared" si="41"/>
        <v>0 de enero de yyyy</v>
      </c>
      <c r="J68" s="66" t="str">
        <f>+IFERROR(INDEX(BD_CIAT!$S$1:$S$273,MATCH(RD_IL_PERMISOS!I68,BD_CIAT!$A$1:$A$273,0)),"")</f>
        <v/>
      </c>
      <c r="L68" s="33" t="str">
        <f>IFERROR(INDEX(BD_CIAT!$Z$1:$Z$273,MATCH(RD_IL_PERMISOS!K68,BD_CIAT!$Y$1:$Y$273,0)),"")</f>
        <v/>
      </c>
      <c r="M68" s="48"/>
      <c r="N68" s="48"/>
      <c r="O68" s="73" t="str">
        <f t="shared" si="45"/>
        <v/>
      </c>
      <c r="P68" s="70" t="str">
        <f t="shared" si="46"/>
        <v/>
      </c>
      <c r="R68" s="49"/>
      <c r="S68" s="66" t="str">
        <f t="shared" si="47"/>
        <v>0 de enero de yyyy</v>
      </c>
      <c r="T68" s="50"/>
      <c r="U68" s="72" t="str">
        <f t="shared" si="42"/>
        <v/>
      </c>
      <c r="V68" s="72" t="str">
        <f>LOWER(IF(T68&lt;&gt;"",[1]!NumLetras(T68),""))</f>
        <v/>
      </c>
      <c r="W68" s="74" t="str">
        <f t="shared" si="43"/>
        <v/>
      </c>
      <c r="X68" s="75" t="str">
        <f t="shared" si="48"/>
        <v/>
      </c>
      <c r="Y68" s="75" t="str">
        <f t="shared" si="49"/>
        <v/>
      </c>
      <c r="Z68" s="66" t="str">
        <f>IFERROR(INDEX(BD_CIAT!$B$1:$B$273,MATCH(RD_IL_PERMISOS!AB68,BD_CIAT!$AG$1:$AG$273,0)),"")</f>
        <v/>
      </c>
      <c r="AA68" s="66" t="str">
        <f>IFERROR(INDEX(BD_CIAT!$AI$1:$AI$273,MATCH(RD_IL_PERMISOS!AB68,BD_CIAT!$AG$1:$AG$273,0)),"")</f>
        <v/>
      </c>
      <c r="AB68" s="66" t="str">
        <f>IFERROR(INDEX(BD_CIAT!$AG$1:$AG$273,MATCH(RD_IL_PERMISOS!I68,BD_CIAT!$A$1:$A$273,0)),"")</f>
        <v/>
      </c>
      <c r="AC68" s="66" t="str">
        <f>IFERROR(INDEX(BD_CIAT!$E$1:$E$273,MATCH(RD_IL_PERMISOS!AB68,BD_CIAT!$AG$1:$AG$273,0)),"")</f>
        <v/>
      </c>
      <c r="AD68" s="66" t="str">
        <f>IFERROR(INDEX(BD_CIAT!$G$1:$G$273,MATCH(RD_IL_PERMISOS!I68,BD_CIAT!$A$1:$A$273,0)),"")</f>
        <v/>
      </c>
      <c r="AG68" s="66" t="str">
        <f t="shared" si="50"/>
        <v/>
      </c>
      <c r="AH68" s="66" t="str">
        <f>IFERROR(CONCATENATE(INDEX(BD_CIAT!$H$1:$H$273,MATCH(RD_IL_PERMISOS!I68,BD_CIAT!$A$1:$A$273,0)),", ",PROPER(INDEX(BD_CIAT!$C$1:$C$273,MATCH(RD_IL_PERMISOS!AB68,BD_CIAT!$AG$1:$AG$273,0)))),"")</f>
        <v/>
      </c>
      <c r="AI68" s="66" t="str">
        <f t="shared" si="51"/>
        <v/>
      </c>
      <c r="AJ68" s="66" t="str">
        <f t="shared" si="52"/>
        <v/>
      </c>
      <c r="AK68" s="48"/>
      <c r="AL68" s="66" t="str">
        <f t="shared" si="53"/>
        <v>0 de enero de yyyy</v>
      </c>
      <c r="AM68" s="48"/>
      <c r="AN68" s="66" t="str">
        <f t="shared" si="54"/>
        <v>0 de enero de yyyy</v>
      </c>
      <c r="AO68" s="44"/>
      <c r="AP68" s="44"/>
      <c r="AQ68" s="66" t="str">
        <f t="shared" si="55"/>
        <v/>
      </c>
      <c r="AR68" s="33" t="str">
        <f>IFERROR(INDEX(BD_CIAT!$AK$1:$AK$273,MATCH(RD_IL_PERMISOS!I68,BD_CIAT!$A$1:$A$273,0)),"")</f>
        <v/>
      </c>
      <c r="AS68" s="66" t="str">
        <f>IFERROR(INDEX(BD_CIAT!$O$1:$O$273,MATCH(RD_IL_PERMISOS!I68,BD_CIAT!$A$1:$A$273,0)),"")</f>
        <v/>
      </c>
      <c r="AT68" s="49"/>
      <c r="AU68" s="66" t="str">
        <f t="shared" si="56"/>
        <v/>
      </c>
      <c r="AV68" s="44"/>
      <c r="AW68" s="44"/>
      <c r="AX68" s="66" t="str">
        <f t="shared" si="57"/>
        <v/>
      </c>
      <c r="AY68" s="78" t="str">
        <f>IFERROR(INDEX(BD_CIAT!$AA$2:$AA$273,MATCH(RD_IL_PERMISOS!K68,BD_CIAT!$Y$2:$Y$273,0)),"")</f>
        <v/>
      </c>
      <c r="AZ68" s="44"/>
      <c r="BA68" s="44"/>
      <c r="BB68" s="44"/>
      <c r="BC68" s="66" t="str">
        <f t="shared" si="58"/>
        <v/>
      </c>
      <c r="BD68" s="48"/>
      <c r="BE68" s="66" t="str">
        <f t="shared" si="59"/>
        <v>0 de enero de yyyy</v>
      </c>
      <c r="BF68" s="48"/>
      <c r="BG68" s="66" t="str">
        <f t="shared" si="60"/>
        <v>0 de enero de YYYY</v>
      </c>
      <c r="BH68" s="52"/>
      <c r="BI68" s="72" t="str">
        <f t="shared" si="61"/>
        <v xml:space="preserve">$,000 </v>
      </c>
      <c r="BJ68" s="72" t="str">
        <f>LOWER(IF(BH68&lt;&gt;"",[1]!NumLetras(BH68),""))</f>
        <v/>
      </c>
      <c r="BK68" s="74" t="str">
        <f t="shared" si="62"/>
        <v/>
      </c>
      <c r="BL68" s="74" t="str">
        <f t="shared" si="63"/>
        <v/>
      </c>
      <c r="BM68" s="74" t="str">
        <f t="shared" si="64"/>
        <v/>
      </c>
      <c r="BN68" s="44"/>
      <c r="BO68" s="48"/>
      <c r="BP68" s="66" t="str">
        <f t="shared" si="65"/>
        <v/>
      </c>
      <c r="BQ68" s="44"/>
      <c r="BR68" s="48"/>
      <c r="BS68" s="66" t="str">
        <f t="shared" si="66"/>
        <v/>
      </c>
      <c r="BT68" s="44"/>
      <c r="BU68" s="48"/>
      <c r="BV68" s="66" t="str">
        <f t="shared" si="67"/>
        <v>00000000-1900-PRODUCE-Oec</v>
      </c>
      <c r="BW68" s="44"/>
      <c r="BX68" s="48"/>
      <c r="BY68" s="66" t="str">
        <f t="shared" si="68"/>
        <v/>
      </c>
      <c r="BZ68" s="66" t="str">
        <f t="shared" si="69"/>
        <v/>
      </c>
      <c r="CA68" s="66" t="str">
        <f t="shared" si="70"/>
        <v>Al respecto, la administrada no cuenta con un permiso anterior para la referida embarcación pesquera, por lo que no resulta exigible el cumplimiento del citado numeral</v>
      </c>
      <c r="CB68" s="44"/>
      <c r="CC68" s="48"/>
      <c r="CD68" s="66" t="str">
        <f t="shared" si="71"/>
        <v>0000000-1900-PRODUCE/DSF-PA</v>
      </c>
      <c r="CE68" s="53"/>
      <c r="CF68" s="48"/>
      <c r="CG68" s="44"/>
      <c r="CH68" s="66" t="str">
        <f t="shared" si="72"/>
        <v/>
      </c>
      <c r="CI68" s="66" t="str">
        <f>IFERROR(INDEX(BD_CIAT!$AE$1:$AE$273,MATCH(RD_IL_PERMISOS!I68,BD_CIAT!$A$1:$A$273,0)),"")</f>
        <v/>
      </c>
      <c r="CJ68" s="66" t="str">
        <f t="shared" si="73"/>
        <v/>
      </c>
      <c r="CK68" s="66" t="str">
        <f>IF(CI68&lt;&gt;"",IF(RIGHT(CI68)="B",DATA_AUX!$F$3,IF(RIGHT(CI68)="A",DATA_AUX!$F$2,DATA_AUX!$F$4)),"")</f>
        <v/>
      </c>
      <c r="CL68" s="66" t="str">
        <f>IF(CI68&lt;&gt;"",IF(OR(CI68="6-A",CI68="6-B"),INDEX(DATA_AUX!$M$1:$M$4,MATCH(RD_IL_PERMISOS!CI68,DATA_AUX!$L$1:$L$4,0)),DATA_AUX!M70),"")</f>
        <v/>
      </c>
      <c r="CM68" s="66" t="str">
        <f>IFERROR(INDEX(DATA_AUX!$N$1:$N$4,MATCH(RD_IL_PERMISOS!CI68,DATA_AUX!$L$1:$L$4,0)),"")</f>
        <v/>
      </c>
      <c r="CN68" s="66" t="str">
        <f>+IF(M68&lt;&gt;"",CONCATENATE(PROPER(MID([1]!NumLetras(12*(YEAR(N68)-YEAR(M68))+(MONTH(N68)-MONTH(M68))),1,LEN([1]!NumLetras(12*(YEAR(N68)-YEAR(M68))+(MONTH(N68)-MONTH(M68))))-7))," (",12*(YEAR(N68)-YEAR(M68))+(MONTH(N68)-MONTH(M68)),")",IF(MONTH(N68)-MONTH(M68)=1," mes"," meses"),"; ",P68),"")</f>
        <v/>
      </c>
      <c r="CO68" s="44"/>
      <c r="CP68" s="48"/>
      <c r="CQ68" s="66" t="str">
        <f t="shared" si="74"/>
        <v/>
      </c>
      <c r="CR68" s="66" t="str">
        <f t="shared" si="75"/>
        <v/>
      </c>
    </row>
    <row r="69" spans="1:96" ht="42.75" customHeight="1">
      <c r="A69" s="43">
        <v>68</v>
      </c>
      <c r="D69" s="66" t="str">
        <f t="shared" si="44"/>
        <v>00000000-2024-PRODUCE/DECHDI-</v>
      </c>
      <c r="F69" s="46"/>
      <c r="G69" s="68" t="str">
        <f t="shared" si="38"/>
        <v>00000000-1900</v>
      </c>
      <c r="H69" s="66" t="str">
        <f t="shared" si="41"/>
        <v>0 de enero de yyyy</v>
      </c>
      <c r="J69" s="66" t="str">
        <f>+IFERROR(INDEX(BD_CIAT!$S$1:$S$273,MATCH(RD_IL_PERMISOS!I69,BD_CIAT!$A$1:$A$273,0)),"")</f>
        <v/>
      </c>
      <c r="L69" s="33" t="str">
        <f>IFERROR(INDEX(BD_CIAT!$Z$1:$Z$273,MATCH(RD_IL_PERMISOS!K69,BD_CIAT!$Y$1:$Y$273,0)),"")</f>
        <v/>
      </c>
      <c r="M69" s="48"/>
      <c r="N69" s="48"/>
      <c r="O69" s="73" t="str">
        <f t="shared" si="45"/>
        <v/>
      </c>
      <c r="P69" s="70" t="str">
        <f t="shared" si="46"/>
        <v/>
      </c>
      <c r="R69" s="49"/>
      <c r="S69" s="66" t="str">
        <f t="shared" si="47"/>
        <v>0 de enero de yyyy</v>
      </c>
      <c r="T69" s="50"/>
      <c r="U69" s="72" t="str">
        <f t="shared" si="42"/>
        <v/>
      </c>
      <c r="V69" s="72" t="str">
        <f>LOWER(IF(T69&lt;&gt;"",[1]!NumLetras(T69),""))</f>
        <v/>
      </c>
      <c r="W69" s="74" t="str">
        <f t="shared" si="43"/>
        <v/>
      </c>
      <c r="X69" s="75" t="str">
        <f t="shared" si="48"/>
        <v/>
      </c>
      <c r="Y69" s="75" t="str">
        <f t="shared" si="49"/>
        <v/>
      </c>
      <c r="Z69" s="66" t="str">
        <f>IFERROR(INDEX(BD_CIAT!$B$1:$B$273,MATCH(RD_IL_PERMISOS!AB69,BD_CIAT!$AG$1:$AG$273,0)),"")</f>
        <v/>
      </c>
      <c r="AA69" s="66" t="str">
        <f>IFERROR(INDEX(BD_CIAT!$AI$1:$AI$273,MATCH(RD_IL_PERMISOS!AB69,BD_CIAT!$AG$1:$AG$273,0)),"")</f>
        <v/>
      </c>
      <c r="AB69" s="66" t="str">
        <f>IFERROR(INDEX(BD_CIAT!$AG$1:$AG$273,MATCH(RD_IL_PERMISOS!I69,BD_CIAT!$A$1:$A$273,0)),"")</f>
        <v/>
      </c>
      <c r="AC69" s="66" t="str">
        <f>IFERROR(INDEX(BD_CIAT!$E$1:$E$273,MATCH(RD_IL_PERMISOS!AB69,BD_CIAT!$AG$1:$AG$273,0)),"")</f>
        <v/>
      </c>
      <c r="AD69" s="66" t="str">
        <f>IFERROR(INDEX(BD_CIAT!$G$1:$G$273,MATCH(RD_IL_PERMISOS!I69,BD_CIAT!$A$1:$A$273,0)),"")</f>
        <v/>
      </c>
      <c r="AG69" s="66" t="str">
        <f t="shared" si="50"/>
        <v/>
      </c>
      <c r="AH69" s="66" t="str">
        <f>IFERROR(CONCATENATE(INDEX(BD_CIAT!$H$1:$H$273,MATCH(RD_IL_PERMISOS!I69,BD_CIAT!$A$1:$A$273,0)),", ",PROPER(INDEX(BD_CIAT!$C$1:$C$273,MATCH(RD_IL_PERMISOS!AB69,BD_CIAT!$AG$1:$AG$273,0)))),"")</f>
        <v/>
      </c>
      <c r="AI69" s="66" t="str">
        <f t="shared" si="51"/>
        <v/>
      </c>
      <c r="AJ69" s="66" t="str">
        <f t="shared" si="52"/>
        <v/>
      </c>
      <c r="AK69" s="48"/>
      <c r="AL69" s="66" t="str">
        <f t="shared" si="53"/>
        <v>0 de enero de yyyy</v>
      </c>
      <c r="AM69" s="48"/>
      <c r="AN69" s="66" t="str">
        <f t="shared" si="54"/>
        <v>0 de enero de yyyy</v>
      </c>
      <c r="AO69" s="44"/>
      <c r="AP69" s="44"/>
      <c r="AQ69" s="66" t="str">
        <f t="shared" si="55"/>
        <v/>
      </c>
      <c r="AR69" s="33" t="str">
        <f>IFERROR(INDEX(BD_CIAT!$AK$1:$AK$273,MATCH(RD_IL_PERMISOS!I69,BD_CIAT!$A$1:$A$273,0)),"")</f>
        <v/>
      </c>
      <c r="AS69" s="66" t="str">
        <f>IFERROR(INDEX(BD_CIAT!$O$1:$O$273,MATCH(RD_IL_PERMISOS!I69,BD_CIAT!$A$1:$A$273,0)),"")</f>
        <v/>
      </c>
      <c r="AT69" s="49"/>
      <c r="AU69" s="66" t="str">
        <f t="shared" si="56"/>
        <v/>
      </c>
      <c r="AV69" s="44"/>
      <c r="AW69" s="44"/>
      <c r="AX69" s="66" t="str">
        <f t="shared" si="57"/>
        <v/>
      </c>
      <c r="AY69" s="78" t="str">
        <f>IFERROR(INDEX(BD_CIAT!$AA$2:$AA$273,MATCH(RD_IL_PERMISOS!K69,BD_CIAT!$Y$2:$Y$273,0)),"")</f>
        <v/>
      </c>
      <c r="AZ69" s="44"/>
      <c r="BA69" s="44"/>
      <c r="BB69" s="44"/>
      <c r="BC69" s="66" t="str">
        <f t="shared" si="58"/>
        <v/>
      </c>
      <c r="BD69" s="48"/>
      <c r="BE69" s="66" t="str">
        <f t="shared" si="59"/>
        <v>0 de enero de yyyy</v>
      </c>
      <c r="BF69" s="48"/>
      <c r="BG69" s="66" t="str">
        <f t="shared" si="60"/>
        <v>0 de enero de YYYY</v>
      </c>
      <c r="BH69" s="52"/>
      <c r="BI69" s="72" t="str">
        <f t="shared" si="61"/>
        <v xml:space="preserve">$,000 </v>
      </c>
      <c r="BJ69" s="72" t="str">
        <f>LOWER(IF(BH69&lt;&gt;"",[1]!NumLetras(BH69),""))</f>
        <v/>
      </c>
      <c r="BK69" s="74" t="str">
        <f t="shared" si="62"/>
        <v/>
      </c>
      <c r="BL69" s="74" t="str">
        <f t="shared" si="63"/>
        <v/>
      </c>
      <c r="BM69" s="74" t="str">
        <f t="shared" si="64"/>
        <v/>
      </c>
      <c r="BN69" s="44"/>
      <c r="BO69" s="48"/>
      <c r="BP69" s="66" t="str">
        <f t="shared" si="65"/>
        <v/>
      </c>
      <c r="BQ69" s="44"/>
      <c r="BR69" s="48"/>
      <c r="BS69" s="66" t="str">
        <f t="shared" si="66"/>
        <v/>
      </c>
      <c r="BT69" s="44"/>
      <c r="BU69" s="48"/>
      <c r="BV69" s="66" t="str">
        <f t="shared" si="67"/>
        <v>00000000-1900-PRODUCE-Oec</v>
      </c>
      <c r="BW69" s="44"/>
      <c r="BX69" s="48"/>
      <c r="BY69" s="66" t="str">
        <f t="shared" si="68"/>
        <v/>
      </c>
      <c r="BZ69" s="66" t="str">
        <f t="shared" si="69"/>
        <v/>
      </c>
      <c r="CA69" s="66" t="str">
        <f t="shared" si="70"/>
        <v>Al respecto, la administrada no cuenta con un permiso anterior para la referida embarcación pesquera, por lo que no resulta exigible el cumplimiento del citado numeral</v>
      </c>
      <c r="CB69" s="44"/>
      <c r="CC69" s="48"/>
      <c r="CD69" s="66" t="str">
        <f t="shared" si="71"/>
        <v>0000000-1900-PRODUCE/DSF-PA</v>
      </c>
      <c r="CE69" s="53"/>
      <c r="CF69" s="48"/>
      <c r="CG69" s="44"/>
      <c r="CH69" s="66" t="str">
        <f t="shared" si="72"/>
        <v/>
      </c>
      <c r="CI69" s="66" t="str">
        <f>IFERROR(INDEX(BD_CIAT!$AE$1:$AE$273,MATCH(RD_IL_PERMISOS!I69,BD_CIAT!$A$1:$A$273,0)),"")</f>
        <v/>
      </c>
      <c r="CJ69" s="66" t="str">
        <f t="shared" si="73"/>
        <v/>
      </c>
      <c r="CK69" s="66" t="str">
        <f>IF(CI69&lt;&gt;"",IF(RIGHT(CI69)="B",DATA_AUX!$F$3,IF(RIGHT(CI69)="A",DATA_AUX!$F$2,DATA_AUX!$F$4)),"")</f>
        <v/>
      </c>
      <c r="CL69" s="66" t="str">
        <f>IF(CI69&lt;&gt;"",IF(OR(CI69="6-A",CI69="6-B"),INDEX(DATA_AUX!$M$1:$M$4,MATCH(RD_IL_PERMISOS!CI69,DATA_AUX!$L$1:$L$4,0)),DATA_AUX!M71),"")</f>
        <v/>
      </c>
      <c r="CM69" s="66" t="str">
        <f>IFERROR(INDEX(DATA_AUX!$N$1:$N$4,MATCH(RD_IL_PERMISOS!CI69,DATA_AUX!$L$1:$L$4,0)),"")</f>
        <v/>
      </c>
      <c r="CN69" s="66" t="str">
        <f>+IF(M69&lt;&gt;"",CONCATENATE(PROPER(MID([1]!NumLetras(12*(YEAR(N69)-YEAR(M69))+(MONTH(N69)-MONTH(M69))),1,LEN([1]!NumLetras(12*(YEAR(N69)-YEAR(M69))+(MONTH(N69)-MONTH(M69))))-7))," (",12*(YEAR(N69)-YEAR(M69))+(MONTH(N69)-MONTH(M69)),")",IF(MONTH(N69)-MONTH(M69)=1," mes"," meses"),"; ",P69),"")</f>
        <v/>
      </c>
      <c r="CO69" s="44"/>
      <c r="CP69" s="48"/>
      <c r="CQ69" s="66" t="str">
        <f t="shared" si="74"/>
        <v/>
      </c>
      <c r="CR69" s="66" t="str">
        <f t="shared" si="75"/>
        <v/>
      </c>
    </row>
    <row r="70" spans="1:96" ht="42.75" customHeight="1">
      <c r="A70" s="43">
        <v>69</v>
      </c>
      <c r="D70" s="66" t="str">
        <f t="shared" si="44"/>
        <v>00000000-2024-PRODUCE/DECHDI-</v>
      </c>
      <c r="F70" s="46"/>
      <c r="G70" s="68" t="str">
        <f t="shared" si="38"/>
        <v>00000000-1900</v>
      </c>
      <c r="H70" s="66" t="str">
        <f t="shared" si="41"/>
        <v>0 de enero de yyyy</v>
      </c>
      <c r="J70" s="66" t="str">
        <f>+IFERROR(INDEX(BD_CIAT!$S$1:$S$273,MATCH(RD_IL_PERMISOS!I70,BD_CIAT!$A$1:$A$273,0)),"")</f>
        <v/>
      </c>
      <c r="L70" s="33" t="str">
        <f>IFERROR(INDEX(BD_CIAT!$Z$1:$Z$273,MATCH(RD_IL_PERMISOS!K70,BD_CIAT!$Y$1:$Y$273,0)),"")</f>
        <v/>
      </c>
      <c r="M70" s="48"/>
      <c r="N70" s="48"/>
      <c r="O70" s="73" t="str">
        <f t="shared" si="45"/>
        <v/>
      </c>
      <c r="P70" s="70" t="str">
        <f t="shared" si="46"/>
        <v/>
      </c>
      <c r="R70" s="49"/>
      <c r="S70" s="66" t="str">
        <f t="shared" si="47"/>
        <v>0 de enero de yyyy</v>
      </c>
      <c r="T70" s="50"/>
      <c r="U70" s="72" t="str">
        <f t="shared" si="42"/>
        <v/>
      </c>
      <c r="V70" s="72" t="str">
        <f>LOWER(IF(T70&lt;&gt;"",[1]!NumLetras(T70),""))</f>
        <v/>
      </c>
      <c r="W70" s="74" t="str">
        <f t="shared" si="43"/>
        <v/>
      </c>
      <c r="X70" s="75" t="str">
        <f t="shared" si="48"/>
        <v/>
      </c>
      <c r="Y70" s="75" t="str">
        <f t="shared" si="49"/>
        <v/>
      </c>
      <c r="Z70" s="66" t="str">
        <f>IFERROR(INDEX(BD_CIAT!$B$1:$B$273,MATCH(RD_IL_PERMISOS!AB70,BD_CIAT!$AG$1:$AG$273,0)),"")</f>
        <v/>
      </c>
      <c r="AA70" s="66" t="str">
        <f>IFERROR(INDEX(BD_CIAT!$AI$1:$AI$273,MATCH(RD_IL_PERMISOS!AB70,BD_CIAT!$AG$1:$AG$273,0)),"")</f>
        <v/>
      </c>
      <c r="AB70" s="66" t="str">
        <f>IFERROR(INDEX(BD_CIAT!$AG$1:$AG$273,MATCH(RD_IL_PERMISOS!I70,BD_CIAT!$A$1:$A$273,0)),"")</f>
        <v/>
      </c>
      <c r="AC70" s="66" t="str">
        <f>IFERROR(INDEX(BD_CIAT!$E$1:$E$273,MATCH(RD_IL_PERMISOS!AB70,BD_CIAT!$AG$1:$AG$273,0)),"")</f>
        <v/>
      </c>
      <c r="AD70" s="66" t="str">
        <f>IFERROR(INDEX(BD_CIAT!$G$1:$G$273,MATCH(RD_IL_PERMISOS!I70,BD_CIAT!$A$1:$A$273,0)),"")</f>
        <v/>
      </c>
      <c r="AG70" s="66" t="str">
        <f t="shared" si="50"/>
        <v/>
      </c>
      <c r="AH70" s="66" t="str">
        <f>IFERROR(CONCATENATE(INDEX(BD_CIAT!$H$1:$H$273,MATCH(RD_IL_PERMISOS!I70,BD_CIAT!$A$1:$A$273,0)),", ",PROPER(INDEX(BD_CIAT!$C$1:$C$273,MATCH(RD_IL_PERMISOS!AB70,BD_CIAT!$AG$1:$AG$273,0)))),"")</f>
        <v/>
      </c>
      <c r="AI70" s="66" t="str">
        <f t="shared" si="51"/>
        <v/>
      </c>
      <c r="AJ70" s="66" t="str">
        <f t="shared" si="52"/>
        <v/>
      </c>
      <c r="AK70" s="48"/>
      <c r="AL70" s="66" t="str">
        <f t="shared" si="53"/>
        <v>0 de enero de yyyy</v>
      </c>
      <c r="AM70" s="48"/>
      <c r="AN70" s="66" t="str">
        <f t="shared" si="54"/>
        <v>0 de enero de yyyy</v>
      </c>
      <c r="AO70" s="44"/>
      <c r="AP70" s="44"/>
      <c r="AQ70" s="66" t="str">
        <f t="shared" si="55"/>
        <v/>
      </c>
      <c r="AR70" s="33" t="str">
        <f>IFERROR(INDEX(BD_CIAT!$AK$1:$AK$273,MATCH(RD_IL_PERMISOS!I70,BD_CIAT!$A$1:$A$273,0)),"")</f>
        <v/>
      </c>
      <c r="AS70" s="66" t="str">
        <f>IFERROR(INDEX(BD_CIAT!$O$1:$O$273,MATCH(RD_IL_PERMISOS!I70,BD_CIAT!$A$1:$A$273,0)),"")</f>
        <v/>
      </c>
      <c r="AT70" s="49"/>
      <c r="AU70" s="66" t="str">
        <f t="shared" si="56"/>
        <v/>
      </c>
      <c r="AV70" s="44"/>
      <c r="AW70" s="44"/>
      <c r="AX70" s="66" t="str">
        <f t="shared" si="57"/>
        <v/>
      </c>
      <c r="AY70" s="78" t="str">
        <f>IFERROR(INDEX(BD_CIAT!$AA$2:$AA$273,MATCH(RD_IL_PERMISOS!K70,BD_CIAT!$Y$2:$Y$273,0)),"")</f>
        <v/>
      </c>
      <c r="AZ70" s="44"/>
      <c r="BA70" s="44"/>
      <c r="BB70" s="44"/>
      <c r="BC70" s="66" t="str">
        <f t="shared" si="58"/>
        <v/>
      </c>
      <c r="BD70" s="48"/>
      <c r="BE70" s="66" t="str">
        <f t="shared" si="59"/>
        <v>0 de enero de yyyy</v>
      </c>
      <c r="BF70" s="48"/>
      <c r="BG70" s="66" t="str">
        <f t="shared" si="60"/>
        <v>0 de enero de YYYY</v>
      </c>
      <c r="BH70" s="52"/>
      <c r="BI70" s="72" t="str">
        <f t="shared" si="61"/>
        <v xml:space="preserve">$,000 </v>
      </c>
      <c r="BJ70" s="72" t="str">
        <f>LOWER(IF(BH70&lt;&gt;"",[1]!NumLetras(BH70),""))</f>
        <v/>
      </c>
      <c r="BK70" s="74" t="str">
        <f t="shared" si="62"/>
        <v/>
      </c>
      <c r="BL70" s="74" t="str">
        <f t="shared" si="63"/>
        <v/>
      </c>
      <c r="BM70" s="74" t="str">
        <f t="shared" si="64"/>
        <v/>
      </c>
      <c r="BN70" s="44"/>
      <c r="BO70" s="48"/>
      <c r="BP70" s="66" t="str">
        <f t="shared" si="65"/>
        <v/>
      </c>
      <c r="BQ70" s="44"/>
      <c r="BR70" s="48"/>
      <c r="BS70" s="66" t="str">
        <f t="shared" si="66"/>
        <v/>
      </c>
      <c r="BT70" s="44"/>
      <c r="BU70" s="48"/>
      <c r="BV70" s="66" t="str">
        <f t="shared" si="67"/>
        <v>00000000-1900-PRODUCE-Oec</v>
      </c>
      <c r="BW70" s="44"/>
      <c r="BX70" s="48"/>
      <c r="BY70" s="66" t="str">
        <f t="shared" si="68"/>
        <v/>
      </c>
      <c r="BZ70" s="66" t="str">
        <f t="shared" si="69"/>
        <v/>
      </c>
      <c r="CA70" s="66" t="str">
        <f t="shared" si="70"/>
        <v>Al respecto, la administrada no cuenta con un permiso anterior para la referida embarcación pesquera, por lo que no resulta exigible el cumplimiento del citado numeral</v>
      </c>
      <c r="CB70" s="44"/>
      <c r="CC70" s="48"/>
      <c r="CD70" s="66" t="str">
        <f t="shared" si="71"/>
        <v>0000000-1900-PRODUCE/DSF-PA</v>
      </c>
      <c r="CE70" s="53"/>
      <c r="CF70" s="48"/>
      <c r="CG70" s="44"/>
      <c r="CH70" s="66" t="str">
        <f t="shared" si="72"/>
        <v/>
      </c>
      <c r="CI70" s="66" t="str">
        <f>IFERROR(INDEX(BD_CIAT!$AE$1:$AE$273,MATCH(RD_IL_PERMISOS!I70,BD_CIAT!$A$1:$A$273,0)),"")</f>
        <v/>
      </c>
      <c r="CJ70" s="66" t="str">
        <f t="shared" si="73"/>
        <v/>
      </c>
      <c r="CK70" s="66" t="str">
        <f>IF(CI70&lt;&gt;"",IF(RIGHT(CI70)="B",DATA_AUX!$F$3,IF(RIGHT(CI70)="A",DATA_AUX!$F$2,DATA_AUX!$F$4)),"")</f>
        <v/>
      </c>
      <c r="CL70" s="66" t="str">
        <f>IF(CI70&lt;&gt;"",IF(OR(CI70="6-A",CI70="6-B"),INDEX(DATA_AUX!$M$1:$M$4,MATCH(RD_IL_PERMISOS!CI70,DATA_AUX!$L$1:$L$4,0)),DATA_AUX!M72),"")</f>
        <v/>
      </c>
      <c r="CM70" s="66" t="str">
        <f>IFERROR(INDEX(DATA_AUX!$N$1:$N$4,MATCH(RD_IL_PERMISOS!CI70,DATA_AUX!$L$1:$L$4,0)),"")</f>
        <v/>
      </c>
      <c r="CN70" s="66" t="str">
        <f>+IF(M70&lt;&gt;"",CONCATENATE(PROPER(MID([1]!NumLetras(12*(YEAR(N70)-YEAR(M70))+(MONTH(N70)-MONTH(M70))),1,LEN([1]!NumLetras(12*(YEAR(N70)-YEAR(M70))+(MONTH(N70)-MONTH(M70))))-7))," (",12*(YEAR(N70)-YEAR(M70))+(MONTH(N70)-MONTH(M70)),")",IF(MONTH(N70)-MONTH(M70)=1," mes"," meses"),"; ",P70),"")</f>
        <v/>
      </c>
      <c r="CO70" s="44"/>
      <c r="CP70" s="48"/>
      <c r="CQ70" s="66" t="str">
        <f t="shared" si="74"/>
        <v/>
      </c>
      <c r="CR70" s="66" t="str">
        <f t="shared" si="75"/>
        <v/>
      </c>
    </row>
    <row r="71" spans="1:96" ht="42.75" customHeight="1">
      <c r="A71" s="43">
        <v>70</v>
      </c>
      <c r="D71" s="66" t="str">
        <f t="shared" si="44"/>
        <v>00000000-2024-PRODUCE/DECHDI-</v>
      </c>
      <c r="F71" s="46"/>
      <c r="G71" s="68" t="str">
        <f t="shared" si="38"/>
        <v>00000000-1900</v>
      </c>
      <c r="H71" s="66" t="str">
        <f t="shared" si="41"/>
        <v>0 de enero de yyyy</v>
      </c>
      <c r="J71" s="66" t="str">
        <f>+IFERROR(INDEX(BD_CIAT!$S$1:$S$273,MATCH(RD_IL_PERMISOS!I71,BD_CIAT!$A$1:$A$273,0)),"")</f>
        <v/>
      </c>
      <c r="L71" s="33" t="str">
        <f>IFERROR(INDEX(BD_CIAT!$Z$1:$Z$273,MATCH(RD_IL_PERMISOS!K71,BD_CIAT!$Y$1:$Y$273,0)),"")</f>
        <v/>
      </c>
      <c r="M71" s="48"/>
      <c r="N71" s="48"/>
      <c r="O71" s="73" t="str">
        <f t="shared" si="45"/>
        <v/>
      </c>
      <c r="P71" s="70" t="str">
        <f t="shared" si="46"/>
        <v/>
      </c>
      <c r="R71" s="49"/>
      <c r="S71" s="66" t="str">
        <f t="shared" si="47"/>
        <v>0 de enero de yyyy</v>
      </c>
      <c r="T71" s="50"/>
      <c r="U71" s="72" t="str">
        <f t="shared" si="42"/>
        <v/>
      </c>
      <c r="V71" s="72" t="str">
        <f>LOWER(IF(T71&lt;&gt;"",[1]!NumLetras(T71),""))</f>
        <v/>
      </c>
      <c r="W71" s="74" t="str">
        <f t="shared" si="43"/>
        <v/>
      </c>
      <c r="X71" s="75" t="str">
        <f t="shared" si="48"/>
        <v/>
      </c>
      <c r="Y71" s="75" t="str">
        <f t="shared" si="49"/>
        <v/>
      </c>
      <c r="Z71" s="66" t="str">
        <f>IFERROR(INDEX(BD_CIAT!$B$1:$B$273,MATCH(RD_IL_PERMISOS!AB71,BD_CIAT!$AG$1:$AG$273,0)),"")</f>
        <v/>
      </c>
      <c r="AA71" s="66" t="str">
        <f>IFERROR(INDEX(BD_CIAT!$AI$1:$AI$273,MATCH(RD_IL_PERMISOS!AB71,BD_CIAT!$AG$1:$AG$273,0)),"")</f>
        <v/>
      </c>
      <c r="AB71" s="66" t="str">
        <f>IFERROR(INDEX(BD_CIAT!$AG$1:$AG$273,MATCH(RD_IL_PERMISOS!I71,BD_CIAT!$A$1:$A$273,0)),"")</f>
        <v/>
      </c>
      <c r="AC71" s="66" t="str">
        <f>IFERROR(INDEX(BD_CIAT!$E$1:$E$273,MATCH(RD_IL_PERMISOS!AB71,BD_CIAT!$AG$1:$AG$273,0)),"")</f>
        <v/>
      </c>
      <c r="AD71" s="66" t="str">
        <f>IFERROR(INDEX(BD_CIAT!$G$1:$G$273,MATCH(RD_IL_PERMISOS!I71,BD_CIAT!$A$1:$A$273,0)),"")</f>
        <v/>
      </c>
      <c r="AG71" s="66" t="str">
        <f t="shared" si="50"/>
        <v/>
      </c>
      <c r="AH71" s="66" t="str">
        <f>IFERROR(CONCATENATE(INDEX(BD_CIAT!$H$1:$H$273,MATCH(RD_IL_PERMISOS!I71,BD_CIAT!$A$1:$A$273,0)),", ",PROPER(INDEX(BD_CIAT!$C$1:$C$273,MATCH(RD_IL_PERMISOS!AB71,BD_CIAT!$AG$1:$AG$273,0)))),"")</f>
        <v/>
      </c>
      <c r="AI71" s="66" t="str">
        <f t="shared" si="51"/>
        <v/>
      </c>
      <c r="AJ71" s="66" t="str">
        <f t="shared" si="52"/>
        <v/>
      </c>
      <c r="AK71" s="48"/>
      <c r="AL71" s="66" t="str">
        <f t="shared" si="53"/>
        <v>0 de enero de yyyy</v>
      </c>
      <c r="AM71" s="48"/>
      <c r="AN71" s="66" t="str">
        <f t="shared" si="54"/>
        <v>0 de enero de yyyy</v>
      </c>
      <c r="AO71" s="44"/>
      <c r="AP71" s="44"/>
      <c r="AQ71" s="66" t="str">
        <f t="shared" si="55"/>
        <v/>
      </c>
      <c r="AR71" s="33" t="str">
        <f>IFERROR(INDEX(BD_CIAT!$AK$1:$AK$273,MATCH(RD_IL_PERMISOS!I71,BD_CIAT!$A$1:$A$273,0)),"")</f>
        <v/>
      </c>
      <c r="AS71" s="66" t="str">
        <f>IFERROR(INDEX(BD_CIAT!$O$1:$O$273,MATCH(RD_IL_PERMISOS!I71,BD_CIAT!$A$1:$A$273,0)),"")</f>
        <v/>
      </c>
      <c r="AT71" s="49"/>
      <c r="AU71" s="66" t="str">
        <f t="shared" si="56"/>
        <v/>
      </c>
      <c r="AV71" s="44"/>
      <c r="AW71" s="44"/>
      <c r="AX71" s="66" t="str">
        <f t="shared" si="57"/>
        <v/>
      </c>
      <c r="AY71" s="78" t="str">
        <f>IFERROR(INDEX(BD_CIAT!$AA$2:$AA$273,MATCH(RD_IL_PERMISOS!K71,BD_CIAT!$Y$2:$Y$273,0)),"")</f>
        <v/>
      </c>
      <c r="AZ71" s="44"/>
      <c r="BA71" s="44"/>
      <c r="BB71" s="44"/>
      <c r="BC71" s="66" t="str">
        <f t="shared" si="58"/>
        <v/>
      </c>
      <c r="BD71" s="48"/>
      <c r="BE71" s="66" t="str">
        <f t="shared" si="59"/>
        <v>0 de enero de yyyy</v>
      </c>
      <c r="BF71" s="48"/>
      <c r="BG71" s="66" t="str">
        <f t="shared" si="60"/>
        <v>0 de enero de YYYY</v>
      </c>
      <c r="BH71" s="52"/>
      <c r="BI71" s="72" t="str">
        <f t="shared" si="61"/>
        <v xml:space="preserve">$,000 </v>
      </c>
      <c r="BJ71" s="72" t="str">
        <f>LOWER(IF(BH71&lt;&gt;"",[1]!NumLetras(BH71),""))</f>
        <v/>
      </c>
      <c r="BK71" s="74" t="str">
        <f t="shared" si="62"/>
        <v/>
      </c>
      <c r="BL71" s="74" t="str">
        <f t="shared" si="63"/>
        <v/>
      </c>
      <c r="BM71" s="74" t="str">
        <f t="shared" si="64"/>
        <v/>
      </c>
      <c r="BN71" s="44"/>
      <c r="BO71" s="48"/>
      <c r="BP71" s="66" t="str">
        <f t="shared" si="65"/>
        <v/>
      </c>
      <c r="BQ71" s="44"/>
      <c r="BR71" s="48"/>
      <c r="BS71" s="66" t="str">
        <f t="shared" si="66"/>
        <v/>
      </c>
      <c r="BT71" s="44"/>
      <c r="BU71" s="48"/>
      <c r="BV71" s="66" t="str">
        <f t="shared" si="67"/>
        <v>00000000-1900-PRODUCE-Oec</v>
      </c>
      <c r="BW71" s="44"/>
      <c r="BX71" s="48"/>
      <c r="BY71" s="66" t="str">
        <f t="shared" si="68"/>
        <v/>
      </c>
      <c r="BZ71" s="66" t="str">
        <f t="shared" si="69"/>
        <v/>
      </c>
      <c r="CA71" s="66" t="str">
        <f t="shared" si="70"/>
        <v>Al respecto, la administrada no cuenta con un permiso anterior para la referida embarcación pesquera, por lo que no resulta exigible el cumplimiento del citado numeral</v>
      </c>
      <c r="CB71" s="44"/>
      <c r="CC71" s="48"/>
      <c r="CD71" s="66" t="str">
        <f t="shared" si="71"/>
        <v>0000000-1900-PRODUCE/DSF-PA</v>
      </c>
      <c r="CE71" s="53"/>
      <c r="CF71" s="48"/>
      <c r="CG71" s="44"/>
      <c r="CH71" s="66" t="str">
        <f t="shared" si="72"/>
        <v/>
      </c>
      <c r="CI71" s="66" t="str">
        <f>IFERROR(INDEX(BD_CIAT!$AE$1:$AE$273,MATCH(RD_IL_PERMISOS!I71,BD_CIAT!$A$1:$A$273,0)),"")</f>
        <v/>
      </c>
      <c r="CJ71" s="66" t="str">
        <f t="shared" si="73"/>
        <v/>
      </c>
      <c r="CK71" s="66" t="str">
        <f>IF(CI71&lt;&gt;"",IF(RIGHT(CI71)="B",DATA_AUX!$F$3,IF(RIGHT(CI71)="A",DATA_AUX!$F$2,DATA_AUX!$F$4)),"")</f>
        <v/>
      </c>
      <c r="CL71" s="66" t="str">
        <f>IF(CI71&lt;&gt;"",IF(OR(CI71="6-A",CI71="6-B"),INDEX(DATA_AUX!$M$1:$M$4,MATCH(RD_IL_PERMISOS!CI71,DATA_AUX!$L$1:$L$4,0)),DATA_AUX!M73),"")</f>
        <v/>
      </c>
      <c r="CM71" s="66" t="str">
        <f>IFERROR(INDEX(DATA_AUX!$N$1:$N$4,MATCH(RD_IL_PERMISOS!CI71,DATA_AUX!$L$1:$L$4,0)),"")</f>
        <v/>
      </c>
      <c r="CN71" s="66" t="str">
        <f>+IF(M71&lt;&gt;"",CONCATENATE(PROPER(MID([1]!NumLetras(12*(YEAR(N71)-YEAR(M71))+(MONTH(N71)-MONTH(M71))),1,LEN([1]!NumLetras(12*(YEAR(N71)-YEAR(M71))+(MONTH(N71)-MONTH(M71))))-7))," (",12*(YEAR(N71)-YEAR(M71))+(MONTH(N71)-MONTH(M71)),")",IF(MONTH(N71)-MONTH(M71)=1," mes"," meses"),"; ",P71),"")</f>
        <v/>
      </c>
      <c r="CO71" s="44"/>
      <c r="CP71" s="48"/>
      <c r="CQ71" s="66" t="str">
        <f t="shared" si="74"/>
        <v/>
      </c>
      <c r="CR71" s="66" t="str">
        <f t="shared" si="75"/>
        <v/>
      </c>
    </row>
    <row r="72" spans="1:96" ht="42.75" customHeight="1">
      <c r="A72" s="43">
        <v>71</v>
      </c>
      <c r="D72" s="66" t="str">
        <f t="shared" si="44"/>
        <v>00000000-2024-PRODUCE/DECHDI-</v>
      </c>
      <c r="F72" s="46"/>
      <c r="G72" s="68" t="str">
        <f t="shared" si="38"/>
        <v>00000000-1900</v>
      </c>
      <c r="H72" s="66" t="str">
        <f t="shared" si="41"/>
        <v>0 de enero de yyyy</v>
      </c>
      <c r="J72" s="66" t="str">
        <f>+IFERROR(INDEX(BD_CIAT!$S$1:$S$273,MATCH(RD_IL_PERMISOS!I72,BD_CIAT!$A$1:$A$273,0)),"")</f>
        <v/>
      </c>
      <c r="L72" s="33" t="str">
        <f>IFERROR(INDEX(BD_CIAT!$Z$1:$Z$273,MATCH(RD_IL_PERMISOS!K72,BD_CIAT!$Y$1:$Y$273,0)),"")</f>
        <v/>
      </c>
      <c r="M72" s="48"/>
      <c r="N72" s="48"/>
      <c r="O72" s="73" t="str">
        <f t="shared" si="45"/>
        <v/>
      </c>
      <c r="P72" s="70" t="str">
        <f t="shared" si="46"/>
        <v/>
      </c>
      <c r="R72" s="49"/>
      <c r="S72" s="66" t="str">
        <f t="shared" si="47"/>
        <v>0 de enero de yyyy</v>
      </c>
      <c r="T72" s="50"/>
      <c r="U72" s="72" t="str">
        <f t="shared" si="42"/>
        <v/>
      </c>
      <c r="V72" s="72" t="str">
        <f>LOWER(IF(T72&lt;&gt;"",[1]!NumLetras(T72),""))</f>
        <v/>
      </c>
      <c r="W72" s="74" t="str">
        <f t="shared" si="43"/>
        <v/>
      </c>
      <c r="X72" s="75" t="str">
        <f t="shared" si="48"/>
        <v/>
      </c>
      <c r="Y72" s="75" t="str">
        <f t="shared" si="49"/>
        <v/>
      </c>
      <c r="Z72" s="66" t="str">
        <f>IFERROR(INDEX(BD_CIAT!$B$1:$B$273,MATCH(RD_IL_PERMISOS!AB72,BD_CIAT!$AG$1:$AG$273,0)),"")</f>
        <v/>
      </c>
      <c r="AA72" s="66" t="str">
        <f>IFERROR(INDEX(BD_CIAT!$AI$1:$AI$273,MATCH(RD_IL_PERMISOS!AB72,BD_CIAT!$AG$1:$AG$273,0)),"")</f>
        <v/>
      </c>
      <c r="AB72" s="66" t="str">
        <f>IFERROR(INDEX(BD_CIAT!$AG$1:$AG$273,MATCH(RD_IL_PERMISOS!I72,BD_CIAT!$A$1:$A$273,0)),"")</f>
        <v/>
      </c>
      <c r="AC72" s="66" t="str">
        <f>IFERROR(INDEX(BD_CIAT!$E$1:$E$273,MATCH(RD_IL_PERMISOS!AB72,BD_CIAT!$AG$1:$AG$273,0)),"")</f>
        <v/>
      </c>
      <c r="AD72" s="66" t="str">
        <f>IFERROR(INDEX(BD_CIAT!$G$1:$G$273,MATCH(RD_IL_PERMISOS!I72,BD_CIAT!$A$1:$A$273,0)),"")</f>
        <v/>
      </c>
      <c r="AG72" s="66" t="str">
        <f t="shared" si="50"/>
        <v/>
      </c>
      <c r="AH72" s="66" t="str">
        <f>IFERROR(CONCATENATE(INDEX(BD_CIAT!$H$1:$H$273,MATCH(RD_IL_PERMISOS!I72,BD_CIAT!$A$1:$A$273,0)),", ",PROPER(INDEX(BD_CIAT!$C$1:$C$273,MATCH(RD_IL_PERMISOS!AB72,BD_CIAT!$AG$1:$AG$273,0)))),"")</f>
        <v/>
      </c>
      <c r="AI72" s="66" t="str">
        <f t="shared" si="51"/>
        <v/>
      </c>
      <c r="AJ72" s="66" t="str">
        <f t="shared" si="52"/>
        <v/>
      </c>
      <c r="AK72" s="48"/>
      <c r="AL72" s="66" t="str">
        <f t="shared" si="53"/>
        <v>0 de enero de yyyy</v>
      </c>
      <c r="AM72" s="48"/>
      <c r="AN72" s="66" t="str">
        <f t="shared" si="54"/>
        <v>0 de enero de yyyy</v>
      </c>
      <c r="AO72" s="44"/>
      <c r="AP72" s="44"/>
      <c r="AQ72" s="66" t="str">
        <f t="shared" si="55"/>
        <v/>
      </c>
      <c r="AR72" s="33" t="str">
        <f>IFERROR(INDEX(BD_CIAT!$AK$1:$AK$273,MATCH(RD_IL_PERMISOS!I72,BD_CIAT!$A$1:$A$273,0)),"")</f>
        <v/>
      </c>
      <c r="AS72" s="66" t="str">
        <f>IFERROR(INDEX(BD_CIAT!$O$1:$O$273,MATCH(RD_IL_PERMISOS!I72,BD_CIAT!$A$1:$A$273,0)),"")</f>
        <v/>
      </c>
      <c r="AT72" s="49"/>
      <c r="AU72" s="66" t="str">
        <f t="shared" si="56"/>
        <v/>
      </c>
      <c r="AV72" s="44"/>
      <c r="AW72" s="44"/>
      <c r="AX72" s="66" t="str">
        <f t="shared" si="57"/>
        <v/>
      </c>
      <c r="AY72" s="78" t="str">
        <f>IFERROR(INDEX(BD_CIAT!$AA$2:$AA$273,MATCH(RD_IL_PERMISOS!K72,BD_CIAT!$Y$2:$Y$273,0)),"")</f>
        <v/>
      </c>
      <c r="AZ72" s="44"/>
      <c r="BA72" s="44"/>
      <c r="BB72" s="44"/>
      <c r="BC72" s="66" t="str">
        <f t="shared" si="58"/>
        <v/>
      </c>
      <c r="BD72" s="48"/>
      <c r="BE72" s="66" t="str">
        <f t="shared" si="59"/>
        <v>0 de enero de yyyy</v>
      </c>
      <c r="BF72" s="48"/>
      <c r="BG72" s="66" t="str">
        <f t="shared" si="60"/>
        <v>0 de enero de YYYY</v>
      </c>
      <c r="BH72" s="52"/>
      <c r="BI72" s="72" t="str">
        <f t="shared" si="61"/>
        <v xml:space="preserve">$,000 </v>
      </c>
      <c r="BJ72" s="72" t="str">
        <f>LOWER(IF(BH72&lt;&gt;"",[1]!NumLetras(BH72),""))</f>
        <v/>
      </c>
      <c r="BK72" s="74" t="str">
        <f t="shared" si="62"/>
        <v/>
      </c>
      <c r="BL72" s="74" t="str">
        <f t="shared" si="63"/>
        <v/>
      </c>
      <c r="BM72" s="74" t="str">
        <f t="shared" si="64"/>
        <v/>
      </c>
      <c r="BN72" s="44"/>
      <c r="BO72" s="48"/>
      <c r="BP72" s="66" t="str">
        <f t="shared" si="65"/>
        <v/>
      </c>
      <c r="BQ72" s="44"/>
      <c r="BR72" s="48"/>
      <c r="BS72" s="66" t="str">
        <f t="shared" si="66"/>
        <v/>
      </c>
      <c r="BT72" s="44"/>
      <c r="BU72" s="48"/>
      <c r="BV72" s="66" t="str">
        <f t="shared" si="67"/>
        <v>00000000-1900-PRODUCE-Oec</v>
      </c>
      <c r="BW72" s="44"/>
      <c r="BX72" s="48"/>
      <c r="BY72" s="66" t="str">
        <f t="shared" si="68"/>
        <v/>
      </c>
      <c r="BZ72" s="66" t="str">
        <f t="shared" si="69"/>
        <v/>
      </c>
      <c r="CA72" s="66" t="str">
        <f t="shared" si="70"/>
        <v>Al respecto, la administrada no cuenta con un permiso anterior para la referida embarcación pesquera, por lo que no resulta exigible el cumplimiento del citado numeral</v>
      </c>
      <c r="CB72" s="44"/>
      <c r="CC72" s="48"/>
      <c r="CD72" s="66" t="str">
        <f t="shared" si="71"/>
        <v>0000000-1900-PRODUCE/DSF-PA</v>
      </c>
      <c r="CE72" s="53"/>
      <c r="CF72" s="48"/>
      <c r="CG72" s="44"/>
      <c r="CH72" s="66" t="str">
        <f t="shared" si="72"/>
        <v/>
      </c>
      <c r="CI72" s="66" t="str">
        <f>IFERROR(INDEX(BD_CIAT!$AE$1:$AE$273,MATCH(RD_IL_PERMISOS!I72,BD_CIAT!$A$1:$A$273,0)),"")</f>
        <v/>
      </c>
      <c r="CJ72" s="66" t="str">
        <f t="shared" si="73"/>
        <v/>
      </c>
      <c r="CK72" s="66" t="str">
        <f>IF(CI72&lt;&gt;"",IF(RIGHT(CI72)="B",DATA_AUX!$F$3,IF(RIGHT(CI72)="A",DATA_AUX!$F$2,DATA_AUX!$F$4)),"")</f>
        <v/>
      </c>
      <c r="CL72" s="66" t="str">
        <f>IF(CI72&lt;&gt;"",IF(OR(CI72="6-A",CI72="6-B"),INDEX(DATA_AUX!$M$1:$M$4,MATCH(RD_IL_PERMISOS!CI72,DATA_AUX!$L$1:$L$4,0)),DATA_AUX!M74),"")</f>
        <v/>
      </c>
      <c r="CM72" s="66" t="str">
        <f>IFERROR(INDEX(DATA_AUX!$N$1:$N$4,MATCH(RD_IL_PERMISOS!CI72,DATA_AUX!$L$1:$L$4,0)),"")</f>
        <v/>
      </c>
      <c r="CN72" s="66" t="str">
        <f>+IF(M72&lt;&gt;"",CONCATENATE(PROPER(MID([1]!NumLetras(12*(YEAR(N72)-YEAR(M72))+(MONTH(N72)-MONTH(M72))),1,LEN([1]!NumLetras(12*(YEAR(N72)-YEAR(M72))+(MONTH(N72)-MONTH(M72))))-7))," (",12*(YEAR(N72)-YEAR(M72))+(MONTH(N72)-MONTH(M72)),")",IF(MONTH(N72)-MONTH(M72)=1," mes"," meses"),"; ",P72),"")</f>
        <v/>
      </c>
      <c r="CO72" s="44"/>
      <c r="CP72" s="48"/>
      <c r="CQ72" s="66" t="str">
        <f t="shared" si="74"/>
        <v/>
      </c>
      <c r="CR72" s="66" t="str">
        <f t="shared" si="75"/>
        <v/>
      </c>
    </row>
    <row r="73" spans="1:96" ht="42.75" customHeight="1">
      <c r="A73" s="43">
        <v>72</v>
      </c>
      <c r="D73" s="66" t="str">
        <f t="shared" si="44"/>
        <v>00000000-2024-PRODUCE/DECHDI-</v>
      </c>
      <c r="F73" s="46"/>
      <c r="G73" s="68" t="str">
        <f t="shared" si="38"/>
        <v>00000000-1900</v>
      </c>
      <c r="H73" s="66" t="str">
        <f t="shared" si="41"/>
        <v>0 de enero de yyyy</v>
      </c>
      <c r="J73" s="66" t="str">
        <f>+IFERROR(INDEX(BD_CIAT!$S$1:$S$273,MATCH(RD_IL_PERMISOS!I73,BD_CIAT!$A$1:$A$273,0)),"")</f>
        <v/>
      </c>
      <c r="L73" s="33" t="str">
        <f>IFERROR(INDEX(BD_CIAT!$Z$1:$Z$273,MATCH(RD_IL_PERMISOS!K73,BD_CIAT!$Y$1:$Y$273,0)),"")</f>
        <v/>
      </c>
      <c r="M73" s="48"/>
      <c r="N73" s="48"/>
      <c r="O73" s="73" t="str">
        <f t="shared" si="45"/>
        <v/>
      </c>
      <c r="P73" s="70" t="str">
        <f t="shared" si="46"/>
        <v/>
      </c>
      <c r="R73" s="49"/>
      <c r="S73" s="66" t="str">
        <f t="shared" si="47"/>
        <v>0 de enero de yyyy</v>
      </c>
      <c r="T73" s="50"/>
      <c r="U73" s="72" t="str">
        <f t="shared" si="42"/>
        <v/>
      </c>
      <c r="V73" s="72" t="str">
        <f>LOWER(IF(T73&lt;&gt;"",[1]!NumLetras(T73),""))</f>
        <v/>
      </c>
      <c r="W73" s="74" t="str">
        <f t="shared" si="43"/>
        <v/>
      </c>
      <c r="X73" s="75" t="str">
        <f t="shared" si="48"/>
        <v/>
      </c>
      <c r="Y73" s="75" t="str">
        <f t="shared" si="49"/>
        <v/>
      </c>
      <c r="Z73" s="66" t="str">
        <f>IFERROR(INDEX(BD_CIAT!$B$1:$B$273,MATCH(RD_IL_PERMISOS!AB73,BD_CIAT!$AG$1:$AG$273,0)),"")</f>
        <v/>
      </c>
      <c r="AA73" s="66" t="str">
        <f>IFERROR(INDEX(BD_CIAT!$AI$1:$AI$273,MATCH(RD_IL_PERMISOS!AB73,BD_CIAT!$AG$1:$AG$273,0)),"")</f>
        <v/>
      </c>
      <c r="AB73" s="66" t="str">
        <f>IFERROR(INDEX(BD_CIAT!$AG$1:$AG$273,MATCH(RD_IL_PERMISOS!I73,BD_CIAT!$A$1:$A$273,0)),"")</f>
        <v/>
      </c>
      <c r="AC73" s="66" t="str">
        <f>IFERROR(INDEX(BD_CIAT!$E$1:$E$273,MATCH(RD_IL_PERMISOS!AB73,BD_CIAT!$AG$1:$AG$273,0)),"")</f>
        <v/>
      </c>
      <c r="AD73" s="66" t="str">
        <f>IFERROR(INDEX(BD_CIAT!$G$1:$G$273,MATCH(RD_IL_PERMISOS!I73,BD_CIAT!$A$1:$A$273,0)),"")</f>
        <v/>
      </c>
      <c r="AG73" s="66" t="str">
        <f t="shared" si="50"/>
        <v/>
      </c>
      <c r="AH73" s="66" t="str">
        <f>IFERROR(CONCATENATE(INDEX(BD_CIAT!$H$1:$H$273,MATCH(RD_IL_PERMISOS!I73,BD_CIAT!$A$1:$A$273,0)),", ",PROPER(INDEX(BD_CIAT!$C$1:$C$273,MATCH(RD_IL_PERMISOS!AB73,BD_CIAT!$AG$1:$AG$273,0)))),"")</f>
        <v/>
      </c>
      <c r="AI73" s="66" t="str">
        <f t="shared" si="51"/>
        <v/>
      </c>
      <c r="AJ73" s="66" t="str">
        <f t="shared" si="52"/>
        <v/>
      </c>
      <c r="AK73" s="48"/>
      <c r="AL73" s="66" t="str">
        <f t="shared" si="53"/>
        <v>0 de enero de yyyy</v>
      </c>
      <c r="AM73" s="48"/>
      <c r="AN73" s="66" t="str">
        <f t="shared" si="54"/>
        <v>0 de enero de yyyy</v>
      </c>
      <c r="AO73" s="44"/>
      <c r="AP73" s="44"/>
      <c r="AQ73" s="66" t="str">
        <f t="shared" si="55"/>
        <v/>
      </c>
      <c r="AR73" s="33" t="str">
        <f>IFERROR(INDEX(BD_CIAT!$AK$1:$AK$273,MATCH(RD_IL_PERMISOS!I73,BD_CIAT!$A$1:$A$273,0)),"")</f>
        <v/>
      </c>
      <c r="AS73" s="66" t="str">
        <f>IFERROR(INDEX(BD_CIAT!$O$1:$O$273,MATCH(RD_IL_PERMISOS!I73,BD_CIAT!$A$1:$A$273,0)),"")</f>
        <v/>
      </c>
      <c r="AT73" s="49"/>
      <c r="AU73" s="66" t="str">
        <f t="shared" si="56"/>
        <v/>
      </c>
      <c r="AV73" s="44"/>
      <c r="AW73" s="44"/>
      <c r="AX73" s="66" t="str">
        <f t="shared" si="57"/>
        <v/>
      </c>
      <c r="AY73" s="78" t="str">
        <f>IFERROR(INDEX(BD_CIAT!$AA$2:$AA$273,MATCH(RD_IL_PERMISOS!K73,BD_CIAT!$Y$2:$Y$273,0)),"")</f>
        <v/>
      </c>
      <c r="AZ73" s="44"/>
      <c r="BA73" s="44"/>
      <c r="BB73" s="44"/>
      <c r="BC73" s="66" t="str">
        <f t="shared" si="58"/>
        <v/>
      </c>
      <c r="BD73" s="48"/>
      <c r="BE73" s="66" t="str">
        <f t="shared" si="59"/>
        <v>0 de enero de yyyy</v>
      </c>
      <c r="BF73" s="48"/>
      <c r="BG73" s="66" t="str">
        <f t="shared" si="60"/>
        <v>0 de enero de YYYY</v>
      </c>
      <c r="BH73" s="52"/>
      <c r="BI73" s="72" t="str">
        <f t="shared" si="61"/>
        <v xml:space="preserve">$,000 </v>
      </c>
      <c r="BJ73" s="72" t="str">
        <f>LOWER(IF(BH73&lt;&gt;"",[1]!NumLetras(BH73),""))</f>
        <v/>
      </c>
      <c r="BK73" s="74" t="str">
        <f t="shared" si="62"/>
        <v/>
      </c>
      <c r="BL73" s="74" t="str">
        <f t="shared" si="63"/>
        <v/>
      </c>
      <c r="BM73" s="74" t="str">
        <f t="shared" si="64"/>
        <v/>
      </c>
      <c r="BN73" s="44"/>
      <c r="BO73" s="48"/>
      <c r="BP73" s="66" t="str">
        <f t="shared" si="65"/>
        <v/>
      </c>
      <c r="BQ73" s="44"/>
      <c r="BR73" s="48"/>
      <c r="BS73" s="66" t="str">
        <f t="shared" si="66"/>
        <v/>
      </c>
      <c r="BT73" s="44"/>
      <c r="BU73" s="48"/>
      <c r="BV73" s="66" t="str">
        <f t="shared" si="67"/>
        <v>00000000-1900-PRODUCE-Oec</v>
      </c>
      <c r="BW73" s="44"/>
      <c r="BX73" s="48"/>
      <c r="BY73" s="66" t="str">
        <f t="shared" si="68"/>
        <v/>
      </c>
      <c r="BZ73" s="66" t="str">
        <f t="shared" si="69"/>
        <v/>
      </c>
      <c r="CA73" s="66" t="str">
        <f t="shared" si="70"/>
        <v>Al respecto, la administrada no cuenta con un permiso anterior para la referida embarcación pesquera, por lo que no resulta exigible el cumplimiento del citado numeral</v>
      </c>
      <c r="CB73" s="44"/>
      <c r="CC73" s="48"/>
      <c r="CD73" s="66" t="str">
        <f t="shared" si="71"/>
        <v>0000000-1900-PRODUCE/DSF-PA</v>
      </c>
      <c r="CE73" s="53"/>
      <c r="CF73" s="48"/>
      <c r="CG73" s="44"/>
      <c r="CH73" s="66" t="str">
        <f t="shared" si="72"/>
        <v/>
      </c>
      <c r="CI73" s="66" t="str">
        <f>IFERROR(INDEX(BD_CIAT!$AE$1:$AE$273,MATCH(RD_IL_PERMISOS!I73,BD_CIAT!$A$1:$A$273,0)),"")</f>
        <v/>
      </c>
      <c r="CJ73" s="66" t="str">
        <f t="shared" si="73"/>
        <v/>
      </c>
      <c r="CK73" s="66" t="str">
        <f>IF(CI73&lt;&gt;"",IF(RIGHT(CI73)="B",DATA_AUX!$F$3,IF(RIGHT(CI73)="A",DATA_AUX!$F$2,DATA_AUX!$F$4)),"")</f>
        <v/>
      </c>
      <c r="CL73" s="66" t="str">
        <f>IF(CI73&lt;&gt;"",IF(OR(CI73="6-A",CI73="6-B"),INDEX(DATA_AUX!$M$1:$M$4,MATCH(RD_IL_PERMISOS!CI73,DATA_AUX!$L$1:$L$4,0)),DATA_AUX!M75),"")</f>
        <v/>
      </c>
      <c r="CM73" s="66" t="str">
        <f>IFERROR(INDEX(DATA_AUX!$N$1:$N$4,MATCH(RD_IL_PERMISOS!CI73,DATA_AUX!$L$1:$L$4,0)),"")</f>
        <v/>
      </c>
      <c r="CN73" s="66" t="str">
        <f>+IF(M73&lt;&gt;"",CONCATENATE(PROPER(MID([1]!NumLetras(12*(YEAR(N73)-YEAR(M73))+(MONTH(N73)-MONTH(M73))),1,LEN([1]!NumLetras(12*(YEAR(N73)-YEAR(M73))+(MONTH(N73)-MONTH(M73))))-7))," (",12*(YEAR(N73)-YEAR(M73))+(MONTH(N73)-MONTH(M73)),")",IF(MONTH(N73)-MONTH(M73)=1," mes"," meses"),"; ",P73),"")</f>
        <v/>
      </c>
      <c r="CO73" s="44"/>
      <c r="CP73" s="48"/>
      <c r="CQ73" s="66" t="str">
        <f t="shared" si="74"/>
        <v/>
      </c>
      <c r="CR73" s="66" t="str">
        <f t="shared" si="75"/>
        <v/>
      </c>
    </row>
    <row r="74" spans="1:96" ht="42.75" customHeight="1">
      <c r="A74" s="43">
        <v>73</v>
      </c>
      <c r="D74" s="66" t="str">
        <f t="shared" si="44"/>
        <v>00000000-2024-PRODUCE/DECHDI-</v>
      </c>
      <c r="F74" s="46"/>
      <c r="G74" s="68" t="str">
        <f t="shared" si="38"/>
        <v>00000000-1900</v>
      </c>
      <c r="H74" s="66" t="str">
        <f t="shared" si="41"/>
        <v>0 de enero de yyyy</v>
      </c>
      <c r="J74" s="66" t="str">
        <f>+IFERROR(INDEX(BD_CIAT!$S$1:$S$273,MATCH(RD_IL_PERMISOS!I74,BD_CIAT!$A$1:$A$273,0)),"")</f>
        <v/>
      </c>
      <c r="L74" s="33" t="str">
        <f>IFERROR(INDEX(BD_CIAT!$Z$1:$Z$273,MATCH(RD_IL_PERMISOS!K74,BD_CIAT!$Y$1:$Y$273,0)),"")</f>
        <v/>
      </c>
      <c r="M74" s="48"/>
      <c r="N74" s="48"/>
      <c r="O74" s="73" t="str">
        <f t="shared" si="45"/>
        <v/>
      </c>
      <c r="P74" s="70" t="str">
        <f t="shared" si="46"/>
        <v/>
      </c>
      <c r="R74" s="49"/>
      <c r="S74" s="66" t="str">
        <f t="shared" si="47"/>
        <v>0 de enero de yyyy</v>
      </c>
      <c r="T74" s="50"/>
      <c r="U74" s="72" t="str">
        <f t="shared" si="42"/>
        <v/>
      </c>
      <c r="V74" s="72" t="str">
        <f>LOWER(IF(T74&lt;&gt;"",[1]!NumLetras(T74),""))</f>
        <v/>
      </c>
      <c r="W74" s="74" t="str">
        <f t="shared" si="43"/>
        <v/>
      </c>
      <c r="X74" s="75" t="str">
        <f t="shared" si="48"/>
        <v/>
      </c>
      <c r="Y74" s="75" t="str">
        <f t="shared" si="49"/>
        <v/>
      </c>
      <c r="Z74" s="66" t="str">
        <f>IFERROR(INDEX(BD_CIAT!$B$1:$B$273,MATCH(RD_IL_PERMISOS!AB74,BD_CIAT!$AG$1:$AG$273,0)),"")</f>
        <v/>
      </c>
      <c r="AA74" s="66" t="str">
        <f>IFERROR(INDEX(BD_CIAT!$AI$1:$AI$273,MATCH(RD_IL_PERMISOS!AB74,BD_CIAT!$AG$1:$AG$273,0)),"")</f>
        <v/>
      </c>
      <c r="AB74" s="66" t="str">
        <f>IFERROR(INDEX(BD_CIAT!$AG$1:$AG$273,MATCH(RD_IL_PERMISOS!I74,BD_CIAT!$A$1:$A$273,0)),"")</f>
        <v/>
      </c>
      <c r="AC74" s="66" t="str">
        <f>IFERROR(INDEX(BD_CIAT!$E$1:$E$273,MATCH(RD_IL_PERMISOS!AB74,BD_CIAT!$AG$1:$AG$273,0)),"")</f>
        <v/>
      </c>
      <c r="AD74" s="66" t="str">
        <f>IFERROR(INDEX(BD_CIAT!$G$1:$G$273,MATCH(RD_IL_PERMISOS!I74,BD_CIAT!$A$1:$A$273,0)),"")</f>
        <v/>
      </c>
      <c r="AG74" s="66" t="str">
        <f t="shared" si="50"/>
        <v/>
      </c>
      <c r="AH74" s="66" t="str">
        <f>IFERROR(CONCATENATE(INDEX(BD_CIAT!$H$1:$H$273,MATCH(RD_IL_PERMISOS!I74,BD_CIAT!$A$1:$A$273,0)),", ",PROPER(INDEX(BD_CIAT!$C$1:$C$273,MATCH(RD_IL_PERMISOS!AB74,BD_CIAT!$AG$1:$AG$273,0)))),"")</f>
        <v/>
      </c>
      <c r="AI74" s="66" t="str">
        <f t="shared" si="51"/>
        <v/>
      </c>
      <c r="AJ74" s="66" t="str">
        <f t="shared" si="52"/>
        <v/>
      </c>
      <c r="AK74" s="48"/>
      <c r="AL74" s="66" t="str">
        <f t="shared" si="53"/>
        <v>0 de enero de yyyy</v>
      </c>
      <c r="AM74" s="48"/>
      <c r="AN74" s="66" t="str">
        <f t="shared" si="54"/>
        <v>0 de enero de yyyy</v>
      </c>
      <c r="AO74" s="44"/>
      <c r="AP74" s="44"/>
      <c r="AQ74" s="66" t="str">
        <f t="shared" si="55"/>
        <v/>
      </c>
      <c r="AR74" s="33" t="str">
        <f>IFERROR(INDEX(BD_CIAT!$AK$1:$AK$273,MATCH(RD_IL_PERMISOS!I74,BD_CIAT!$A$1:$A$273,0)),"")</f>
        <v/>
      </c>
      <c r="AS74" s="66" t="str">
        <f>IFERROR(INDEX(BD_CIAT!$O$1:$O$273,MATCH(RD_IL_PERMISOS!I74,BD_CIAT!$A$1:$A$273,0)),"")</f>
        <v/>
      </c>
      <c r="AT74" s="49"/>
      <c r="AU74" s="66" t="str">
        <f t="shared" si="56"/>
        <v/>
      </c>
      <c r="AV74" s="44"/>
      <c r="AW74" s="44"/>
      <c r="AX74" s="66" t="str">
        <f t="shared" si="57"/>
        <v/>
      </c>
      <c r="AY74" s="78" t="str">
        <f>IFERROR(INDEX(BD_CIAT!$AA$2:$AA$273,MATCH(RD_IL_PERMISOS!K74,BD_CIAT!$Y$2:$Y$273,0)),"")</f>
        <v/>
      </c>
      <c r="AZ74" s="44"/>
      <c r="BA74" s="44"/>
      <c r="BB74" s="44"/>
      <c r="BC74" s="66" t="str">
        <f t="shared" si="58"/>
        <v/>
      </c>
      <c r="BD74" s="48"/>
      <c r="BE74" s="66" t="str">
        <f t="shared" si="59"/>
        <v>0 de enero de yyyy</v>
      </c>
      <c r="BF74" s="48"/>
      <c r="BG74" s="66" t="str">
        <f t="shared" si="60"/>
        <v>0 de enero de YYYY</v>
      </c>
      <c r="BH74" s="52"/>
      <c r="BI74" s="72" t="str">
        <f t="shared" si="61"/>
        <v xml:space="preserve">$,000 </v>
      </c>
      <c r="BJ74" s="72" t="str">
        <f>LOWER(IF(BH74&lt;&gt;"",[1]!NumLetras(BH74),""))</f>
        <v/>
      </c>
      <c r="BK74" s="74" t="str">
        <f t="shared" si="62"/>
        <v/>
      </c>
      <c r="BL74" s="74" t="str">
        <f t="shared" si="63"/>
        <v/>
      </c>
      <c r="BM74" s="74" t="str">
        <f t="shared" si="64"/>
        <v/>
      </c>
      <c r="BN74" s="44"/>
      <c r="BO74" s="48"/>
      <c r="BP74" s="66" t="str">
        <f t="shared" si="65"/>
        <v/>
      </c>
      <c r="BQ74" s="44"/>
      <c r="BR74" s="48"/>
      <c r="BS74" s="66" t="str">
        <f t="shared" si="66"/>
        <v/>
      </c>
      <c r="BT74" s="44"/>
      <c r="BU74" s="48"/>
      <c r="BV74" s="66" t="str">
        <f t="shared" si="67"/>
        <v>00000000-1900-PRODUCE-Oec</v>
      </c>
      <c r="BW74" s="44"/>
      <c r="BX74" s="48"/>
      <c r="BY74" s="66" t="str">
        <f t="shared" si="68"/>
        <v/>
      </c>
      <c r="BZ74" s="66" t="str">
        <f t="shared" si="69"/>
        <v/>
      </c>
      <c r="CA74" s="66" t="str">
        <f t="shared" si="70"/>
        <v>Al respecto, la administrada no cuenta con un permiso anterior para la referida embarcación pesquera, por lo que no resulta exigible el cumplimiento del citado numeral</v>
      </c>
      <c r="CB74" s="44"/>
      <c r="CC74" s="48"/>
      <c r="CD74" s="66" t="str">
        <f t="shared" si="71"/>
        <v>0000000-1900-PRODUCE/DSF-PA</v>
      </c>
      <c r="CE74" s="53"/>
      <c r="CF74" s="48"/>
      <c r="CG74" s="44"/>
      <c r="CH74" s="66" t="str">
        <f t="shared" si="72"/>
        <v/>
      </c>
      <c r="CI74" s="66" t="str">
        <f>IFERROR(INDEX(BD_CIAT!$AE$1:$AE$273,MATCH(RD_IL_PERMISOS!I74,BD_CIAT!$A$1:$A$273,0)),"")</f>
        <v/>
      </c>
      <c r="CJ74" s="66" t="str">
        <f t="shared" si="73"/>
        <v/>
      </c>
      <c r="CK74" s="66" t="str">
        <f>IF(CI74&lt;&gt;"",IF(RIGHT(CI74)="B",DATA_AUX!$F$3,IF(RIGHT(CI74)="A",DATA_AUX!$F$2,DATA_AUX!$F$4)),"")</f>
        <v/>
      </c>
      <c r="CL74" s="66" t="str">
        <f>IF(CI74&lt;&gt;"",IF(OR(CI74="6-A",CI74="6-B"),INDEX(DATA_AUX!$M$1:$M$4,MATCH(RD_IL_PERMISOS!CI74,DATA_AUX!$L$1:$L$4,0)),DATA_AUX!M76),"")</f>
        <v/>
      </c>
      <c r="CM74" s="66" t="str">
        <f>IFERROR(INDEX(DATA_AUX!$N$1:$N$4,MATCH(RD_IL_PERMISOS!CI74,DATA_AUX!$L$1:$L$4,0)),"")</f>
        <v/>
      </c>
      <c r="CN74" s="66" t="str">
        <f>+IF(M74&lt;&gt;"",CONCATENATE(PROPER(MID([1]!NumLetras(12*(YEAR(N74)-YEAR(M74))+(MONTH(N74)-MONTH(M74))),1,LEN([1]!NumLetras(12*(YEAR(N74)-YEAR(M74))+(MONTH(N74)-MONTH(M74))))-7))," (",12*(YEAR(N74)-YEAR(M74))+(MONTH(N74)-MONTH(M74)),")",IF(MONTH(N74)-MONTH(M74)=1," mes"," meses"),"; ",P74),"")</f>
        <v/>
      </c>
      <c r="CO74" s="44"/>
      <c r="CP74" s="48"/>
      <c r="CQ74" s="66" t="str">
        <f t="shared" si="74"/>
        <v/>
      </c>
      <c r="CR74" s="66" t="str">
        <f t="shared" si="75"/>
        <v/>
      </c>
    </row>
    <row r="75" spans="1:96" ht="42.75" customHeight="1">
      <c r="A75" s="43">
        <v>74</v>
      </c>
      <c r="D75" s="66" t="str">
        <f t="shared" si="44"/>
        <v>00000000-2024-PRODUCE/DECHDI-</v>
      </c>
      <c r="F75" s="46"/>
      <c r="G75" s="68" t="str">
        <f t="shared" si="38"/>
        <v>00000000-1900</v>
      </c>
      <c r="H75" s="66" t="str">
        <f t="shared" si="41"/>
        <v>0 de enero de yyyy</v>
      </c>
      <c r="J75" s="66" t="str">
        <f>+IFERROR(INDEX(BD_CIAT!$S$1:$S$273,MATCH(RD_IL_PERMISOS!I75,BD_CIAT!$A$1:$A$273,0)),"")</f>
        <v/>
      </c>
      <c r="L75" s="33" t="str">
        <f>IFERROR(INDEX(BD_CIAT!$Z$1:$Z$273,MATCH(RD_IL_PERMISOS!K75,BD_CIAT!$Y$1:$Y$273,0)),"")</f>
        <v/>
      </c>
      <c r="M75" s="48"/>
      <c r="N75" s="48"/>
      <c r="O75" s="73" t="str">
        <f t="shared" si="45"/>
        <v/>
      </c>
      <c r="P75" s="70" t="str">
        <f t="shared" si="46"/>
        <v/>
      </c>
      <c r="R75" s="49"/>
      <c r="S75" s="66" t="str">
        <f t="shared" si="47"/>
        <v>0 de enero de yyyy</v>
      </c>
      <c r="T75" s="50"/>
      <c r="U75" s="72" t="str">
        <f t="shared" si="42"/>
        <v/>
      </c>
      <c r="V75" s="72" t="str">
        <f>LOWER(IF(T75&lt;&gt;"",[1]!NumLetras(T75),""))</f>
        <v/>
      </c>
      <c r="W75" s="74" t="str">
        <f t="shared" si="43"/>
        <v/>
      </c>
      <c r="X75" s="75" t="str">
        <f t="shared" si="48"/>
        <v/>
      </c>
      <c r="Y75" s="75" t="str">
        <f t="shared" si="49"/>
        <v/>
      </c>
      <c r="Z75" s="66" t="str">
        <f>IFERROR(INDEX(BD_CIAT!$B$1:$B$273,MATCH(RD_IL_PERMISOS!AB75,BD_CIAT!$AG$1:$AG$273,0)),"")</f>
        <v/>
      </c>
      <c r="AA75" s="66" t="str">
        <f>IFERROR(INDEX(BD_CIAT!$AI$1:$AI$273,MATCH(RD_IL_PERMISOS!AB75,BD_CIAT!$AG$1:$AG$273,0)),"")</f>
        <v/>
      </c>
      <c r="AB75" s="66" t="str">
        <f>IFERROR(INDEX(BD_CIAT!$AG$1:$AG$273,MATCH(RD_IL_PERMISOS!I75,BD_CIAT!$A$1:$A$273,0)),"")</f>
        <v/>
      </c>
      <c r="AC75" s="66" t="str">
        <f>IFERROR(INDEX(BD_CIAT!$E$1:$E$273,MATCH(RD_IL_PERMISOS!AB75,BD_CIAT!$AG$1:$AG$273,0)),"")</f>
        <v/>
      </c>
      <c r="AD75" s="66" t="str">
        <f>IFERROR(INDEX(BD_CIAT!$G$1:$G$273,MATCH(RD_IL_PERMISOS!I75,BD_CIAT!$A$1:$A$273,0)),"")</f>
        <v/>
      </c>
      <c r="AG75" s="66" t="str">
        <f t="shared" si="50"/>
        <v/>
      </c>
      <c r="AH75" s="66" t="str">
        <f>IFERROR(CONCATENATE(INDEX(BD_CIAT!$H$1:$H$273,MATCH(RD_IL_PERMISOS!I75,BD_CIAT!$A$1:$A$273,0)),", ",PROPER(INDEX(BD_CIAT!$C$1:$C$273,MATCH(RD_IL_PERMISOS!AB75,BD_CIAT!$AG$1:$AG$273,0)))),"")</f>
        <v/>
      </c>
      <c r="AI75" s="66" t="str">
        <f t="shared" si="51"/>
        <v/>
      </c>
      <c r="AJ75" s="66" t="str">
        <f t="shared" si="52"/>
        <v/>
      </c>
      <c r="AK75" s="48"/>
      <c r="AL75" s="66" t="str">
        <f t="shared" si="53"/>
        <v>0 de enero de yyyy</v>
      </c>
      <c r="AM75" s="48"/>
      <c r="AN75" s="66" t="str">
        <f t="shared" si="54"/>
        <v>0 de enero de yyyy</v>
      </c>
      <c r="AO75" s="44"/>
      <c r="AP75" s="44"/>
      <c r="AQ75" s="66" t="str">
        <f t="shared" si="55"/>
        <v/>
      </c>
      <c r="AR75" s="33" t="str">
        <f>IFERROR(INDEX(BD_CIAT!$AK$1:$AK$273,MATCH(RD_IL_PERMISOS!I75,BD_CIAT!$A$1:$A$273,0)),"")</f>
        <v/>
      </c>
      <c r="AS75" s="66" t="str">
        <f>IFERROR(INDEX(BD_CIAT!$O$1:$O$273,MATCH(RD_IL_PERMISOS!I75,BD_CIAT!$A$1:$A$273,0)),"")</f>
        <v/>
      </c>
      <c r="AT75" s="49"/>
      <c r="AU75" s="66" t="str">
        <f t="shared" si="56"/>
        <v/>
      </c>
      <c r="AV75" s="44"/>
      <c r="AW75" s="44"/>
      <c r="AX75" s="66" t="str">
        <f t="shared" si="57"/>
        <v/>
      </c>
      <c r="AY75" s="78" t="str">
        <f>IFERROR(INDEX(BD_CIAT!$AA$2:$AA$273,MATCH(RD_IL_PERMISOS!K75,BD_CIAT!$Y$2:$Y$273,0)),"")</f>
        <v/>
      </c>
      <c r="AZ75" s="44"/>
      <c r="BA75" s="44"/>
      <c r="BB75" s="44"/>
      <c r="BC75" s="66" t="str">
        <f t="shared" si="58"/>
        <v/>
      </c>
      <c r="BD75" s="48"/>
      <c r="BE75" s="66" t="str">
        <f t="shared" si="59"/>
        <v>0 de enero de yyyy</v>
      </c>
      <c r="BF75" s="48"/>
      <c r="BG75" s="66" t="str">
        <f t="shared" si="60"/>
        <v>0 de enero de YYYY</v>
      </c>
      <c r="BH75" s="52"/>
      <c r="BI75" s="72" t="str">
        <f t="shared" si="61"/>
        <v xml:space="preserve">$,000 </v>
      </c>
      <c r="BJ75" s="72" t="str">
        <f>LOWER(IF(BH75&lt;&gt;"",[1]!NumLetras(BH75),""))</f>
        <v/>
      </c>
      <c r="BK75" s="74" t="str">
        <f t="shared" si="62"/>
        <v/>
      </c>
      <c r="BL75" s="74" t="str">
        <f t="shared" si="63"/>
        <v/>
      </c>
      <c r="BM75" s="74" t="str">
        <f t="shared" si="64"/>
        <v/>
      </c>
      <c r="BN75" s="44"/>
      <c r="BO75" s="48"/>
      <c r="BP75" s="66" t="str">
        <f t="shared" si="65"/>
        <v/>
      </c>
      <c r="BQ75" s="44"/>
      <c r="BR75" s="48"/>
      <c r="BS75" s="66" t="str">
        <f t="shared" si="66"/>
        <v/>
      </c>
      <c r="BT75" s="44"/>
      <c r="BU75" s="48"/>
      <c r="BV75" s="66" t="str">
        <f t="shared" si="67"/>
        <v>00000000-1900-PRODUCE-Oec</v>
      </c>
      <c r="BW75" s="44"/>
      <c r="BX75" s="48"/>
      <c r="BY75" s="66" t="str">
        <f t="shared" si="68"/>
        <v/>
      </c>
      <c r="BZ75" s="66" t="str">
        <f t="shared" si="69"/>
        <v/>
      </c>
      <c r="CA75" s="66" t="str">
        <f t="shared" si="70"/>
        <v>Al respecto, la administrada no cuenta con un permiso anterior para la referida embarcación pesquera, por lo que no resulta exigible el cumplimiento del citado numeral</v>
      </c>
      <c r="CB75" s="44"/>
      <c r="CC75" s="48"/>
      <c r="CD75" s="66" t="str">
        <f t="shared" si="71"/>
        <v>0000000-1900-PRODUCE/DSF-PA</v>
      </c>
      <c r="CE75" s="53"/>
      <c r="CF75" s="48"/>
      <c r="CG75" s="44"/>
      <c r="CH75" s="66" t="str">
        <f t="shared" si="72"/>
        <v/>
      </c>
      <c r="CI75" s="66" t="str">
        <f>IFERROR(INDEX(BD_CIAT!$AE$1:$AE$273,MATCH(RD_IL_PERMISOS!I75,BD_CIAT!$A$1:$A$273,0)),"")</f>
        <v/>
      </c>
      <c r="CJ75" s="66" t="str">
        <f t="shared" si="73"/>
        <v/>
      </c>
      <c r="CK75" s="66" t="str">
        <f>IF(CI75&lt;&gt;"",IF(RIGHT(CI75)="B",DATA_AUX!$F$3,IF(RIGHT(CI75)="A",DATA_AUX!$F$2,DATA_AUX!$F$4)),"")</f>
        <v/>
      </c>
      <c r="CL75" s="66" t="str">
        <f>IF(CI75&lt;&gt;"",IF(OR(CI75="6-A",CI75="6-B"),INDEX(DATA_AUX!$M$1:$M$4,MATCH(RD_IL_PERMISOS!CI75,DATA_AUX!$L$1:$L$4,0)),DATA_AUX!M77),"")</f>
        <v/>
      </c>
      <c r="CM75" s="66" t="str">
        <f>IFERROR(INDEX(DATA_AUX!$N$1:$N$4,MATCH(RD_IL_PERMISOS!CI75,DATA_AUX!$L$1:$L$4,0)),"")</f>
        <v/>
      </c>
      <c r="CN75" s="66" t="str">
        <f>+IF(M75&lt;&gt;"",CONCATENATE(PROPER(MID([1]!NumLetras(12*(YEAR(N75)-YEAR(M75))+(MONTH(N75)-MONTH(M75))),1,LEN([1]!NumLetras(12*(YEAR(N75)-YEAR(M75))+(MONTH(N75)-MONTH(M75))))-7))," (",12*(YEAR(N75)-YEAR(M75))+(MONTH(N75)-MONTH(M75)),")",IF(MONTH(N75)-MONTH(M75)=1," mes"," meses"),"; ",P75),"")</f>
        <v/>
      </c>
      <c r="CO75" s="44"/>
      <c r="CP75" s="48"/>
      <c r="CQ75" s="66" t="str">
        <f t="shared" si="74"/>
        <v/>
      </c>
      <c r="CR75" s="66" t="str">
        <f t="shared" si="75"/>
        <v/>
      </c>
    </row>
    <row r="76" spans="1:96" ht="42.75" customHeight="1">
      <c r="A76" s="43">
        <v>75</v>
      </c>
      <c r="D76" s="66" t="str">
        <f t="shared" si="44"/>
        <v>00000000-2024-PRODUCE/DECHDI-</v>
      </c>
      <c r="F76" s="46"/>
      <c r="G76" s="68" t="str">
        <f t="shared" si="38"/>
        <v>00000000-1900</v>
      </c>
      <c r="H76" s="66" t="str">
        <f t="shared" si="41"/>
        <v>0 de enero de yyyy</v>
      </c>
      <c r="J76" s="66" t="str">
        <f>+IFERROR(INDEX(BD_CIAT!$S$1:$S$273,MATCH(RD_IL_PERMISOS!I76,BD_CIAT!$A$1:$A$273,0)),"")</f>
        <v/>
      </c>
      <c r="L76" s="33" t="str">
        <f>IFERROR(INDEX(BD_CIAT!$Z$1:$Z$273,MATCH(RD_IL_PERMISOS!K76,BD_CIAT!$Y$1:$Y$273,0)),"")</f>
        <v/>
      </c>
      <c r="M76" s="48"/>
      <c r="N76" s="48"/>
      <c r="O76" s="73" t="str">
        <f t="shared" si="45"/>
        <v/>
      </c>
      <c r="P76" s="70" t="str">
        <f t="shared" si="46"/>
        <v/>
      </c>
      <c r="R76" s="49"/>
      <c r="S76" s="66" t="str">
        <f t="shared" si="47"/>
        <v>0 de enero de yyyy</v>
      </c>
      <c r="T76" s="50"/>
      <c r="U76" s="72" t="str">
        <f t="shared" si="42"/>
        <v/>
      </c>
      <c r="V76" s="72" t="str">
        <f>LOWER(IF(T76&lt;&gt;"",[1]!NumLetras(T76),""))</f>
        <v/>
      </c>
      <c r="W76" s="74" t="str">
        <f t="shared" si="43"/>
        <v/>
      </c>
      <c r="X76" s="75" t="str">
        <f t="shared" si="48"/>
        <v/>
      </c>
      <c r="Y76" s="75" t="str">
        <f t="shared" si="49"/>
        <v/>
      </c>
      <c r="Z76" s="66" t="str">
        <f>IFERROR(INDEX(BD_CIAT!$B$1:$B$273,MATCH(RD_IL_PERMISOS!AB76,BD_CIAT!$AG$1:$AG$273,0)),"")</f>
        <v/>
      </c>
      <c r="AA76" s="66" t="str">
        <f>IFERROR(INDEX(BD_CIAT!$AI$1:$AI$273,MATCH(RD_IL_PERMISOS!AB76,BD_CIAT!$AG$1:$AG$273,0)),"")</f>
        <v/>
      </c>
      <c r="AB76" s="66" t="str">
        <f>IFERROR(INDEX(BD_CIAT!$AG$1:$AG$273,MATCH(RD_IL_PERMISOS!I76,BD_CIAT!$A$1:$A$273,0)),"")</f>
        <v/>
      </c>
      <c r="AC76" s="66" t="str">
        <f>IFERROR(INDEX(BD_CIAT!$E$1:$E$273,MATCH(RD_IL_PERMISOS!AB76,BD_CIAT!$AG$1:$AG$273,0)),"")</f>
        <v/>
      </c>
      <c r="AD76" s="66" t="str">
        <f>IFERROR(INDEX(BD_CIAT!$G$1:$G$273,MATCH(RD_IL_PERMISOS!I76,BD_CIAT!$A$1:$A$273,0)),"")</f>
        <v/>
      </c>
      <c r="AG76" s="66" t="str">
        <f t="shared" si="50"/>
        <v/>
      </c>
      <c r="AH76" s="66" t="str">
        <f>IFERROR(CONCATENATE(INDEX(BD_CIAT!$H$1:$H$273,MATCH(RD_IL_PERMISOS!I76,BD_CIAT!$A$1:$A$273,0)),", ",PROPER(INDEX(BD_CIAT!$C$1:$C$273,MATCH(RD_IL_PERMISOS!AB76,BD_CIAT!$AG$1:$AG$273,0)))),"")</f>
        <v/>
      </c>
      <c r="AI76" s="66" t="str">
        <f t="shared" si="51"/>
        <v/>
      </c>
      <c r="AJ76" s="66" t="str">
        <f t="shared" si="52"/>
        <v/>
      </c>
      <c r="AK76" s="48"/>
      <c r="AL76" s="66" t="str">
        <f t="shared" si="53"/>
        <v>0 de enero de yyyy</v>
      </c>
      <c r="AM76" s="48"/>
      <c r="AN76" s="66" t="str">
        <f t="shared" si="54"/>
        <v>0 de enero de yyyy</v>
      </c>
      <c r="AO76" s="44"/>
      <c r="AP76" s="44"/>
      <c r="AQ76" s="66" t="str">
        <f t="shared" si="55"/>
        <v/>
      </c>
      <c r="AR76" s="33" t="str">
        <f>IFERROR(INDEX(BD_CIAT!$AK$1:$AK$273,MATCH(RD_IL_PERMISOS!I76,BD_CIAT!$A$1:$A$273,0)),"")</f>
        <v/>
      </c>
      <c r="AS76" s="66" t="str">
        <f>IFERROR(INDEX(BD_CIAT!$O$1:$O$273,MATCH(RD_IL_PERMISOS!I76,BD_CIAT!$A$1:$A$273,0)),"")</f>
        <v/>
      </c>
      <c r="AT76" s="49"/>
      <c r="AU76" s="66" t="str">
        <f t="shared" si="56"/>
        <v/>
      </c>
      <c r="AV76" s="44"/>
      <c r="AW76" s="44"/>
      <c r="AX76" s="66" t="str">
        <f t="shared" si="57"/>
        <v/>
      </c>
      <c r="AY76" s="78" t="str">
        <f>IFERROR(INDEX(BD_CIAT!$AA$2:$AA$273,MATCH(RD_IL_PERMISOS!K76,BD_CIAT!$Y$2:$Y$273,0)),"")</f>
        <v/>
      </c>
      <c r="AZ76" s="44"/>
      <c r="BA76" s="44"/>
      <c r="BB76" s="44"/>
      <c r="BC76" s="66" t="str">
        <f t="shared" si="58"/>
        <v/>
      </c>
      <c r="BD76" s="48"/>
      <c r="BE76" s="66" t="str">
        <f t="shared" si="59"/>
        <v>0 de enero de yyyy</v>
      </c>
      <c r="BF76" s="48"/>
      <c r="BG76" s="66" t="str">
        <f t="shared" si="60"/>
        <v>0 de enero de YYYY</v>
      </c>
      <c r="BH76" s="52"/>
      <c r="BI76" s="72" t="str">
        <f t="shared" si="61"/>
        <v xml:space="preserve">$,000 </v>
      </c>
      <c r="BJ76" s="72" t="str">
        <f>LOWER(IF(BH76&lt;&gt;"",[1]!NumLetras(BH76),""))</f>
        <v/>
      </c>
      <c r="BK76" s="74" t="str">
        <f t="shared" si="62"/>
        <v/>
      </c>
      <c r="BL76" s="74" t="str">
        <f t="shared" si="63"/>
        <v/>
      </c>
      <c r="BM76" s="74" t="str">
        <f t="shared" si="64"/>
        <v/>
      </c>
      <c r="BN76" s="44"/>
      <c r="BO76" s="48"/>
      <c r="BP76" s="66" t="str">
        <f t="shared" si="65"/>
        <v/>
      </c>
      <c r="BQ76" s="44"/>
      <c r="BR76" s="48"/>
      <c r="BS76" s="66" t="str">
        <f t="shared" si="66"/>
        <v/>
      </c>
      <c r="BT76" s="44"/>
      <c r="BU76" s="48"/>
      <c r="BV76" s="66" t="str">
        <f t="shared" si="67"/>
        <v>00000000-1900-PRODUCE-Oec</v>
      </c>
      <c r="BW76" s="44"/>
      <c r="BX76" s="48"/>
      <c r="BY76" s="66" t="str">
        <f t="shared" si="68"/>
        <v/>
      </c>
      <c r="BZ76" s="66" t="str">
        <f t="shared" si="69"/>
        <v/>
      </c>
      <c r="CA76" s="66" t="str">
        <f t="shared" si="70"/>
        <v>Al respecto, la administrada no cuenta con un permiso anterior para la referida embarcación pesquera, por lo que no resulta exigible el cumplimiento del citado numeral</v>
      </c>
      <c r="CB76" s="44"/>
      <c r="CC76" s="48"/>
      <c r="CD76" s="66" t="str">
        <f t="shared" si="71"/>
        <v>0000000-1900-PRODUCE/DSF-PA</v>
      </c>
      <c r="CE76" s="53"/>
      <c r="CF76" s="48"/>
      <c r="CG76" s="44"/>
      <c r="CH76" s="66" t="str">
        <f t="shared" si="72"/>
        <v/>
      </c>
      <c r="CI76" s="66" t="str">
        <f>IFERROR(INDEX(BD_CIAT!$AE$1:$AE$273,MATCH(RD_IL_PERMISOS!I76,BD_CIAT!$A$1:$A$273,0)),"")</f>
        <v/>
      </c>
      <c r="CJ76" s="66" t="str">
        <f t="shared" si="73"/>
        <v/>
      </c>
      <c r="CK76" s="66" t="str">
        <f>IF(CI76&lt;&gt;"",IF(RIGHT(CI76)="B",DATA_AUX!$F$3,IF(RIGHT(CI76)="A",DATA_AUX!$F$2,DATA_AUX!$F$4)),"")</f>
        <v/>
      </c>
      <c r="CL76" s="66" t="str">
        <f>IF(CI76&lt;&gt;"",IF(OR(CI76="6-A",CI76="6-B"),INDEX(DATA_AUX!$M$1:$M$4,MATCH(RD_IL_PERMISOS!CI76,DATA_AUX!$L$1:$L$4,0)),DATA_AUX!M78),"")</f>
        <v/>
      </c>
      <c r="CM76" s="66" t="str">
        <f>IFERROR(INDEX(DATA_AUX!$N$1:$N$4,MATCH(RD_IL_PERMISOS!CI76,DATA_AUX!$L$1:$L$4,0)),"")</f>
        <v/>
      </c>
      <c r="CN76" s="66" t="str">
        <f>+IF(M76&lt;&gt;"",CONCATENATE(PROPER(MID([1]!NumLetras(12*(YEAR(N76)-YEAR(M76))+(MONTH(N76)-MONTH(M76))),1,LEN([1]!NumLetras(12*(YEAR(N76)-YEAR(M76))+(MONTH(N76)-MONTH(M76))))-7))," (",12*(YEAR(N76)-YEAR(M76))+(MONTH(N76)-MONTH(M76)),")",IF(MONTH(N76)-MONTH(M76)=1," mes"," meses"),"; ",P76),"")</f>
        <v/>
      </c>
      <c r="CO76" s="44"/>
      <c r="CP76" s="48"/>
      <c r="CQ76" s="66" t="str">
        <f t="shared" si="74"/>
        <v/>
      </c>
      <c r="CR76" s="66" t="str">
        <f t="shared" si="75"/>
        <v/>
      </c>
    </row>
    <row r="77" spans="1:96" ht="42.75" customHeight="1">
      <c r="A77" s="43">
        <v>76</v>
      </c>
      <c r="D77" s="66" t="str">
        <f t="shared" si="44"/>
        <v>00000000-2024-PRODUCE/DECHDI-</v>
      </c>
      <c r="F77" s="46"/>
      <c r="G77" s="68" t="str">
        <f t="shared" si="38"/>
        <v>00000000-1900</v>
      </c>
      <c r="H77" s="66" t="str">
        <f t="shared" si="41"/>
        <v>0 de enero de yyyy</v>
      </c>
      <c r="J77" s="66" t="str">
        <f>+IFERROR(INDEX(BD_CIAT!$S$1:$S$273,MATCH(RD_IL_PERMISOS!I77,BD_CIAT!$A$1:$A$273,0)),"")</f>
        <v/>
      </c>
      <c r="L77" s="33" t="str">
        <f>IFERROR(INDEX(BD_CIAT!$Z$1:$Z$273,MATCH(RD_IL_PERMISOS!K77,BD_CIAT!$Y$1:$Y$273,0)),"")</f>
        <v/>
      </c>
      <c r="M77" s="48"/>
      <c r="N77" s="48"/>
      <c r="O77" s="73" t="str">
        <f t="shared" si="45"/>
        <v/>
      </c>
      <c r="P77" s="70" t="str">
        <f t="shared" si="46"/>
        <v/>
      </c>
      <c r="R77" s="49"/>
      <c r="S77" s="66" t="str">
        <f t="shared" si="47"/>
        <v>0 de enero de yyyy</v>
      </c>
      <c r="T77" s="50"/>
      <c r="U77" s="72" t="str">
        <f t="shared" si="42"/>
        <v/>
      </c>
      <c r="V77" s="72" t="str">
        <f>LOWER(IF(T77&lt;&gt;"",[1]!NumLetras(T77),""))</f>
        <v/>
      </c>
      <c r="W77" s="74" t="str">
        <f t="shared" si="43"/>
        <v/>
      </c>
      <c r="X77" s="75" t="str">
        <f t="shared" si="48"/>
        <v/>
      </c>
      <c r="Y77" s="75" t="str">
        <f t="shared" si="49"/>
        <v/>
      </c>
      <c r="Z77" s="66" t="str">
        <f>IFERROR(INDEX(BD_CIAT!$B$1:$B$273,MATCH(RD_IL_PERMISOS!AB77,BD_CIAT!$AG$1:$AG$273,0)),"")</f>
        <v/>
      </c>
      <c r="AA77" s="66" t="str">
        <f>IFERROR(INDEX(BD_CIAT!$AI$1:$AI$273,MATCH(RD_IL_PERMISOS!AB77,BD_CIAT!$AG$1:$AG$273,0)),"")</f>
        <v/>
      </c>
      <c r="AB77" s="66" t="str">
        <f>IFERROR(INDEX(BD_CIAT!$AG$1:$AG$273,MATCH(RD_IL_PERMISOS!I77,BD_CIAT!$A$1:$A$273,0)),"")</f>
        <v/>
      </c>
      <c r="AC77" s="66" t="str">
        <f>IFERROR(INDEX(BD_CIAT!$E$1:$E$273,MATCH(RD_IL_PERMISOS!AB77,BD_CIAT!$AG$1:$AG$273,0)),"")</f>
        <v/>
      </c>
      <c r="AD77" s="66" t="str">
        <f>IFERROR(INDEX(BD_CIAT!$G$1:$G$273,MATCH(RD_IL_PERMISOS!I77,BD_CIAT!$A$1:$A$273,0)),"")</f>
        <v/>
      </c>
      <c r="AG77" s="66" t="str">
        <f t="shared" si="50"/>
        <v/>
      </c>
      <c r="AH77" s="66" t="str">
        <f>IFERROR(CONCATENATE(INDEX(BD_CIAT!$H$1:$H$273,MATCH(RD_IL_PERMISOS!I77,BD_CIAT!$A$1:$A$273,0)),", ",PROPER(INDEX(BD_CIAT!$C$1:$C$273,MATCH(RD_IL_PERMISOS!AB77,BD_CIAT!$AG$1:$AG$273,0)))),"")</f>
        <v/>
      </c>
      <c r="AI77" s="66" t="str">
        <f t="shared" si="51"/>
        <v/>
      </c>
      <c r="AJ77" s="66" t="str">
        <f t="shared" si="52"/>
        <v/>
      </c>
      <c r="AK77" s="48"/>
      <c r="AL77" s="66" t="str">
        <f t="shared" si="53"/>
        <v>0 de enero de yyyy</v>
      </c>
      <c r="AM77" s="48"/>
      <c r="AN77" s="66" t="str">
        <f t="shared" si="54"/>
        <v>0 de enero de yyyy</v>
      </c>
      <c r="AO77" s="44"/>
      <c r="AP77" s="44"/>
      <c r="AQ77" s="66" t="str">
        <f t="shared" si="55"/>
        <v/>
      </c>
      <c r="AR77" s="33" t="str">
        <f>IFERROR(INDEX(BD_CIAT!$AK$1:$AK$273,MATCH(RD_IL_PERMISOS!I77,BD_CIAT!$A$1:$A$273,0)),"")</f>
        <v/>
      </c>
      <c r="AS77" s="66" t="str">
        <f>IFERROR(INDEX(BD_CIAT!$O$1:$O$273,MATCH(RD_IL_PERMISOS!I77,BD_CIAT!$A$1:$A$273,0)),"")</f>
        <v/>
      </c>
      <c r="AT77" s="49"/>
      <c r="AU77" s="66" t="str">
        <f t="shared" si="56"/>
        <v/>
      </c>
      <c r="AV77" s="44"/>
      <c r="AW77" s="44"/>
      <c r="AX77" s="66" t="str">
        <f t="shared" si="57"/>
        <v/>
      </c>
      <c r="AY77" s="78" t="str">
        <f>IFERROR(INDEX(BD_CIAT!$AA$2:$AA$273,MATCH(RD_IL_PERMISOS!K77,BD_CIAT!$Y$2:$Y$273,0)),"")</f>
        <v/>
      </c>
      <c r="AZ77" s="44"/>
      <c r="BA77" s="44"/>
      <c r="BB77" s="44"/>
      <c r="BC77" s="66" t="str">
        <f t="shared" si="58"/>
        <v/>
      </c>
      <c r="BD77" s="48"/>
      <c r="BE77" s="66" t="str">
        <f t="shared" si="59"/>
        <v>0 de enero de yyyy</v>
      </c>
      <c r="BF77" s="48"/>
      <c r="BG77" s="66" t="str">
        <f t="shared" si="60"/>
        <v>0 de enero de YYYY</v>
      </c>
      <c r="BH77" s="52"/>
      <c r="BI77" s="72" t="str">
        <f t="shared" si="61"/>
        <v xml:space="preserve">$,000 </v>
      </c>
      <c r="BJ77" s="72" t="str">
        <f>LOWER(IF(BH77&lt;&gt;"",[1]!NumLetras(BH77),""))</f>
        <v/>
      </c>
      <c r="BK77" s="74" t="str">
        <f t="shared" si="62"/>
        <v/>
      </c>
      <c r="BL77" s="74" t="str">
        <f t="shared" si="63"/>
        <v/>
      </c>
      <c r="BM77" s="74" t="str">
        <f t="shared" si="64"/>
        <v/>
      </c>
      <c r="BN77" s="44"/>
      <c r="BO77" s="48"/>
      <c r="BP77" s="66" t="str">
        <f t="shared" si="65"/>
        <v/>
      </c>
      <c r="BQ77" s="44"/>
      <c r="BR77" s="48"/>
      <c r="BS77" s="66" t="str">
        <f t="shared" si="66"/>
        <v/>
      </c>
      <c r="BT77" s="44"/>
      <c r="BU77" s="48"/>
      <c r="BV77" s="66" t="str">
        <f t="shared" si="67"/>
        <v>00000000-1900-PRODUCE-Oec</v>
      </c>
      <c r="BW77" s="44"/>
      <c r="BX77" s="48"/>
      <c r="BY77" s="66" t="str">
        <f t="shared" si="68"/>
        <v/>
      </c>
      <c r="BZ77" s="66" t="str">
        <f t="shared" si="69"/>
        <v/>
      </c>
      <c r="CA77" s="66" t="str">
        <f t="shared" si="70"/>
        <v>Al respecto, la administrada no cuenta con un permiso anterior para la referida embarcación pesquera, por lo que no resulta exigible el cumplimiento del citado numeral</v>
      </c>
      <c r="CB77" s="44"/>
      <c r="CC77" s="48"/>
      <c r="CD77" s="66" t="str">
        <f t="shared" si="71"/>
        <v>0000000-1900-PRODUCE/DSF-PA</v>
      </c>
      <c r="CE77" s="53"/>
      <c r="CF77" s="48"/>
      <c r="CG77" s="44"/>
      <c r="CH77" s="66" t="str">
        <f t="shared" si="72"/>
        <v/>
      </c>
      <c r="CI77" s="66" t="str">
        <f>IFERROR(INDEX(BD_CIAT!$AE$1:$AE$273,MATCH(RD_IL_PERMISOS!I77,BD_CIAT!$A$1:$A$273,0)),"")</f>
        <v/>
      </c>
      <c r="CJ77" s="66" t="str">
        <f t="shared" si="73"/>
        <v/>
      </c>
      <c r="CK77" s="66" t="str">
        <f>IF(CI77&lt;&gt;"",IF(RIGHT(CI77)="B",DATA_AUX!$F$3,IF(RIGHT(CI77)="A",DATA_AUX!$F$2,DATA_AUX!$F$4)),"")</f>
        <v/>
      </c>
      <c r="CL77" s="66" t="str">
        <f>IF(CI77&lt;&gt;"",IF(OR(CI77="6-A",CI77="6-B"),INDEX(DATA_AUX!$M$1:$M$4,MATCH(RD_IL_PERMISOS!CI77,DATA_AUX!$L$1:$L$4,0)),DATA_AUX!M79),"")</f>
        <v/>
      </c>
      <c r="CM77" s="66" t="str">
        <f>IFERROR(INDEX(DATA_AUX!$N$1:$N$4,MATCH(RD_IL_PERMISOS!CI77,DATA_AUX!$L$1:$L$4,0)),"")</f>
        <v/>
      </c>
      <c r="CN77" s="66" t="str">
        <f>+IF(M77&lt;&gt;"",CONCATENATE(PROPER(MID([1]!NumLetras(12*(YEAR(N77)-YEAR(M77))+(MONTH(N77)-MONTH(M77))),1,LEN([1]!NumLetras(12*(YEAR(N77)-YEAR(M77))+(MONTH(N77)-MONTH(M77))))-7))," (",12*(YEAR(N77)-YEAR(M77))+(MONTH(N77)-MONTH(M77)),")",IF(MONTH(N77)-MONTH(M77)=1," mes"," meses"),"; ",P77),"")</f>
        <v/>
      </c>
      <c r="CO77" s="44"/>
      <c r="CP77" s="48"/>
      <c r="CQ77" s="66" t="str">
        <f t="shared" si="74"/>
        <v/>
      </c>
      <c r="CR77" s="66" t="str">
        <f t="shared" si="75"/>
        <v/>
      </c>
    </row>
    <row r="78" spans="1:96" ht="42.75" customHeight="1">
      <c r="A78" s="43">
        <v>77</v>
      </c>
      <c r="D78" s="66" t="str">
        <f t="shared" si="44"/>
        <v>00000000-2024-PRODUCE/DECHDI-</v>
      </c>
      <c r="F78" s="46"/>
      <c r="G78" s="68" t="str">
        <f t="shared" si="38"/>
        <v>00000000-1900</v>
      </c>
      <c r="H78" s="66" t="str">
        <f t="shared" si="41"/>
        <v>0 de enero de yyyy</v>
      </c>
      <c r="J78" s="66" t="str">
        <f>+IFERROR(INDEX(BD_CIAT!$S$1:$S$273,MATCH(RD_IL_PERMISOS!I78,BD_CIAT!$A$1:$A$273,0)),"")</f>
        <v/>
      </c>
      <c r="L78" s="33" t="str">
        <f>IFERROR(INDEX(BD_CIAT!$Z$1:$Z$273,MATCH(RD_IL_PERMISOS!K78,BD_CIAT!$Y$1:$Y$273,0)),"")</f>
        <v/>
      </c>
      <c r="M78" s="48"/>
      <c r="N78" s="48"/>
      <c r="O78" s="73" t="str">
        <f t="shared" si="45"/>
        <v/>
      </c>
      <c r="P78" s="70" t="str">
        <f t="shared" si="46"/>
        <v/>
      </c>
      <c r="R78" s="49"/>
      <c r="S78" s="66" t="str">
        <f t="shared" si="47"/>
        <v>0 de enero de yyyy</v>
      </c>
      <c r="T78" s="50"/>
      <c r="U78" s="72" t="str">
        <f t="shared" si="42"/>
        <v/>
      </c>
      <c r="V78" s="72" t="str">
        <f>LOWER(IF(T78&lt;&gt;"",[1]!NumLetras(T78),""))</f>
        <v/>
      </c>
      <c r="W78" s="74" t="str">
        <f t="shared" si="43"/>
        <v/>
      </c>
      <c r="X78" s="75" t="str">
        <f t="shared" si="48"/>
        <v/>
      </c>
      <c r="Y78" s="75" t="str">
        <f t="shared" si="49"/>
        <v/>
      </c>
      <c r="Z78" s="66" t="str">
        <f>IFERROR(INDEX(BD_CIAT!$B$1:$B$273,MATCH(RD_IL_PERMISOS!AB78,BD_CIAT!$AG$1:$AG$273,0)),"")</f>
        <v/>
      </c>
      <c r="AA78" s="66" t="str">
        <f>IFERROR(INDEX(BD_CIAT!$AI$1:$AI$273,MATCH(RD_IL_PERMISOS!AB78,BD_CIAT!$AG$1:$AG$273,0)),"")</f>
        <v/>
      </c>
      <c r="AB78" s="66" t="str">
        <f>IFERROR(INDEX(BD_CIAT!$AG$1:$AG$273,MATCH(RD_IL_PERMISOS!I78,BD_CIAT!$A$1:$A$273,0)),"")</f>
        <v/>
      </c>
      <c r="AC78" s="66" t="str">
        <f>IFERROR(INDEX(BD_CIAT!$E$1:$E$273,MATCH(RD_IL_PERMISOS!AB78,BD_CIAT!$AG$1:$AG$273,0)),"")</f>
        <v/>
      </c>
      <c r="AD78" s="66" t="str">
        <f>IFERROR(INDEX(BD_CIAT!$G$1:$G$273,MATCH(RD_IL_PERMISOS!I78,BD_CIAT!$A$1:$A$273,0)),"")</f>
        <v/>
      </c>
      <c r="AG78" s="66" t="str">
        <f t="shared" si="50"/>
        <v/>
      </c>
      <c r="AH78" s="66" t="str">
        <f>IFERROR(CONCATENATE(INDEX(BD_CIAT!$H$1:$H$273,MATCH(RD_IL_PERMISOS!I78,BD_CIAT!$A$1:$A$273,0)),", ",PROPER(INDEX(BD_CIAT!$C$1:$C$273,MATCH(RD_IL_PERMISOS!AB78,BD_CIAT!$AG$1:$AG$273,0)))),"")</f>
        <v/>
      </c>
      <c r="AI78" s="66" t="str">
        <f t="shared" si="51"/>
        <v/>
      </c>
      <c r="AJ78" s="66" t="str">
        <f t="shared" si="52"/>
        <v/>
      </c>
      <c r="AK78" s="48"/>
      <c r="AL78" s="66" t="str">
        <f t="shared" si="53"/>
        <v>0 de enero de yyyy</v>
      </c>
      <c r="AM78" s="48"/>
      <c r="AN78" s="66" t="str">
        <f t="shared" si="54"/>
        <v>0 de enero de yyyy</v>
      </c>
      <c r="AO78" s="44"/>
      <c r="AP78" s="44"/>
      <c r="AQ78" s="66" t="str">
        <f t="shared" si="55"/>
        <v/>
      </c>
      <c r="AR78" s="33" t="str">
        <f>IFERROR(INDEX(BD_CIAT!$AK$1:$AK$273,MATCH(RD_IL_PERMISOS!I78,BD_CIAT!$A$1:$A$273,0)),"")</f>
        <v/>
      </c>
      <c r="AS78" s="66" t="str">
        <f>IFERROR(INDEX(BD_CIAT!$O$1:$O$273,MATCH(RD_IL_PERMISOS!I78,BD_CIAT!$A$1:$A$273,0)),"")</f>
        <v/>
      </c>
      <c r="AT78" s="49"/>
      <c r="AU78" s="66" t="str">
        <f t="shared" si="56"/>
        <v/>
      </c>
      <c r="AV78" s="44"/>
      <c r="AW78" s="44"/>
      <c r="AX78" s="66" t="str">
        <f t="shared" si="57"/>
        <v/>
      </c>
      <c r="AY78" s="78" t="str">
        <f>IFERROR(INDEX(BD_CIAT!$AA$2:$AA$273,MATCH(RD_IL_PERMISOS!K78,BD_CIAT!$Y$2:$Y$273,0)),"")</f>
        <v/>
      </c>
      <c r="AZ78" s="44"/>
      <c r="BA78" s="44"/>
      <c r="BB78" s="44"/>
      <c r="BC78" s="66" t="str">
        <f t="shared" si="58"/>
        <v/>
      </c>
      <c r="BD78" s="48"/>
      <c r="BE78" s="66" t="str">
        <f t="shared" si="59"/>
        <v>0 de enero de yyyy</v>
      </c>
      <c r="BF78" s="48"/>
      <c r="BG78" s="66" t="str">
        <f t="shared" si="60"/>
        <v>0 de enero de YYYY</v>
      </c>
      <c r="BH78" s="52"/>
      <c r="BI78" s="72" t="str">
        <f t="shared" si="61"/>
        <v xml:space="preserve">$,000 </v>
      </c>
      <c r="BJ78" s="72" t="str">
        <f>LOWER(IF(BH78&lt;&gt;"",[1]!NumLetras(BH78),""))</f>
        <v/>
      </c>
      <c r="BK78" s="74" t="str">
        <f t="shared" si="62"/>
        <v/>
      </c>
      <c r="BL78" s="74" t="str">
        <f t="shared" si="63"/>
        <v/>
      </c>
      <c r="BM78" s="74" t="str">
        <f t="shared" si="64"/>
        <v/>
      </c>
      <c r="BN78" s="44"/>
      <c r="BO78" s="48"/>
      <c r="BP78" s="66" t="str">
        <f t="shared" si="65"/>
        <v/>
      </c>
      <c r="BQ78" s="44"/>
      <c r="BR78" s="48"/>
      <c r="BS78" s="66" t="str">
        <f t="shared" si="66"/>
        <v/>
      </c>
      <c r="BT78" s="44"/>
      <c r="BU78" s="48"/>
      <c r="BV78" s="66" t="str">
        <f t="shared" si="67"/>
        <v>00000000-1900-PRODUCE-Oec</v>
      </c>
      <c r="BW78" s="44"/>
      <c r="BX78" s="48"/>
      <c r="BY78" s="66" t="str">
        <f t="shared" si="68"/>
        <v/>
      </c>
      <c r="BZ78" s="66" t="str">
        <f t="shared" si="69"/>
        <v/>
      </c>
      <c r="CA78" s="66" t="str">
        <f t="shared" si="70"/>
        <v>Al respecto, la administrada no cuenta con un permiso anterior para la referida embarcación pesquera, por lo que no resulta exigible el cumplimiento del citado numeral</v>
      </c>
      <c r="CB78" s="44"/>
      <c r="CC78" s="48"/>
      <c r="CD78" s="66" t="str">
        <f t="shared" si="71"/>
        <v>0000000-1900-PRODUCE/DSF-PA</v>
      </c>
      <c r="CE78" s="53"/>
      <c r="CF78" s="48"/>
      <c r="CG78" s="44"/>
      <c r="CH78" s="66" t="str">
        <f t="shared" si="72"/>
        <v/>
      </c>
      <c r="CI78" s="66" t="str">
        <f>IFERROR(INDEX(BD_CIAT!$AE$1:$AE$273,MATCH(RD_IL_PERMISOS!I78,BD_CIAT!$A$1:$A$273,0)),"")</f>
        <v/>
      </c>
      <c r="CJ78" s="66" t="str">
        <f t="shared" si="73"/>
        <v/>
      </c>
      <c r="CK78" s="66" t="str">
        <f>IF(CI78&lt;&gt;"",IF(RIGHT(CI78)="B",DATA_AUX!$F$3,IF(RIGHT(CI78)="A",DATA_AUX!$F$2,DATA_AUX!$F$4)),"")</f>
        <v/>
      </c>
      <c r="CL78" s="66" t="str">
        <f>IF(CI78&lt;&gt;"",IF(OR(CI78="6-A",CI78="6-B"),INDEX(DATA_AUX!$M$1:$M$4,MATCH(RD_IL_PERMISOS!CI78,DATA_AUX!$L$1:$L$4,0)),DATA_AUX!M80),"")</f>
        <v/>
      </c>
      <c r="CM78" s="66" t="str">
        <f>IFERROR(INDEX(DATA_AUX!$N$1:$N$4,MATCH(RD_IL_PERMISOS!CI78,DATA_AUX!$L$1:$L$4,0)),"")</f>
        <v/>
      </c>
      <c r="CN78" s="66" t="str">
        <f>+IF(M78&lt;&gt;"",CONCATENATE(PROPER(MID([1]!NumLetras(12*(YEAR(N78)-YEAR(M78))+(MONTH(N78)-MONTH(M78))),1,LEN([1]!NumLetras(12*(YEAR(N78)-YEAR(M78))+(MONTH(N78)-MONTH(M78))))-7))," (",12*(YEAR(N78)-YEAR(M78))+(MONTH(N78)-MONTH(M78)),")",IF(MONTH(N78)-MONTH(M78)=1," mes"," meses"),"; ",P78),"")</f>
        <v/>
      </c>
      <c r="CO78" s="44"/>
      <c r="CP78" s="48"/>
      <c r="CQ78" s="66" t="str">
        <f t="shared" si="74"/>
        <v/>
      </c>
      <c r="CR78" s="66" t="str">
        <f t="shared" si="75"/>
        <v/>
      </c>
    </row>
    <row r="79" spans="1:96" ht="42.75" customHeight="1">
      <c r="A79" s="43">
        <v>78</v>
      </c>
      <c r="D79" s="66" t="str">
        <f t="shared" si="44"/>
        <v>00000000-2024-PRODUCE/DECHDI-</v>
      </c>
      <c r="F79" s="46"/>
      <c r="G79" s="68" t="str">
        <f t="shared" si="38"/>
        <v>00000000-1900</v>
      </c>
      <c r="H79" s="66" t="str">
        <f t="shared" si="41"/>
        <v>0 de enero de yyyy</v>
      </c>
      <c r="J79" s="66" t="str">
        <f>+IFERROR(INDEX(BD_CIAT!$S$1:$S$273,MATCH(RD_IL_PERMISOS!I79,BD_CIAT!$A$1:$A$273,0)),"")</f>
        <v/>
      </c>
      <c r="L79" s="33" t="str">
        <f>IFERROR(INDEX(BD_CIAT!$Z$1:$Z$273,MATCH(RD_IL_PERMISOS!K79,BD_CIAT!$Y$1:$Y$273,0)),"")</f>
        <v/>
      </c>
      <c r="M79" s="48"/>
      <c r="N79" s="48"/>
      <c r="O79" s="73" t="str">
        <f t="shared" si="45"/>
        <v/>
      </c>
      <c r="P79" s="70" t="str">
        <f t="shared" si="46"/>
        <v/>
      </c>
      <c r="R79" s="49"/>
      <c r="S79" s="66" t="str">
        <f t="shared" si="47"/>
        <v>0 de enero de yyyy</v>
      </c>
      <c r="T79" s="50"/>
      <c r="U79" s="72" t="str">
        <f t="shared" si="42"/>
        <v/>
      </c>
      <c r="V79" s="72" t="str">
        <f>LOWER(IF(T79&lt;&gt;"",[1]!NumLetras(T79),""))</f>
        <v/>
      </c>
      <c r="W79" s="74" t="str">
        <f t="shared" si="43"/>
        <v/>
      </c>
      <c r="X79" s="75" t="str">
        <f t="shared" si="48"/>
        <v/>
      </c>
      <c r="Y79" s="75" t="str">
        <f t="shared" si="49"/>
        <v/>
      </c>
      <c r="Z79" s="66" t="str">
        <f>IFERROR(INDEX(BD_CIAT!$B$1:$B$273,MATCH(RD_IL_PERMISOS!AB79,BD_CIAT!$AG$1:$AG$273,0)),"")</f>
        <v/>
      </c>
      <c r="AA79" s="66" t="str">
        <f>IFERROR(INDEX(BD_CIAT!$AI$1:$AI$273,MATCH(RD_IL_PERMISOS!AB79,BD_CIAT!$AG$1:$AG$273,0)),"")</f>
        <v/>
      </c>
      <c r="AB79" s="66" t="str">
        <f>IFERROR(INDEX(BD_CIAT!$AG$1:$AG$273,MATCH(RD_IL_PERMISOS!I79,BD_CIAT!$A$1:$A$273,0)),"")</f>
        <v/>
      </c>
      <c r="AC79" s="66" t="str">
        <f>IFERROR(INDEX(BD_CIAT!$E$1:$E$273,MATCH(RD_IL_PERMISOS!AB79,BD_CIAT!$AG$1:$AG$273,0)),"")</f>
        <v/>
      </c>
      <c r="AD79" s="66" t="str">
        <f>IFERROR(INDEX(BD_CIAT!$G$1:$G$273,MATCH(RD_IL_PERMISOS!I79,BD_CIAT!$A$1:$A$273,0)),"")</f>
        <v/>
      </c>
      <c r="AG79" s="66" t="str">
        <f t="shared" si="50"/>
        <v/>
      </c>
      <c r="AH79" s="66" t="str">
        <f>IFERROR(CONCATENATE(INDEX(BD_CIAT!$H$1:$H$273,MATCH(RD_IL_PERMISOS!I79,BD_CIAT!$A$1:$A$273,0)),", ",PROPER(INDEX(BD_CIAT!$C$1:$C$273,MATCH(RD_IL_PERMISOS!AB79,BD_CIAT!$AG$1:$AG$273,0)))),"")</f>
        <v/>
      </c>
      <c r="AI79" s="66" t="str">
        <f t="shared" si="51"/>
        <v/>
      </c>
      <c r="AJ79" s="66" t="str">
        <f t="shared" si="52"/>
        <v/>
      </c>
      <c r="AK79" s="48"/>
      <c r="AL79" s="66" t="str">
        <f t="shared" si="53"/>
        <v>0 de enero de yyyy</v>
      </c>
      <c r="AM79" s="48"/>
      <c r="AN79" s="66" t="str">
        <f t="shared" si="54"/>
        <v>0 de enero de yyyy</v>
      </c>
      <c r="AO79" s="44"/>
      <c r="AP79" s="44"/>
      <c r="AQ79" s="66" t="str">
        <f t="shared" si="55"/>
        <v/>
      </c>
      <c r="AR79" s="33" t="str">
        <f>IFERROR(INDEX(BD_CIAT!$AK$1:$AK$273,MATCH(RD_IL_PERMISOS!I79,BD_CIAT!$A$1:$A$273,0)),"")</f>
        <v/>
      </c>
      <c r="AS79" s="66" t="str">
        <f>IFERROR(INDEX(BD_CIAT!$O$1:$O$273,MATCH(RD_IL_PERMISOS!I79,BD_CIAT!$A$1:$A$273,0)),"")</f>
        <v/>
      </c>
      <c r="AT79" s="49"/>
      <c r="AU79" s="66" t="str">
        <f t="shared" si="56"/>
        <v/>
      </c>
      <c r="AV79" s="44"/>
      <c r="AW79" s="44"/>
      <c r="AX79" s="66" t="str">
        <f t="shared" si="57"/>
        <v/>
      </c>
      <c r="AY79" s="78" t="str">
        <f>IFERROR(INDEX(BD_CIAT!$AA$2:$AA$273,MATCH(RD_IL_PERMISOS!K79,BD_CIAT!$Y$2:$Y$273,0)),"")</f>
        <v/>
      </c>
      <c r="AZ79" s="44"/>
      <c r="BA79" s="44"/>
      <c r="BB79" s="44"/>
      <c r="BC79" s="66" t="str">
        <f t="shared" si="58"/>
        <v/>
      </c>
      <c r="BD79" s="48"/>
      <c r="BE79" s="66" t="str">
        <f t="shared" si="59"/>
        <v>0 de enero de yyyy</v>
      </c>
      <c r="BF79" s="48"/>
      <c r="BG79" s="66" t="str">
        <f t="shared" si="60"/>
        <v>0 de enero de YYYY</v>
      </c>
      <c r="BH79" s="52"/>
      <c r="BI79" s="72" t="str">
        <f t="shared" si="61"/>
        <v xml:space="preserve">$,000 </v>
      </c>
      <c r="BJ79" s="72" t="str">
        <f>LOWER(IF(BH79&lt;&gt;"",[1]!NumLetras(BH79),""))</f>
        <v/>
      </c>
      <c r="BK79" s="74" t="str">
        <f t="shared" si="62"/>
        <v/>
      </c>
      <c r="BL79" s="74" t="str">
        <f t="shared" si="63"/>
        <v/>
      </c>
      <c r="BM79" s="74" t="str">
        <f t="shared" si="64"/>
        <v/>
      </c>
      <c r="BN79" s="44"/>
      <c r="BO79" s="48"/>
      <c r="BP79" s="66" t="str">
        <f t="shared" si="65"/>
        <v/>
      </c>
      <c r="BQ79" s="44"/>
      <c r="BR79" s="48"/>
      <c r="BS79" s="66" t="str">
        <f t="shared" si="66"/>
        <v/>
      </c>
      <c r="BT79" s="44"/>
      <c r="BU79" s="48"/>
      <c r="BV79" s="66" t="str">
        <f t="shared" si="67"/>
        <v>00000000-1900-PRODUCE-Oec</v>
      </c>
      <c r="BW79" s="44"/>
      <c r="BX79" s="48"/>
      <c r="BY79" s="66" t="str">
        <f t="shared" si="68"/>
        <v/>
      </c>
      <c r="BZ79" s="66" t="str">
        <f t="shared" si="69"/>
        <v/>
      </c>
      <c r="CA79" s="66" t="str">
        <f t="shared" si="70"/>
        <v>Al respecto, la administrada no cuenta con un permiso anterior para la referida embarcación pesquera, por lo que no resulta exigible el cumplimiento del citado numeral</v>
      </c>
      <c r="CB79" s="44"/>
      <c r="CC79" s="48"/>
      <c r="CD79" s="66" t="str">
        <f t="shared" si="71"/>
        <v>0000000-1900-PRODUCE/DSF-PA</v>
      </c>
      <c r="CE79" s="53"/>
      <c r="CF79" s="48"/>
      <c r="CG79" s="44"/>
      <c r="CH79" s="66" t="str">
        <f t="shared" si="72"/>
        <v/>
      </c>
      <c r="CI79" s="66" t="str">
        <f>IFERROR(INDEX(BD_CIAT!$AE$1:$AE$273,MATCH(RD_IL_PERMISOS!I79,BD_CIAT!$A$1:$A$273,0)),"")</f>
        <v/>
      </c>
      <c r="CJ79" s="66" t="str">
        <f t="shared" si="73"/>
        <v/>
      </c>
      <c r="CK79" s="66" t="str">
        <f>IF(CI79&lt;&gt;"",IF(RIGHT(CI79)="B",DATA_AUX!$F$3,IF(RIGHT(CI79)="A",DATA_AUX!$F$2,DATA_AUX!$F$4)),"")</f>
        <v/>
      </c>
      <c r="CL79" s="66" t="str">
        <f>IF(CI79&lt;&gt;"",IF(OR(CI79="6-A",CI79="6-B"),INDEX(DATA_AUX!$M$1:$M$4,MATCH(RD_IL_PERMISOS!CI79,DATA_AUX!$L$1:$L$4,0)),DATA_AUX!M81),"")</f>
        <v/>
      </c>
      <c r="CM79" s="66" t="str">
        <f>IFERROR(INDEX(DATA_AUX!$N$1:$N$4,MATCH(RD_IL_PERMISOS!CI79,DATA_AUX!$L$1:$L$4,0)),"")</f>
        <v/>
      </c>
      <c r="CN79" s="66" t="str">
        <f>+IF(M79&lt;&gt;"",CONCATENATE(PROPER(MID([1]!NumLetras(12*(YEAR(N79)-YEAR(M79))+(MONTH(N79)-MONTH(M79))),1,LEN([1]!NumLetras(12*(YEAR(N79)-YEAR(M79))+(MONTH(N79)-MONTH(M79))))-7))," (",12*(YEAR(N79)-YEAR(M79))+(MONTH(N79)-MONTH(M79)),")",IF(MONTH(N79)-MONTH(M79)=1," mes"," meses"),"; ",P79),"")</f>
        <v/>
      </c>
      <c r="CO79" s="44"/>
      <c r="CP79" s="48"/>
      <c r="CQ79" s="66" t="str">
        <f t="shared" si="74"/>
        <v/>
      </c>
      <c r="CR79" s="66" t="str">
        <f t="shared" si="75"/>
        <v/>
      </c>
    </row>
    <row r="80" spans="1:96" ht="42.75" customHeight="1">
      <c r="A80" s="43">
        <v>79</v>
      </c>
      <c r="D80" s="66" t="str">
        <f t="shared" si="44"/>
        <v>00000000-2024-PRODUCE/DECHDI-</v>
      </c>
      <c r="F80" s="46"/>
      <c r="G80" s="68" t="str">
        <f t="shared" si="38"/>
        <v>00000000-1900</v>
      </c>
      <c r="H80" s="66" t="str">
        <f t="shared" si="41"/>
        <v>0 de enero de yyyy</v>
      </c>
      <c r="J80" s="66" t="str">
        <f>+IFERROR(INDEX(BD_CIAT!$S$1:$S$273,MATCH(RD_IL_PERMISOS!I80,BD_CIAT!$A$1:$A$273,0)),"")</f>
        <v/>
      </c>
      <c r="L80" s="33" t="str">
        <f>IFERROR(INDEX(BD_CIAT!$Z$1:$Z$273,MATCH(RD_IL_PERMISOS!K80,BD_CIAT!$Y$1:$Y$273,0)),"")</f>
        <v/>
      </c>
      <c r="M80" s="48"/>
      <c r="N80" s="48"/>
      <c r="O80" s="73" t="str">
        <f t="shared" si="45"/>
        <v/>
      </c>
      <c r="P80" s="70" t="str">
        <f t="shared" si="46"/>
        <v/>
      </c>
      <c r="R80" s="49"/>
      <c r="S80" s="66" t="str">
        <f t="shared" si="47"/>
        <v>0 de enero de yyyy</v>
      </c>
      <c r="T80" s="50"/>
      <c r="U80" s="72" t="str">
        <f t="shared" si="42"/>
        <v/>
      </c>
      <c r="V80" s="72" t="str">
        <f>LOWER(IF(T80&lt;&gt;"",[1]!NumLetras(T80),""))</f>
        <v/>
      </c>
      <c r="W80" s="74" t="str">
        <f t="shared" si="43"/>
        <v/>
      </c>
      <c r="X80" s="75" t="str">
        <f t="shared" si="48"/>
        <v/>
      </c>
      <c r="Y80" s="75" t="str">
        <f t="shared" si="49"/>
        <v/>
      </c>
      <c r="Z80" s="66" t="str">
        <f>IFERROR(INDEX(BD_CIAT!$B$1:$B$273,MATCH(RD_IL_PERMISOS!AB80,BD_CIAT!$AG$1:$AG$273,0)),"")</f>
        <v/>
      </c>
      <c r="AA80" s="66" t="str">
        <f>IFERROR(INDEX(BD_CIAT!$AI$1:$AI$273,MATCH(RD_IL_PERMISOS!AB80,BD_CIAT!$AG$1:$AG$273,0)),"")</f>
        <v/>
      </c>
      <c r="AB80" s="66" t="str">
        <f>IFERROR(INDEX(BD_CIAT!$AG$1:$AG$273,MATCH(RD_IL_PERMISOS!I80,BD_CIAT!$A$1:$A$273,0)),"")</f>
        <v/>
      </c>
      <c r="AC80" s="66" t="str">
        <f>IFERROR(INDEX(BD_CIAT!$E$1:$E$273,MATCH(RD_IL_PERMISOS!AB80,BD_CIAT!$AG$1:$AG$273,0)),"")</f>
        <v/>
      </c>
      <c r="AD80" s="66" t="str">
        <f>IFERROR(INDEX(BD_CIAT!$G$1:$G$273,MATCH(RD_IL_PERMISOS!I80,BD_CIAT!$A$1:$A$273,0)),"")</f>
        <v/>
      </c>
      <c r="AG80" s="66" t="str">
        <f t="shared" si="50"/>
        <v/>
      </c>
      <c r="AH80" s="66" t="str">
        <f>IFERROR(CONCATENATE(INDEX(BD_CIAT!$H$1:$H$273,MATCH(RD_IL_PERMISOS!I80,BD_CIAT!$A$1:$A$273,0)),", ",PROPER(INDEX(BD_CIAT!$C$1:$C$273,MATCH(RD_IL_PERMISOS!AB80,BD_CIAT!$AG$1:$AG$273,0)))),"")</f>
        <v/>
      </c>
      <c r="AI80" s="66" t="str">
        <f t="shared" si="51"/>
        <v/>
      </c>
      <c r="AJ80" s="66" t="str">
        <f t="shared" si="52"/>
        <v/>
      </c>
      <c r="AK80" s="48"/>
      <c r="AL80" s="66" t="str">
        <f t="shared" si="53"/>
        <v>0 de enero de yyyy</v>
      </c>
      <c r="AM80" s="48"/>
      <c r="AN80" s="66" t="str">
        <f t="shared" si="54"/>
        <v>0 de enero de yyyy</v>
      </c>
      <c r="AO80" s="44"/>
      <c r="AP80" s="44"/>
      <c r="AQ80" s="66" t="str">
        <f t="shared" si="55"/>
        <v/>
      </c>
      <c r="AR80" s="33" t="str">
        <f>IFERROR(INDEX(BD_CIAT!$AK$1:$AK$273,MATCH(RD_IL_PERMISOS!I80,BD_CIAT!$A$1:$A$273,0)),"")</f>
        <v/>
      </c>
      <c r="AS80" s="66" t="str">
        <f>IFERROR(INDEX(BD_CIAT!$O$1:$O$273,MATCH(RD_IL_PERMISOS!I80,BD_CIAT!$A$1:$A$273,0)),"")</f>
        <v/>
      </c>
      <c r="AT80" s="49"/>
      <c r="AU80" s="66" t="str">
        <f t="shared" si="56"/>
        <v/>
      </c>
      <c r="AV80" s="44"/>
      <c r="AW80" s="44"/>
      <c r="AX80" s="66" t="str">
        <f t="shared" si="57"/>
        <v/>
      </c>
      <c r="AY80" s="78" t="str">
        <f>IFERROR(INDEX(BD_CIAT!$AA$2:$AA$273,MATCH(RD_IL_PERMISOS!K80,BD_CIAT!$Y$2:$Y$273,0)),"")</f>
        <v/>
      </c>
      <c r="AZ80" s="44"/>
      <c r="BA80" s="44"/>
      <c r="BB80" s="44"/>
      <c r="BC80" s="66" t="str">
        <f t="shared" si="58"/>
        <v/>
      </c>
      <c r="BD80" s="48"/>
      <c r="BE80" s="66" t="str">
        <f t="shared" si="59"/>
        <v>0 de enero de yyyy</v>
      </c>
      <c r="BF80" s="48"/>
      <c r="BG80" s="66" t="str">
        <f t="shared" si="60"/>
        <v>0 de enero de YYYY</v>
      </c>
      <c r="BH80" s="52"/>
      <c r="BI80" s="72" t="str">
        <f t="shared" si="61"/>
        <v xml:space="preserve">$,000 </v>
      </c>
      <c r="BJ80" s="72" t="str">
        <f>LOWER(IF(BH80&lt;&gt;"",[1]!NumLetras(BH80),""))</f>
        <v/>
      </c>
      <c r="BK80" s="74" t="str">
        <f t="shared" si="62"/>
        <v/>
      </c>
      <c r="BL80" s="74" t="str">
        <f t="shared" si="63"/>
        <v/>
      </c>
      <c r="BM80" s="74" t="str">
        <f t="shared" si="64"/>
        <v/>
      </c>
      <c r="BN80" s="44"/>
      <c r="BO80" s="48"/>
      <c r="BP80" s="66" t="str">
        <f t="shared" si="65"/>
        <v/>
      </c>
      <c r="BQ80" s="44"/>
      <c r="BR80" s="48"/>
      <c r="BS80" s="66" t="str">
        <f t="shared" si="66"/>
        <v/>
      </c>
      <c r="BT80" s="44"/>
      <c r="BU80" s="48"/>
      <c r="BV80" s="66" t="str">
        <f t="shared" si="67"/>
        <v>00000000-1900-PRODUCE-Oec</v>
      </c>
      <c r="BW80" s="44"/>
      <c r="BX80" s="48"/>
      <c r="BY80" s="66" t="str">
        <f t="shared" si="68"/>
        <v/>
      </c>
      <c r="BZ80" s="66" t="str">
        <f t="shared" si="69"/>
        <v/>
      </c>
      <c r="CA80" s="66" t="str">
        <f t="shared" si="70"/>
        <v>Al respecto, la administrada no cuenta con un permiso anterior para la referida embarcación pesquera, por lo que no resulta exigible el cumplimiento del citado numeral</v>
      </c>
      <c r="CB80" s="44"/>
      <c r="CC80" s="48"/>
      <c r="CD80" s="66" t="str">
        <f t="shared" si="71"/>
        <v>0000000-1900-PRODUCE/DSF-PA</v>
      </c>
      <c r="CE80" s="53"/>
      <c r="CF80" s="48"/>
      <c r="CG80" s="44"/>
      <c r="CH80" s="66" t="str">
        <f t="shared" si="72"/>
        <v/>
      </c>
      <c r="CI80" s="66" t="str">
        <f>IFERROR(INDEX(BD_CIAT!$AE$1:$AE$273,MATCH(RD_IL_PERMISOS!I80,BD_CIAT!$A$1:$A$273,0)),"")</f>
        <v/>
      </c>
      <c r="CJ80" s="66" t="str">
        <f t="shared" si="73"/>
        <v/>
      </c>
      <c r="CK80" s="66" t="str">
        <f>IF(CI80&lt;&gt;"",IF(RIGHT(CI80)="B",DATA_AUX!$F$3,IF(RIGHT(CI80)="A",DATA_AUX!$F$2,DATA_AUX!$F$4)),"")</f>
        <v/>
      </c>
      <c r="CL80" s="66" t="str">
        <f>IF(CI80&lt;&gt;"",IF(OR(CI80="6-A",CI80="6-B"),INDEX(DATA_AUX!$M$1:$M$4,MATCH(RD_IL_PERMISOS!CI80,DATA_AUX!$L$1:$L$4,0)),DATA_AUX!M82),"")</f>
        <v/>
      </c>
      <c r="CM80" s="66" t="str">
        <f>IFERROR(INDEX(DATA_AUX!$N$1:$N$4,MATCH(RD_IL_PERMISOS!CI80,DATA_AUX!$L$1:$L$4,0)),"")</f>
        <v/>
      </c>
      <c r="CN80" s="66" t="str">
        <f>+IF(M80&lt;&gt;"",CONCATENATE(PROPER(MID([1]!NumLetras(12*(YEAR(N80)-YEAR(M80))+(MONTH(N80)-MONTH(M80))),1,LEN([1]!NumLetras(12*(YEAR(N80)-YEAR(M80))+(MONTH(N80)-MONTH(M80))))-7))," (",12*(YEAR(N80)-YEAR(M80))+(MONTH(N80)-MONTH(M80)),")",IF(MONTH(N80)-MONTH(M80)=1," mes"," meses"),"; ",P80),"")</f>
        <v/>
      </c>
      <c r="CO80" s="44"/>
      <c r="CP80" s="48"/>
      <c r="CQ80" s="66" t="str">
        <f t="shared" si="74"/>
        <v/>
      </c>
      <c r="CR80" s="66" t="str">
        <f t="shared" si="75"/>
        <v/>
      </c>
    </row>
    <row r="81" spans="1:96" ht="42.75" customHeight="1">
      <c r="A81" s="43">
        <v>80</v>
      </c>
      <c r="D81" s="66" t="str">
        <f t="shared" si="44"/>
        <v>00000000-2024-PRODUCE/DECHDI-</v>
      </c>
      <c r="F81" s="46"/>
      <c r="G81" s="68" t="str">
        <f t="shared" si="38"/>
        <v>00000000-1900</v>
      </c>
      <c r="H81" s="66" t="str">
        <f t="shared" si="41"/>
        <v>0 de enero de yyyy</v>
      </c>
      <c r="J81" s="66" t="str">
        <f>+IFERROR(INDEX(BD_CIAT!$S$1:$S$273,MATCH(RD_IL_PERMISOS!I81,BD_CIAT!$A$1:$A$273,0)),"")</f>
        <v/>
      </c>
      <c r="L81" s="33" t="str">
        <f>IFERROR(INDEX(BD_CIAT!$Z$1:$Z$273,MATCH(RD_IL_PERMISOS!K81,BD_CIAT!$Y$1:$Y$273,0)),"")</f>
        <v/>
      </c>
      <c r="M81" s="48"/>
      <c r="N81" s="48"/>
      <c r="O81" s="73" t="str">
        <f t="shared" si="45"/>
        <v/>
      </c>
      <c r="P81" s="70" t="str">
        <f t="shared" si="46"/>
        <v/>
      </c>
      <c r="R81" s="49"/>
      <c r="S81" s="66" t="str">
        <f t="shared" si="47"/>
        <v>0 de enero de yyyy</v>
      </c>
      <c r="T81" s="50"/>
      <c r="U81" s="72" t="str">
        <f t="shared" si="42"/>
        <v/>
      </c>
      <c r="V81" s="72" t="str">
        <f>LOWER(IF(T81&lt;&gt;"",[1]!NumLetras(T81),""))</f>
        <v/>
      </c>
      <c r="W81" s="74" t="str">
        <f t="shared" si="43"/>
        <v/>
      </c>
      <c r="X81" s="75" t="str">
        <f t="shared" si="48"/>
        <v/>
      </c>
      <c r="Y81" s="75" t="str">
        <f t="shared" si="49"/>
        <v/>
      </c>
      <c r="Z81" s="66" t="str">
        <f>IFERROR(INDEX(BD_CIAT!$B$1:$B$273,MATCH(RD_IL_PERMISOS!AB81,BD_CIAT!$AG$1:$AG$273,0)),"")</f>
        <v/>
      </c>
      <c r="AA81" s="66" t="str">
        <f>IFERROR(INDEX(BD_CIAT!$AI$1:$AI$273,MATCH(RD_IL_PERMISOS!AB81,BD_CIAT!$AG$1:$AG$273,0)),"")</f>
        <v/>
      </c>
      <c r="AB81" s="66" t="str">
        <f>IFERROR(INDEX(BD_CIAT!$AG$1:$AG$273,MATCH(RD_IL_PERMISOS!I81,BD_CIAT!$A$1:$A$273,0)),"")</f>
        <v/>
      </c>
      <c r="AC81" s="66" t="str">
        <f>IFERROR(INDEX(BD_CIAT!$E$1:$E$273,MATCH(RD_IL_PERMISOS!AB81,BD_CIAT!$AG$1:$AG$273,0)),"")</f>
        <v/>
      </c>
      <c r="AD81" s="66" t="str">
        <f>IFERROR(INDEX(BD_CIAT!$G$1:$G$273,MATCH(RD_IL_PERMISOS!I81,BD_CIAT!$A$1:$A$273,0)),"")</f>
        <v/>
      </c>
      <c r="AG81" s="66" t="str">
        <f t="shared" si="50"/>
        <v/>
      </c>
      <c r="AH81" s="66" t="str">
        <f>IFERROR(CONCATENATE(INDEX(BD_CIAT!$H$1:$H$273,MATCH(RD_IL_PERMISOS!I81,BD_CIAT!$A$1:$A$273,0)),", ",PROPER(INDEX(BD_CIAT!$C$1:$C$273,MATCH(RD_IL_PERMISOS!AB81,BD_CIAT!$AG$1:$AG$273,0)))),"")</f>
        <v/>
      </c>
      <c r="AI81" s="66" t="str">
        <f t="shared" si="51"/>
        <v/>
      </c>
      <c r="AJ81" s="66" t="str">
        <f t="shared" si="52"/>
        <v/>
      </c>
      <c r="AK81" s="48"/>
      <c r="AL81" s="66" t="str">
        <f t="shared" si="53"/>
        <v>0 de enero de yyyy</v>
      </c>
      <c r="AM81" s="48"/>
      <c r="AN81" s="66" t="str">
        <f t="shared" si="54"/>
        <v>0 de enero de yyyy</v>
      </c>
      <c r="AO81" s="44"/>
      <c r="AP81" s="44"/>
      <c r="AQ81" s="66" t="str">
        <f t="shared" si="55"/>
        <v/>
      </c>
      <c r="AR81" s="33" t="str">
        <f>IFERROR(INDEX(BD_CIAT!$AK$1:$AK$273,MATCH(RD_IL_PERMISOS!I81,BD_CIAT!$A$1:$A$273,0)),"")</f>
        <v/>
      </c>
      <c r="AS81" s="66" t="str">
        <f>IFERROR(INDEX(BD_CIAT!$O$1:$O$273,MATCH(RD_IL_PERMISOS!I81,BD_CIAT!$A$1:$A$273,0)),"")</f>
        <v/>
      </c>
      <c r="AT81" s="49"/>
      <c r="AU81" s="66" t="str">
        <f t="shared" si="56"/>
        <v/>
      </c>
      <c r="AV81" s="44"/>
      <c r="AW81" s="44"/>
      <c r="AX81" s="66" t="str">
        <f t="shared" si="57"/>
        <v/>
      </c>
      <c r="AY81" s="78" t="str">
        <f>IFERROR(INDEX(BD_CIAT!$AA$2:$AA$273,MATCH(RD_IL_PERMISOS!K81,BD_CIAT!$Y$2:$Y$273,0)),"")</f>
        <v/>
      </c>
      <c r="AZ81" s="44"/>
      <c r="BA81" s="44"/>
      <c r="BB81" s="44"/>
      <c r="BC81" s="66" t="str">
        <f t="shared" si="58"/>
        <v/>
      </c>
      <c r="BD81" s="48"/>
      <c r="BE81" s="66" t="str">
        <f t="shared" si="59"/>
        <v>0 de enero de yyyy</v>
      </c>
      <c r="BF81" s="48"/>
      <c r="BG81" s="66" t="str">
        <f t="shared" si="60"/>
        <v>0 de enero de YYYY</v>
      </c>
      <c r="BH81" s="52"/>
      <c r="BI81" s="72" t="str">
        <f t="shared" si="61"/>
        <v xml:space="preserve">$,000 </v>
      </c>
      <c r="BJ81" s="72" t="str">
        <f>LOWER(IF(BH81&lt;&gt;"",[1]!NumLetras(BH81),""))</f>
        <v/>
      </c>
      <c r="BK81" s="74" t="str">
        <f t="shared" si="62"/>
        <v/>
      </c>
      <c r="BL81" s="74" t="str">
        <f t="shared" si="63"/>
        <v/>
      </c>
      <c r="BM81" s="74" t="str">
        <f t="shared" si="64"/>
        <v/>
      </c>
      <c r="BN81" s="44"/>
      <c r="BO81" s="48"/>
      <c r="BP81" s="66" t="str">
        <f t="shared" si="65"/>
        <v/>
      </c>
      <c r="BQ81" s="44"/>
      <c r="BR81" s="48"/>
      <c r="BS81" s="66" t="str">
        <f t="shared" si="66"/>
        <v/>
      </c>
      <c r="BT81" s="44"/>
      <c r="BU81" s="48"/>
      <c r="BV81" s="66" t="str">
        <f t="shared" si="67"/>
        <v>00000000-1900-PRODUCE-Oec</v>
      </c>
      <c r="BW81" s="44"/>
      <c r="BX81" s="48"/>
      <c r="BY81" s="66" t="str">
        <f t="shared" si="68"/>
        <v/>
      </c>
      <c r="BZ81" s="66" t="str">
        <f t="shared" si="69"/>
        <v/>
      </c>
      <c r="CA81" s="66" t="str">
        <f t="shared" si="70"/>
        <v>Al respecto, la administrada no cuenta con un permiso anterior para la referida embarcación pesquera, por lo que no resulta exigible el cumplimiento del citado numeral</v>
      </c>
      <c r="CB81" s="44"/>
      <c r="CC81" s="48"/>
      <c r="CD81" s="66" t="str">
        <f t="shared" si="71"/>
        <v>0000000-1900-PRODUCE/DSF-PA</v>
      </c>
      <c r="CE81" s="53"/>
      <c r="CF81" s="48"/>
      <c r="CG81" s="44"/>
      <c r="CH81" s="66" t="str">
        <f t="shared" si="72"/>
        <v/>
      </c>
      <c r="CI81" s="66" t="str">
        <f>IFERROR(INDEX(BD_CIAT!$AE$1:$AE$273,MATCH(RD_IL_PERMISOS!I81,BD_CIAT!$A$1:$A$273,0)),"")</f>
        <v/>
      </c>
      <c r="CJ81" s="66" t="str">
        <f t="shared" si="73"/>
        <v/>
      </c>
      <c r="CK81" s="66" t="str">
        <f>IF(CI81&lt;&gt;"",IF(RIGHT(CI81)="B",DATA_AUX!$F$3,IF(RIGHT(CI81)="A",DATA_AUX!$F$2,DATA_AUX!$F$4)),"")</f>
        <v/>
      </c>
      <c r="CL81" s="66" t="str">
        <f>IF(CI81&lt;&gt;"",IF(OR(CI81="6-A",CI81="6-B"),INDEX(DATA_AUX!$M$1:$M$4,MATCH(RD_IL_PERMISOS!CI81,DATA_AUX!$L$1:$L$4,0)),DATA_AUX!M83),"")</f>
        <v/>
      </c>
      <c r="CM81" s="66" t="str">
        <f>IFERROR(INDEX(DATA_AUX!$N$1:$N$4,MATCH(RD_IL_PERMISOS!CI81,DATA_AUX!$L$1:$L$4,0)),"")</f>
        <v/>
      </c>
      <c r="CN81" s="66" t="str">
        <f>+IF(M81&lt;&gt;"",CONCATENATE(PROPER(MID([1]!NumLetras(12*(YEAR(N81)-YEAR(M81))+(MONTH(N81)-MONTH(M81))),1,LEN([1]!NumLetras(12*(YEAR(N81)-YEAR(M81))+(MONTH(N81)-MONTH(M81))))-7))," (",12*(YEAR(N81)-YEAR(M81))+(MONTH(N81)-MONTH(M81)),")",IF(MONTH(N81)-MONTH(M81)=1," mes"," meses"),"; ",P81),"")</f>
        <v/>
      </c>
      <c r="CO81" s="44"/>
      <c r="CP81" s="48"/>
      <c r="CQ81" s="66" t="str">
        <f t="shared" si="74"/>
        <v/>
      </c>
      <c r="CR81" s="66" t="str">
        <f t="shared" si="75"/>
        <v/>
      </c>
    </row>
    <row r="82" spans="1:96" ht="42.75" customHeight="1">
      <c r="A82" s="43">
        <v>81</v>
      </c>
      <c r="D82" s="66" t="str">
        <f t="shared" si="44"/>
        <v>00000000-2024-PRODUCE/DECHDI-</v>
      </c>
      <c r="F82" s="46"/>
      <c r="G82" s="68" t="str">
        <f t="shared" si="38"/>
        <v>00000000-1900</v>
      </c>
      <c r="H82" s="66" t="str">
        <f t="shared" si="41"/>
        <v>0 de enero de yyyy</v>
      </c>
      <c r="J82" s="66" t="str">
        <f>+IFERROR(INDEX(BD_CIAT!$S$1:$S$273,MATCH(RD_IL_PERMISOS!I82,BD_CIAT!$A$1:$A$273,0)),"")</f>
        <v/>
      </c>
      <c r="L82" s="33" t="str">
        <f>IFERROR(INDEX(BD_CIAT!$Z$1:$Z$273,MATCH(RD_IL_PERMISOS!K82,BD_CIAT!$Y$1:$Y$273,0)),"")</f>
        <v/>
      </c>
      <c r="M82" s="48"/>
      <c r="N82" s="48"/>
      <c r="O82" s="73" t="str">
        <f t="shared" si="45"/>
        <v/>
      </c>
      <c r="P82" s="70" t="str">
        <f t="shared" si="46"/>
        <v/>
      </c>
      <c r="R82" s="49"/>
      <c r="S82" s="66" t="str">
        <f t="shared" si="47"/>
        <v>0 de enero de yyyy</v>
      </c>
      <c r="T82" s="50"/>
      <c r="U82" s="72" t="str">
        <f t="shared" si="42"/>
        <v/>
      </c>
      <c r="V82" s="72" t="str">
        <f>LOWER(IF(T82&lt;&gt;"",[1]!NumLetras(T82),""))</f>
        <v/>
      </c>
      <c r="W82" s="74" t="str">
        <f t="shared" si="43"/>
        <v/>
      </c>
      <c r="X82" s="75" t="str">
        <f t="shared" si="48"/>
        <v/>
      </c>
      <c r="Y82" s="75" t="str">
        <f t="shared" si="49"/>
        <v/>
      </c>
      <c r="Z82" s="66" t="str">
        <f>IFERROR(INDEX(BD_CIAT!$B$1:$B$273,MATCH(RD_IL_PERMISOS!AB82,BD_CIAT!$AG$1:$AG$273,0)),"")</f>
        <v/>
      </c>
      <c r="AA82" s="66" t="str">
        <f>IFERROR(INDEX(BD_CIAT!$AI$1:$AI$273,MATCH(RD_IL_PERMISOS!AB82,BD_CIAT!$AG$1:$AG$273,0)),"")</f>
        <v/>
      </c>
      <c r="AB82" s="66" t="str">
        <f>IFERROR(INDEX(BD_CIAT!$AG$1:$AG$273,MATCH(RD_IL_PERMISOS!I82,BD_CIAT!$A$1:$A$273,0)),"")</f>
        <v/>
      </c>
      <c r="AC82" s="66" t="str">
        <f>IFERROR(INDEX(BD_CIAT!$E$1:$E$273,MATCH(RD_IL_PERMISOS!AB82,BD_CIAT!$AG$1:$AG$273,0)),"")</f>
        <v/>
      </c>
      <c r="AD82" s="66" t="str">
        <f>IFERROR(INDEX(BD_CIAT!$G$1:$G$273,MATCH(RD_IL_PERMISOS!I82,BD_CIAT!$A$1:$A$273,0)),"")</f>
        <v/>
      </c>
      <c r="AG82" s="66" t="str">
        <f t="shared" si="50"/>
        <v/>
      </c>
      <c r="AH82" s="66" t="str">
        <f>IFERROR(CONCATENATE(INDEX(BD_CIAT!$H$1:$H$273,MATCH(RD_IL_PERMISOS!I82,BD_CIAT!$A$1:$A$273,0)),", ",PROPER(INDEX(BD_CIAT!$C$1:$C$273,MATCH(RD_IL_PERMISOS!AB82,BD_CIAT!$AG$1:$AG$273,0)))),"")</f>
        <v/>
      </c>
      <c r="AI82" s="66" t="str">
        <f t="shared" si="51"/>
        <v/>
      </c>
      <c r="AJ82" s="66" t="str">
        <f t="shared" si="52"/>
        <v/>
      </c>
      <c r="AK82" s="48"/>
      <c r="AL82" s="66" t="str">
        <f t="shared" si="53"/>
        <v>0 de enero de yyyy</v>
      </c>
      <c r="AM82" s="48"/>
      <c r="AN82" s="66" t="str">
        <f t="shared" si="54"/>
        <v>0 de enero de yyyy</v>
      </c>
      <c r="AO82" s="44"/>
      <c r="AP82" s="44"/>
      <c r="AQ82" s="66" t="str">
        <f t="shared" si="55"/>
        <v/>
      </c>
      <c r="AR82" s="33" t="str">
        <f>IFERROR(INDEX(BD_CIAT!$AK$1:$AK$273,MATCH(RD_IL_PERMISOS!I82,BD_CIAT!$A$1:$A$273,0)),"")</f>
        <v/>
      </c>
      <c r="AS82" s="66" t="str">
        <f>IFERROR(INDEX(BD_CIAT!$O$1:$O$273,MATCH(RD_IL_PERMISOS!I82,BD_CIAT!$A$1:$A$273,0)),"")</f>
        <v/>
      </c>
      <c r="AT82" s="49"/>
      <c r="AU82" s="66" t="str">
        <f t="shared" si="56"/>
        <v/>
      </c>
      <c r="AV82" s="44"/>
      <c r="AW82" s="44"/>
      <c r="AX82" s="66" t="str">
        <f t="shared" si="57"/>
        <v/>
      </c>
      <c r="AY82" s="78" t="str">
        <f>IFERROR(INDEX(BD_CIAT!$AA$2:$AA$273,MATCH(RD_IL_PERMISOS!K82,BD_CIAT!$Y$2:$Y$273,0)),"")</f>
        <v/>
      </c>
      <c r="AZ82" s="44"/>
      <c r="BA82" s="44"/>
      <c r="BB82" s="44"/>
      <c r="BC82" s="66" t="str">
        <f t="shared" si="58"/>
        <v/>
      </c>
      <c r="BD82" s="48"/>
      <c r="BE82" s="66" t="str">
        <f t="shared" si="59"/>
        <v>0 de enero de yyyy</v>
      </c>
      <c r="BF82" s="48"/>
      <c r="BG82" s="66" t="str">
        <f t="shared" si="60"/>
        <v>0 de enero de YYYY</v>
      </c>
      <c r="BH82" s="52"/>
      <c r="BI82" s="72" t="str">
        <f t="shared" si="61"/>
        <v xml:space="preserve">$,000 </v>
      </c>
      <c r="BJ82" s="72" t="str">
        <f>LOWER(IF(BH82&lt;&gt;"",[1]!NumLetras(BH82),""))</f>
        <v/>
      </c>
      <c r="BK82" s="74" t="str">
        <f t="shared" si="62"/>
        <v/>
      </c>
      <c r="BL82" s="74" t="str">
        <f t="shared" si="63"/>
        <v/>
      </c>
      <c r="BM82" s="74" t="str">
        <f t="shared" si="64"/>
        <v/>
      </c>
      <c r="BN82" s="44"/>
      <c r="BO82" s="48"/>
      <c r="BP82" s="66" t="str">
        <f t="shared" si="65"/>
        <v/>
      </c>
      <c r="BQ82" s="44"/>
      <c r="BR82" s="48"/>
      <c r="BS82" s="66" t="str">
        <f t="shared" si="66"/>
        <v/>
      </c>
      <c r="BT82" s="44"/>
      <c r="BU82" s="48"/>
      <c r="BV82" s="66" t="str">
        <f t="shared" si="67"/>
        <v>00000000-1900-PRODUCE-Oec</v>
      </c>
      <c r="BW82" s="44"/>
      <c r="BX82" s="48"/>
      <c r="BY82" s="66" t="str">
        <f t="shared" si="68"/>
        <v/>
      </c>
      <c r="BZ82" s="66" t="str">
        <f t="shared" si="69"/>
        <v/>
      </c>
      <c r="CA82" s="66" t="str">
        <f t="shared" si="70"/>
        <v>Al respecto, la administrada no cuenta con un permiso anterior para la referida embarcación pesquera, por lo que no resulta exigible el cumplimiento del citado numeral</v>
      </c>
      <c r="CB82" s="44"/>
      <c r="CC82" s="48"/>
      <c r="CD82" s="66" t="str">
        <f t="shared" si="71"/>
        <v>0000000-1900-PRODUCE/DSF-PA</v>
      </c>
      <c r="CE82" s="53"/>
      <c r="CF82" s="48"/>
      <c r="CG82" s="44"/>
      <c r="CH82" s="66" t="str">
        <f t="shared" si="72"/>
        <v/>
      </c>
      <c r="CI82" s="66" t="str">
        <f>IFERROR(INDEX(BD_CIAT!$AE$1:$AE$273,MATCH(RD_IL_PERMISOS!I82,BD_CIAT!$A$1:$A$273,0)),"")</f>
        <v/>
      </c>
      <c r="CJ82" s="66" t="str">
        <f t="shared" si="73"/>
        <v/>
      </c>
      <c r="CK82" s="66" t="str">
        <f>IF(CI82&lt;&gt;"",IF(RIGHT(CI82)="B",DATA_AUX!$F$3,IF(RIGHT(CI82)="A",DATA_AUX!$F$2,DATA_AUX!$F$4)),"")</f>
        <v/>
      </c>
      <c r="CL82" s="66" t="str">
        <f>IF(CI82&lt;&gt;"",IF(OR(CI82="6-A",CI82="6-B"),INDEX(DATA_AUX!$M$1:$M$4,MATCH(RD_IL_PERMISOS!CI82,DATA_AUX!$L$1:$L$4,0)),DATA_AUX!M84),"")</f>
        <v/>
      </c>
      <c r="CM82" s="66" t="str">
        <f>IFERROR(INDEX(DATA_AUX!$N$1:$N$4,MATCH(RD_IL_PERMISOS!CI82,DATA_AUX!$L$1:$L$4,0)),"")</f>
        <v/>
      </c>
      <c r="CN82" s="66" t="str">
        <f>+IF(M82&lt;&gt;"",CONCATENATE(PROPER(MID([1]!NumLetras(12*(YEAR(N82)-YEAR(M82))+(MONTH(N82)-MONTH(M82))),1,LEN([1]!NumLetras(12*(YEAR(N82)-YEAR(M82))+(MONTH(N82)-MONTH(M82))))-7))," (",12*(YEAR(N82)-YEAR(M82))+(MONTH(N82)-MONTH(M82)),")",IF(MONTH(N82)-MONTH(M82)=1," mes"," meses"),"; ",P82),"")</f>
        <v/>
      </c>
      <c r="CO82" s="44"/>
      <c r="CP82" s="48"/>
      <c r="CQ82" s="66" t="str">
        <f t="shared" si="74"/>
        <v/>
      </c>
      <c r="CR82" s="66" t="str">
        <f t="shared" si="75"/>
        <v/>
      </c>
    </row>
    <row r="83" spans="1:96" ht="42.75" customHeight="1">
      <c r="A83" s="43">
        <v>82</v>
      </c>
      <c r="D83" s="66" t="str">
        <f t="shared" si="44"/>
        <v>00000000-2024-PRODUCE/DECHDI-</v>
      </c>
      <c r="F83" s="46"/>
      <c r="G83" s="68" t="str">
        <f t="shared" si="38"/>
        <v>00000000-1900</v>
      </c>
      <c r="H83" s="66" t="str">
        <f t="shared" si="41"/>
        <v>0 de enero de yyyy</v>
      </c>
      <c r="J83" s="66" t="str">
        <f>+IFERROR(INDEX(BD_CIAT!$S$1:$S$273,MATCH(RD_IL_PERMISOS!I83,BD_CIAT!$A$1:$A$273,0)),"")</f>
        <v/>
      </c>
      <c r="L83" s="33" t="str">
        <f>IFERROR(INDEX(BD_CIAT!$Z$1:$Z$273,MATCH(RD_IL_PERMISOS!K83,BD_CIAT!$Y$1:$Y$273,0)),"")</f>
        <v/>
      </c>
      <c r="M83" s="48"/>
      <c r="N83" s="48"/>
      <c r="O83" s="73" t="str">
        <f t="shared" si="45"/>
        <v/>
      </c>
      <c r="P83" s="70" t="str">
        <f t="shared" si="46"/>
        <v/>
      </c>
      <c r="R83" s="49"/>
      <c r="S83" s="66" t="str">
        <f t="shared" si="47"/>
        <v>0 de enero de yyyy</v>
      </c>
      <c r="T83" s="50"/>
      <c r="U83" s="72" t="str">
        <f t="shared" si="42"/>
        <v/>
      </c>
      <c r="V83" s="72" t="str">
        <f>LOWER(IF(T83&lt;&gt;"",[1]!NumLetras(T83),""))</f>
        <v/>
      </c>
      <c r="W83" s="74" t="str">
        <f t="shared" si="43"/>
        <v/>
      </c>
      <c r="X83" s="75" t="str">
        <f t="shared" si="48"/>
        <v/>
      </c>
      <c r="Y83" s="75" t="str">
        <f t="shared" si="49"/>
        <v/>
      </c>
      <c r="Z83" s="66" t="str">
        <f>IFERROR(INDEX(BD_CIAT!$B$1:$B$273,MATCH(RD_IL_PERMISOS!AB83,BD_CIAT!$AG$1:$AG$273,0)),"")</f>
        <v/>
      </c>
      <c r="AA83" s="66" t="str">
        <f>IFERROR(INDEX(BD_CIAT!$AI$1:$AI$273,MATCH(RD_IL_PERMISOS!AB83,BD_CIAT!$AG$1:$AG$273,0)),"")</f>
        <v/>
      </c>
      <c r="AB83" s="66" t="str">
        <f>IFERROR(INDEX(BD_CIAT!$AG$1:$AG$273,MATCH(RD_IL_PERMISOS!I83,BD_CIAT!$A$1:$A$273,0)),"")</f>
        <v/>
      </c>
      <c r="AC83" s="66" t="str">
        <f>IFERROR(INDEX(BD_CIAT!$E$1:$E$273,MATCH(RD_IL_PERMISOS!AB83,BD_CIAT!$AG$1:$AG$273,0)),"")</f>
        <v/>
      </c>
      <c r="AD83" s="66" t="str">
        <f>IFERROR(INDEX(BD_CIAT!$G$1:$G$273,MATCH(RD_IL_PERMISOS!I83,BD_CIAT!$A$1:$A$273,0)),"")</f>
        <v/>
      </c>
      <c r="AG83" s="66" t="str">
        <f t="shared" si="50"/>
        <v/>
      </c>
      <c r="AH83" s="66" t="str">
        <f>IFERROR(CONCATENATE(INDEX(BD_CIAT!$H$1:$H$273,MATCH(RD_IL_PERMISOS!I83,BD_CIAT!$A$1:$A$273,0)),", ",PROPER(INDEX(BD_CIAT!$C$1:$C$273,MATCH(RD_IL_PERMISOS!AB83,BD_CIAT!$AG$1:$AG$273,0)))),"")</f>
        <v/>
      </c>
      <c r="AI83" s="66" t="str">
        <f t="shared" si="51"/>
        <v/>
      </c>
      <c r="AJ83" s="66" t="str">
        <f t="shared" si="52"/>
        <v/>
      </c>
      <c r="AK83" s="48"/>
      <c r="AL83" s="66" t="str">
        <f t="shared" si="53"/>
        <v>0 de enero de yyyy</v>
      </c>
      <c r="AM83" s="48"/>
      <c r="AN83" s="66" t="str">
        <f t="shared" si="54"/>
        <v>0 de enero de yyyy</v>
      </c>
      <c r="AO83" s="44"/>
      <c r="AP83" s="44"/>
      <c r="AQ83" s="66" t="str">
        <f t="shared" si="55"/>
        <v/>
      </c>
      <c r="AR83" s="33" t="str">
        <f>IFERROR(INDEX(BD_CIAT!$AK$1:$AK$273,MATCH(RD_IL_PERMISOS!I83,BD_CIAT!$A$1:$A$273,0)),"")</f>
        <v/>
      </c>
      <c r="AS83" s="66" t="str">
        <f>IFERROR(INDEX(BD_CIAT!$O$1:$O$273,MATCH(RD_IL_PERMISOS!I83,BD_CIAT!$A$1:$A$273,0)),"")</f>
        <v/>
      </c>
      <c r="AT83" s="49"/>
      <c r="AU83" s="66" t="str">
        <f t="shared" si="56"/>
        <v/>
      </c>
      <c r="AV83" s="44"/>
      <c r="AW83" s="44"/>
      <c r="AX83" s="66" t="str">
        <f t="shared" si="57"/>
        <v/>
      </c>
      <c r="AY83" s="78" t="str">
        <f>IFERROR(INDEX(BD_CIAT!$AA$2:$AA$273,MATCH(RD_IL_PERMISOS!K83,BD_CIAT!$Y$2:$Y$273,0)),"")</f>
        <v/>
      </c>
      <c r="AZ83" s="44"/>
      <c r="BA83" s="44"/>
      <c r="BB83" s="44"/>
      <c r="BC83" s="66" t="str">
        <f t="shared" si="58"/>
        <v/>
      </c>
      <c r="BD83" s="48"/>
      <c r="BE83" s="66" t="str">
        <f t="shared" si="59"/>
        <v>0 de enero de yyyy</v>
      </c>
      <c r="BF83" s="48"/>
      <c r="BG83" s="66" t="str">
        <f t="shared" si="60"/>
        <v>0 de enero de YYYY</v>
      </c>
      <c r="BH83" s="52"/>
      <c r="BI83" s="72" t="str">
        <f t="shared" si="61"/>
        <v xml:space="preserve">$,000 </v>
      </c>
      <c r="BJ83" s="72" t="str">
        <f>LOWER(IF(BH83&lt;&gt;"",[1]!NumLetras(BH83),""))</f>
        <v/>
      </c>
      <c r="BK83" s="74" t="str">
        <f t="shared" si="62"/>
        <v/>
      </c>
      <c r="BL83" s="74" t="str">
        <f t="shared" si="63"/>
        <v/>
      </c>
      <c r="BM83" s="74" t="str">
        <f t="shared" si="64"/>
        <v/>
      </c>
      <c r="BN83" s="44"/>
      <c r="BO83" s="48"/>
      <c r="BP83" s="66" t="str">
        <f t="shared" si="65"/>
        <v/>
      </c>
      <c r="BQ83" s="44"/>
      <c r="BR83" s="48"/>
      <c r="BS83" s="66" t="str">
        <f t="shared" si="66"/>
        <v/>
      </c>
      <c r="BT83" s="44"/>
      <c r="BU83" s="48"/>
      <c r="BV83" s="66" t="str">
        <f t="shared" si="67"/>
        <v>00000000-1900-PRODUCE-Oec</v>
      </c>
      <c r="BW83" s="44"/>
      <c r="BX83" s="48"/>
      <c r="BY83" s="66" t="str">
        <f t="shared" si="68"/>
        <v/>
      </c>
      <c r="BZ83" s="66" t="str">
        <f t="shared" si="69"/>
        <v/>
      </c>
      <c r="CA83" s="66" t="str">
        <f t="shared" si="70"/>
        <v>Al respecto, la administrada no cuenta con un permiso anterior para la referida embarcación pesquera, por lo que no resulta exigible el cumplimiento del citado numeral</v>
      </c>
      <c r="CB83" s="44"/>
      <c r="CC83" s="48"/>
      <c r="CD83" s="66" t="str">
        <f t="shared" si="71"/>
        <v>0000000-1900-PRODUCE/DSF-PA</v>
      </c>
      <c r="CE83" s="53"/>
      <c r="CF83" s="48"/>
      <c r="CG83" s="44"/>
      <c r="CH83" s="66" t="str">
        <f t="shared" si="72"/>
        <v/>
      </c>
      <c r="CI83" s="66" t="str">
        <f>IFERROR(INDEX(BD_CIAT!$AE$1:$AE$273,MATCH(RD_IL_PERMISOS!I83,BD_CIAT!$A$1:$A$273,0)),"")</f>
        <v/>
      </c>
      <c r="CJ83" s="66" t="str">
        <f t="shared" si="73"/>
        <v/>
      </c>
      <c r="CK83" s="66" t="str">
        <f>IF(CI83&lt;&gt;"",IF(RIGHT(CI83)="B",DATA_AUX!$F$3,IF(RIGHT(CI83)="A",DATA_AUX!$F$2,DATA_AUX!$F$4)),"")</f>
        <v/>
      </c>
      <c r="CL83" s="66" t="str">
        <f>IF(CI83&lt;&gt;"",IF(OR(CI83="6-A",CI83="6-B"),INDEX(DATA_AUX!$M$1:$M$4,MATCH(RD_IL_PERMISOS!CI83,DATA_AUX!$L$1:$L$4,0)),DATA_AUX!M85),"")</f>
        <v/>
      </c>
      <c r="CM83" s="66" t="str">
        <f>IFERROR(INDEX(DATA_AUX!$N$1:$N$4,MATCH(RD_IL_PERMISOS!CI83,DATA_AUX!$L$1:$L$4,0)),"")</f>
        <v/>
      </c>
      <c r="CN83" s="66" t="str">
        <f>+IF(M83&lt;&gt;"",CONCATENATE(PROPER(MID([1]!NumLetras(12*(YEAR(N83)-YEAR(M83))+(MONTH(N83)-MONTH(M83))),1,LEN([1]!NumLetras(12*(YEAR(N83)-YEAR(M83))+(MONTH(N83)-MONTH(M83))))-7))," (",12*(YEAR(N83)-YEAR(M83))+(MONTH(N83)-MONTH(M83)),")",IF(MONTH(N83)-MONTH(M83)=1," mes"," meses"),"; ",P83),"")</f>
        <v/>
      </c>
      <c r="CO83" s="44"/>
      <c r="CP83" s="48"/>
      <c r="CQ83" s="66" t="str">
        <f t="shared" si="74"/>
        <v/>
      </c>
      <c r="CR83" s="66" t="str">
        <f t="shared" si="75"/>
        <v/>
      </c>
    </row>
    <row r="84" spans="1:96" ht="42.75" customHeight="1">
      <c r="A84" s="43">
        <v>83</v>
      </c>
      <c r="D84" s="66" t="str">
        <f t="shared" si="44"/>
        <v>00000000-2024-PRODUCE/DECHDI-</v>
      </c>
      <c r="F84" s="46"/>
      <c r="G84" s="68" t="str">
        <f t="shared" si="38"/>
        <v>00000000-1900</v>
      </c>
      <c r="H84" s="66" t="str">
        <f t="shared" si="41"/>
        <v>0 de enero de yyyy</v>
      </c>
      <c r="J84" s="66" t="str">
        <f>+IFERROR(INDEX(BD_CIAT!$S$1:$S$273,MATCH(RD_IL_PERMISOS!I84,BD_CIAT!$A$1:$A$273,0)),"")</f>
        <v/>
      </c>
      <c r="L84" s="33" t="str">
        <f>IFERROR(INDEX(BD_CIAT!$Z$1:$Z$273,MATCH(RD_IL_PERMISOS!K84,BD_CIAT!$Y$1:$Y$273,0)),"")</f>
        <v/>
      </c>
      <c r="M84" s="48"/>
      <c r="N84" s="48"/>
      <c r="O84" s="73" t="str">
        <f t="shared" si="45"/>
        <v/>
      </c>
      <c r="P84" s="70" t="str">
        <f t="shared" si="46"/>
        <v/>
      </c>
      <c r="R84" s="49"/>
      <c r="S84" s="66" t="str">
        <f t="shared" si="47"/>
        <v>0 de enero de yyyy</v>
      </c>
      <c r="T84" s="50"/>
      <c r="U84" s="72" t="str">
        <f t="shared" si="42"/>
        <v/>
      </c>
      <c r="V84" s="72" t="str">
        <f>LOWER(IF(T84&lt;&gt;"",[1]!NumLetras(T84),""))</f>
        <v/>
      </c>
      <c r="W84" s="74" t="str">
        <f t="shared" si="43"/>
        <v/>
      </c>
      <c r="X84" s="75" t="str">
        <f t="shared" si="48"/>
        <v/>
      </c>
      <c r="Y84" s="75" t="str">
        <f t="shared" si="49"/>
        <v/>
      </c>
      <c r="Z84" s="66" t="str">
        <f>IFERROR(INDEX(BD_CIAT!$B$1:$B$273,MATCH(RD_IL_PERMISOS!AB84,BD_CIAT!$AG$1:$AG$273,0)),"")</f>
        <v/>
      </c>
      <c r="AA84" s="66" t="str">
        <f>IFERROR(INDEX(BD_CIAT!$AI$1:$AI$273,MATCH(RD_IL_PERMISOS!AB84,BD_CIAT!$AG$1:$AG$273,0)),"")</f>
        <v/>
      </c>
      <c r="AB84" s="66" t="str">
        <f>IFERROR(INDEX(BD_CIAT!$AG$1:$AG$273,MATCH(RD_IL_PERMISOS!I84,BD_CIAT!$A$1:$A$273,0)),"")</f>
        <v/>
      </c>
      <c r="AC84" s="66" t="str">
        <f>IFERROR(INDEX(BD_CIAT!$E$1:$E$273,MATCH(RD_IL_PERMISOS!AB84,BD_CIAT!$AG$1:$AG$273,0)),"")</f>
        <v/>
      </c>
      <c r="AD84" s="66" t="str">
        <f>IFERROR(INDEX(BD_CIAT!$G$1:$G$273,MATCH(RD_IL_PERMISOS!I84,BD_CIAT!$A$1:$A$273,0)),"")</f>
        <v/>
      </c>
      <c r="AG84" s="66" t="str">
        <f t="shared" si="50"/>
        <v/>
      </c>
      <c r="AH84" s="66" t="str">
        <f>IFERROR(CONCATENATE(INDEX(BD_CIAT!$H$1:$H$273,MATCH(RD_IL_PERMISOS!I84,BD_CIAT!$A$1:$A$273,0)),", ",PROPER(INDEX(BD_CIAT!$C$1:$C$273,MATCH(RD_IL_PERMISOS!AB84,BD_CIAT!$AG$1:$AG$273,0)))),"")</f>
        <v/>
      </c>
      <c r="AI84" s="66" t="str">
        <f t="shared" si="51"/>
        <v/>
      </c>
      <c r="AJ84" s="66" t="str">
        <f t="shared" si="52"/>
        <v/>
      </c>
      <c r="AK84" s="48"/>
      <c r="AL84" s="66" t="str">
        <f t="shared" si="53"/>
        <v>0 de enero de yyyy</v>
      </c>
      <c r="AM84" s="48"/>
      <c r="AN84" s="66" t="str">
        <f t="shared" si="54"/>
        <v>0 de enero de yyyy</v>
      </c>
      <c r="AO84" s="44"/>
      <c r="AP84" s="44"/>
      <c r="AQ84" s="66" t="str">
        <f t="shared" si="55"/>
        <v/>
      </c>
      <c r="AR84" s="33" t="str">
        <f>IFERROR(INDEX(BD_CIAT!$AK$1:$AK$273,MATCH(RD_IL_PERMISOS!I84,BD_CIAT!$A$1:$A$273,0)),"")</f>
        <v/>
      </c>
      <c r="AS84" s="66" t="str">
        <f>IFERROR(INDEX(BD_CIAT!$O$1:$O$273,MATCH(RD_IL_PERMISOS!I84,BD_CIAT!$A$1:$A$273,0)),"")</f>
        <v/>
      </c>
      <c r="AT84" s="49"/>
      <c r="AU84" s="66" t="str">
        <f t="shared" si="56"/>
        <v/>
      </c>
      <c r="AV84" s="44"/>
      <c r="AW84" s="44"/>
      <c r="AX84" s="66" t="str">
        <f t="shared" si="57"/>
        <v/>
      </c>
      <c r="AY84" s="78" t="str">
        <f>IFERROR(INDEX(BD_CIAT!$AA$2:$AA$273,MATCH(RD_IL_PERMISOS!K84,BD_CIAT!$Y$2:$Y$273,0)),"")</f>
        <v/>
      </c>
      <c r="AZ84" s="44"/>
      <c r="BA84" s="44"/>
      <c r="BB84" s="44"/>
      <c r="BC84" s="66" t="str">
        <f t="shared" si="58"/>
        <v/>
      </c>
      <c r="BD84" s="48"/>
      <c r="BE84" s="66" t="str">
        <f t="shared" si="59"/>
        <v>0 de enero de yyyy</v>
      </c>
      <c r="BF84" s="48"/>
      <c r="BG84" s="66" t="str">
        <f t="shared" si="60"/>
        <v>0 de enero de YYYY</v>
      </c>
      <c r="BH84" s="52"/>
      <c r="BI84" s="72" t="str">
        <f t="shared" si="61"/>
        <v xml:space="preserve">$,000 </v>
      </c>
      <c r="BJ84" s="72" t="str">
        <f>LOWER(IF(BH84&lt;&gt;"",[1]!NumLetras(BH84),""))</f>
        <v/>
      </c>
      <c r="BK84" s="74" t="str">
        <f t="shared" si="62"/>
        <v/>
      </c>
      <c r="BL84" s="74" t="str">
        <f t="shared" si="63"/>
        <v/>
      </c>
      <c r="BM84" s="74" t="str">
        <f t="shared" si="64"/>
        <v/>
      </c>
      <c r="BN84" s="44"/>
      <c r="BO84" s="48"/>
      <c r="BP84" s="66" t="str">
        <f t="shared" si="65"/>
        <v/>
      </c>
      <c r="BQ84" s="44"/>
      <c r="BR84" s="48"/>
      <c r="BS84" s="66" t="str">
        <f t="shared" si="66"/>
        <v/>
      </c>
      <c r="BT84" s="44"/>
      <c r="BU84" s="48"/>
      <c r="BV84" s="66" t="str">
        <f t="shared" si="67"/>
        <v>00000000-1900-PRODUCE-Oec</v>
      </c>
      <c r="BW84" s="44"/>
      <c r="BX84" s="48"/>
      <c r="BY84" s="66" t="str">
        <f t="shared" si="68"/>
        <v/>
      </c>
      <c r="BZ84" s="66" t="str">
        <f t="shared" si="69"/>
        <v/>
      </c>
      <c r="CA84" s="66" t="str">
        <f t="shared" si="70"/>
        <v>Al respecto, la administrada no cuenta con un permiso anterior para la referida embarcación pesquera, por lo que no resulta exigible el cumplimiento del citado numeral</v>
      </c>
      <c r="CB84" s="44"/>
      <c r="CC84" s="48"/>
      <c r="CD84" s="66" t="str">
        <f t="shared" si="71"/>
        <v>0000000-1900-PRODUCE/DSF-PA</v>
      </c>
      <c r="CE84" s="53"/>
      <c r="CF84" s="48"/>
      <c r="CG84" s="44"/>
      <c r="CH84" s="66" t="str">
        <f t="shared" si="72"/>
        <v/>
      </c>
      <c r="CI84" s="66" t="str">
        <f>IFERROR(INDEX(BD_CIAT!$AE$1:$AE$273,MATCH(RD_IL_PERMISOS!I84,BD_CIAT!$A$1:$A$273,0)),"")</f>
        <v/>
      </c>
      <c r="CJ84" s="66" t="str">
        <f t="shared" si="73"/>
        <v/>
      </c>
      <c r="CK84" s="66" t="str">
        <f>IF(CI84&lt;&gt;"",IF(RIGHT(CI84)="B",DATA_AUX!$F$3,IF(RIGHT(CI84)="A",DATA_AUX!$F$2,DATA_AUX!$F$4)),"")</f>
        <v/>
      </c>
      <c r="CL84" s="66" t="str">
        <f>IF(CI84&lt;&gt;"",IF(OR(CI84="6-A",CI84="6-B"),INDEX(DATA_AUX!$M$1:$M$4,MATCH(RD_IL_PERMISOS!CI84,DATA_AUX!$L$1:$L$4,0)),DATA_AUX!M86),"")</f>
        <v/>
      </c>
      <c r="CM84" s="66" t="str">
        <f>IFERROR(INDEX(DATA_AUX!$N$1:$N$4,MATCH(RD_IL_PERMISOS!CI84,DATA_AUX!$L$1:$L$4,0)),"")</f>
        <v/>
      </c>
      <c r="CN84" s="66" t="str">
        <f>+IF(M84&lt;&gt;"",CONCATENATE(PROPER(MID([1]!NumLetras(12*(YEAR(N84)-YEAR(M84))+(MONTH(N84)-MONTH(M84))),1,LEN([1]!NumLetras(12*(YEAR(N84)-YEAR(M84))+(MONTH(N84)-MONTH(M84))))-7))," (",12*(YEAR(N84)-YEAR(M84))+(MONTH(N84)-MONTH(M84)),")",IF(MONTH(N84)-MONTH(M84)=1," mes"," meses"),"; ",P84),"")</f>
        <v/>
      </c>
      <c r="CO84" s="44"/>
      <c r="CP84" s="48"/>
      <c r="CQ84" s="66" t="str">
        <f t="shared" si="74"/>
        <v/>
      </c>
      <c r="CR84" s="66" t="str">
        <f t="shared" si="75"/>
        <v/>
      </c>
    </row>
    <row r="85" spans="1:96" ht="42.75" customHeight="1">
      <c r="A85" s="43">
        <v>84</v>
      </c>
      <c r="D85" s="66" t="str">
        <f t="shared" si="44"/>
        <v>00000000-2024-PRODUCE/DECHDI-</v>
      </c>
      <c r="F85" s="46"/>
      <c r="G85" s="68" t="str">
        <f t="shared" si="38"/>
        <v>00000000-1900</v>
      </c>
      <c r="H85" s="66" t="str">
        <f t="shared" si="41"/>
        <v>0 de enero de yyyy</v>
      </c>
      <c r="J85" s="66" t="str">
        <f>+IFERROR(INDEX(BD_CIAT!$S$1:$S$273,MATCH(RD_IL_PERMISOS!I85,BD_CIAT!$A$1:$A$273,0)),"")</f>
        <v/>
      </c>
      <c r="L85" s="33" t="str">
        <f>IFERROR(INDEX(BD_CIAT!$Z$1:$Z$273,MATCH(RD_IL_PERMISOS!K85,BD_CIAT!$Y$1:$Y$273,0)),"")</f>
        <v/>
      </c>
      <c r="M85" s="48"/>
      <c r="N85" s="48"/>
      <c r="O85" s="73" t="str">
        <f t="shared" si="45"/>
        <v/>
      </c>
      <c r="P85" s="70" t="str">
        <f t="shared" si="46"/>
        <v/>
      </c>
      <c r="R85" s="49"/>
      <c r="S85" s="66" t="str">
        <f t="shared" si="47"/>
        <v>0 de enero de yyyy</v>
      </c>
      <c r="T85" s="50"/>
      <c r="U85" s="72" t="str">
        <f t="shared" si="42"/>
        <v/>
      </c>
      <c r="V85" s="72" t="str">
        <f>LOWER(IF(T85&lt;&gt;"",[1]!NumLetras(T85),""))</f>
        <v/>
      </c>
      <c r="W85" s="74" t="str">
        <f t="shared" si="43"/>
        <v/>
      </c>
      <c r="X85" s="75" t="str">
        <f t="shared" si="48"/>
        <v/>
      </c>
      <c r="Y85" s="75" t="str">
        <f t="shared" si="49"/>
        <v/>
      </c>
      <c r="Z85" s="66" t="str">
        <f>IFERROR(INDEX(BD_CIAT!$B$1:$B$273,MATCH(RD_IL_PERMISOS!AB85,BD_CIAT!$AG$1:$AG$273,0)),"")</f>
        <v/>
      </c>
      <c r="AA85" s="66" t="str">
        <f>IFERROR(INDEX(BD_CIAT!$AI$1:$AI$273,MATCH(RD_IL_PERMISOS!AB85,BD_CIAT!$AG$1:$AG$273,0)),"")</f>
        <v/>
      </c>
      <c r="AB85" s="66" t="str">
        <f>IFERROR(INDEX(BD_CIAT!$AG$1:$AG$273,MATCH(RD_IL_PERMISOS!I85,BD_CIAT!$A$1:$A$273,0)),"")</f>
        <v/>
      </c>
      <c r="AC85" s="66" t="str">
        <f>IFERROR(INDEX(BD_CIAT!$E$1:$E$273,MATCH(RD_IL_PERMISOS!AB85,BD_CIAT!$AG$1:$AG$273,0)),"")</f>
        <v/>
      </c>
      <c r="AD85" s="66" t="str">
        <f>IFERROR(INDEX(BD_CIAT!$G$1:$G$273,MATCH(RD_IL_PERMISOS!I85,BD_CIAT!$A$1:$A$273,0)),"")</f>
        <v/>
      </c>
      <c r="AG85" s="66" t="str">
        <f t="shared" si="50"/>
        <v/>
      </c>
      <c r="AH85" s="66" t="str">
        <f>IFERROR(CONCATENATE(INDEX(BD_CIAT!$H$1:$H$273,MATCH(RD_IL_PERMISOS!I85,BD_CIAT!$A$1:$A$273,0)),", ",PROPER(INDEX(BD_CIAT!$C$1:$C$273,MATCH(RD_IL_PERMISOS!AB85,BD_CIAT!$AG$1:$AG$273,0)))),"")</f>
        <v/>
      </c>
      <c r="AI85" s="66" t="str">
        <f t="shared" si="51"/>
        <v/>
      </c>
      <c r="AJ85" s="66" t="str">
        <f t="shared" si="52"/>
        <v/>
      </c>
      <c r="AK85" s="48"/>
      <c r="AL85" s="66" t="str">
        <f t="shared" si="53"/>
        <v>0 de enero de yyyy</v>
      </c>
      <c r="AM85" s="48"/>
      <c r="AN85" s="66" t="str">
        <f t="shared" si="54"/>
        <v>0 de enero de yyyy</v>
      </c>
      <c r="AO85" s="44"/>
      <c r="AP85" s="44"/>
      <c r="AQ85" s="66" t="str">
        <f t="shared" si="55"/>
        <v/>
      </c>
      <c r="AR85" s="33" t="str">
        <f>IFERROR(INDEX(BD_CIAT!$AK$1:$AK$273,MATCH(RD_IL_PERMISOS!I85,BD_CIAT!$A$1:$A$273,0)),"")</f>
        <v/>
      </c>
      <c r="AS85" s="66" t="str">
        <f>IFERROR(INDEX(BD_CIAT!$O$1:$O$273,MATCH(RD_IL_PERMISOS!I85,BD_CIAT!$A$1:$A$273,0)),"")</f>
        <v/>
      </c>
      <c r="AT85" s="49"/>
      <c r="AU85" s="66" t="str">
        <f t="shared" si="56"/>
        <v/>
      </c>
      <c r="AV85" s="44"/>
      <c r="AW85" s="44"/>
      <c r="AX85" s="66" t="str">
        <f t="shared" si="57"/>
        <v/>
      </c>
      <c r="AY85" s="78" t="str">
        <f>IFERROR(INDEX(BD_CIAT!$AA$2:$AA$273,MATCH(RD_IL_PERMISOS!K85,BD_CIAT!$Y$2:$Y$273,0)),"")</f>
        <v/>
      </c>
      <c r="AZ85" s="44"/>
      <c r="BA85" s="44"/>
      <c r="BB85" s="44"/>
      <c r="BC85" s="66" t="str">
        <f t="shared" si="58"/>
        <v/>
      </c>
      <c r="BD85" s="48"/>
      <c r="BE85" s="66" t="str">
        <f t="shared" si="59"/>
        <v>0 de enero de yyyy</v>
      </c>
      <c r="BF85" s="48"/>
      <c r="BG85" s="66" t="str">
        <f t="shared" si="60"/>
        <v>0 de enero de YYYY</v>
      </c>
      <c r="BH85" s="52"/>
      <c r="BI85" s="72" t="str">
        <f t="shared" si="61"/>
        <v xml:space="preserve">$,000 </v>
      </c>
      <c r="BJ85" s="72" t="str">
        <f>LOWER(IF(BH85&lt;&gt;"",[1]!NumLetras(BH85),""))</f>
        <v/>
      </c>
      <c r="BK85" s="74" t="str">
        <f t="shared" si="62"/>
        <v/>
      </c>
      <c r="BL85" s="74" t="str">
        <f t="shared" si="63"/>
        <v/>
      </c>
      <c r="BM85" s="74" t="str">
        <f t="shared" si="64"/>
        <v/>
      </c>
      <c r="BN85" s="44"/>
      <c r="BO85" s="48"/>
      <c r="BP85" s="66" t="str">
        <f t="shared" si="65"/>
        <v/>
      </c>
      <c r="BQ85" s="44"/>
      <c r="BR85" s="48"/>
      <c r="BS85" s="66" t="str">
        <f t="shared" si="66"/>
        <v/>
      </c>
      <c r="BT85" s="44"/>
      <c r="BU85" s="48"/>
      <c r="BV85" s="66" t="str">
        <f t="shared" si="67"/>
        <v>00000000-1900-PRODUCE-Oec</v>
      </c>
      <c r="BW85" s="44"/>
      <c r="BX85" s="48"/>
      <c r="BY85" s="66" t="str">
        <f t="shared" si="68"/>
        <v/>
      </c>
      <c r="BZ85" s="66" t="str">
        <f t="shared" si="69"/>
        <v/>
      </c>
      <c r="CA85" s="66" t="str">
        <f t="shared" si="70"/>
        <v>Al respecto, la administrada no cuenta con un permiso anterior para la referida embarcación pesquera, por lo que no resulta exigible el cumplimiento del citado numeral</v>
      </c>
      <c r="CB85" s="44"/>
      <c r="CC85" s="48"/>
      <c r="CD85" s="66" t="str">
        <f t="shared" si="71"/>
        <v>0000000-1900-PRODUCE/DSF-PA</v>
      </c>
      <c r="CE85" s="53"/>
      <c r="CF85" s="48"/>
      <c r="CG85" s="44"/>
      <c r="CH85" s="66" t="str">
        <f t="shared" si="72"/>
        <v/>
      </c>
      <c r="CI85" s="66" t="str">
        <f>IFERROR(INDEX(BD_CIAT!$AE$1:$AE$273,MATCH(RD_IL_PERMISOS!I85,BD_CIAT!$A$1:$A$273,0)),"")</f>
        <v/>
      </c>
      <c r="CJ85" s="66" t="str">
        <f t="shared" si="73"/>
        <v/>
      </c>
      <c r="CK85" s="66" t="str">
        <f>IF(CI85&lt;&gt;"",IF(RIGHT(CI85)="B",DATA_AUX!$F$3,IF(RIGHT(CI85)="A",DATA_AUX!$F$2,DATA_AUX!$F$4)),"")</f>
        <v/>
      </c>
      <c r="CL85" s="66" t="str">
        <f>IF(CI85&lt;&gt;"",IF(OR(CI85="6-A",CI85="6-B"),INDEX(DATA_AUX!$M$1:$M$4,MATCH(RD_IL_PERMISOS!CI85,DATA_AUX!$L$1:$L$4,0)),DATA_AUX!M87),"")</f>
        <v/>
      </c>
      <c r="CM85" s="66" t="str">
        <f>IFERROR(INDEX(DATA_AUX!$N$1:$N$4,MATCH(RD_IL_PERMISOS!CI85,DATA_AUX!$L$1:$L$4,0)),"")</f>
        <v/>
      </c>
      <c r="CN85" s="66" t="str">
        <f>+IF(M85&lt;&gt;"",CONCATENATE(PROPER(MID([1]!NumLetras(12*(YEAR(N85)-YEAR(M85))+(MONTH(N85)-MONTH(M85))),1,LEN([1]!NumLetras(12*(YEAR(N85)-YEAR(M85))+(MONTH(N85)-MONTH(M85))))-7))," (",12*(YEAR(N85)-YEAR(M85))+(MONTH(N85)-MONTH(M85)),")",IF(MONTH(N85)-MONTH(M85)=1," mes"," meses"),"; ",P85),"")</f>
        <v/>
      </c>
      <c r="CO85" s="44"/>
      <c r="CP85" s="48"/>
      <c r="CQ85" s="66" t="str">
        <f t="shared" si="74"/>
        <v/>
      </c>
      <c r="CR85" s="66" t="str">
        <f t="shared" si="75"/>
        <v/>
      </c>
    </row>
    <row r="86" spans="1:96" ht="42.75" customHeight="1">
      <c r="A86" s="43">
        <v>85</v>
      </c>
      <c r="D86" s="66" t="str">
        <f t="shared" si="44"/>
        <v>00000000-2024-PRODUCE/DECHDI-</v>
      </c>
      <c r="F86" s="46"/>
      <c r="G86" s="68" t="str">
        <f t="shared" ref="G86:G100" si="76">+CONCATENATE(TEXT(E86,"00000000"),"-",YEAR(F86))</f>
        <v>00000000-1900</v>
      </c>
      <c r="H86" s="66" t="str">
        <f t="shared" si="41"/>
        <v>0 de enero de yyyy</v>
      </c>
      <c r="J86" s="66" t="str">
        <f>+IFERROR(INDEX(BD_CIAT!$S$1:$S$273,MATCH(RD_IL_PERMISOS!I86,BD_CIAT!$A$1:$A$273,0)),"")</f>
        <v/>
      </c>
      <c r="L86" s="33" t="str">
        <f>IFERROR(INDEX(BD_CIAT!$Z$1:$Z$273,MATCH(RD_IL_PERMISOS!K86,BD_CIAT!$Y$1:$Y$273,0)),"")</f>
        <v/>
      </c>
      <c r="M86" s="48"/>
      <c r="N86" s="48"/>
      <c r="O86" s="73" t="str">
        <f t="shared" si="45"/>
        <v/>
      </c>
      <c r="P86" s="70" t="str">
        <f t="shared" si="46"/>
        <v/>
      </c>
      <c r="R86" s="49"/>
      <c r="S86" s="66" t="str">
        <f t="shared" si="47"/>
        <v>0 de enero de yyyy</v>
      </c>
      <c r="T86" s="50"/>
      <c r="U86" s="72" t="str">
        <f t="shared" si="42"/>
        <v/>
      </c>
      <c r="V86" s="72" t="str">
        <f>LOWER(IF(T86&lt;&gt;"",[1]!NumLetras(T86),""))</f>
        <v/>
      </c>
      <c r="W86" s="74" t="str">
        <f t="shared" si="43"/>
        <v/>
      </c>
      <c r="X86" s="75" t="str">
        <f t="shared" si="48"/>
        <v/>
      </c>
      <c r="Y86" s="75" t="str">
        <f t="shared" si="49"/>
        <v/>
      </c>
      <c r="Z86" s="66" t="str">
        <f>IFERROR(INDEX(BD_CIAT!$B$1:$B$273,MATCH(RD_IL_PERMISOS!AB86,BD_CIAT!$AG$1:$AG$273,0)),"")</f>
        <v/>
      </c>
      <c r="AA86" s="66" t="str">
        <f>IFERROR(INDEX(BD_CIAT!$AI$1:$AI$273,MATCH(RD_IL_PERMISOS!AB86,BD_CIAT!$AG$1:$AG$273,0)),"")</f>
        <v/>
      </c>
      <c r="AB86" s="66" t="str">
        <f>IFERROR(INDEX(BD_CIAT!$AG$1:$AG$273,MATCH(RD_IL_PERMISOS!I86,BD_CIAT!$A$1:$A$273,0)),"")</f>
        <v/>
      </c>
      <c r="AC86" s="66" t="str">
        <f>IFERROR(INDEX(BD_CIAT!$E$1:$E$273,MATCH(RD_IL_PERMISOS!AB86,BD_CIAT!$AG$1:$AG$273,0)),"")</f>
        <v/>
      </c>
      <c r="AD86" s="66" t="str">
        <f>IFERROR(INDEX(BD_CIAT!$G$1:$G$273,MATCH(RD_IL_PERMISOS!I86,BD_CIAT!$A$1:$A$273,0)),"")</f>
        <v/>
      </c>
      <c r="AG86" s="66" t="str">
        <f t="shared" si="50"/>
        <v/>
      </c>
      <c r="AH86" s="66" t="str">
        <f>IFERROR(CONCATENATE(INDEX(BD_CIAT!$H$1:$H$273,MATCH(RD_IL_PERMISOS!I86,BD_CIAT!$A$1:$A$273,0)),", ",PROPER(INDEX(BD_CIAT!$C$1:$C$273,MATCH(RD_IL_PERMISOS!AB86,BD_CIAT!$AG$1:$AG$273,0)))),"")</f>
        <v/>
      </c>
      <c r="AI86" s="66" t="str">
        <f t="shared" si="51"/>
        <v/>
      </c>
      <c r="AJ86" s="66" t="str">
        <f t="shared" si="52"/>
        <v/>
      </c>
      <c r="AK86" s="48"/>
      <c r="AL86" s="66" t="str">
        <f t="shared" si="53"/>
        <v>0 de enero de yyyy</v>
      </c>
      <c r="AM86" s="48"/>
      <c r="AN86" s="66" t="str">
        <f t="shared" si="54"/>
        <v>0 de enero de yyyy</v>
      </c>
      <c r="AO86" s="44"/>
      <c r="AP86" s="44"/>
      <c r="AQ86" s="66" t="str">
        <f t="shared" si="55"/>
        <v/>
      </c>
      <c r="AR86" s="33" t="str">
        <f>IFERROR(INDEX(BD_CIAT!$AK$1:$AK$273,MATCH(RD_IL_PERMISOS!I86,BD_CIAT!$A$1:$A$273,0)),"")</f>
        <v/>
      </c>
      <c r="AS86" s="66" t="str">
        <f>IFERROR(INDEX(BD_CIAT!$O$1:$O$273,MATCH(RD_IL_PERMISOS!I86,BD_CIAT!$A$1:$A$273,0)),"")</f>
        <v/>
      </c>
      <c r="AT86" s="49"/>
      <c r="AU86" s="66" t="str">
        <f t="shared" si="56"/>
        <v/>
      </c>
      <c r="AV86" s="44"/>
      <c r="AW86" s="44"/>
      <c r="AX86" s="66" t="str">
        <f t="shared" si="57"/>
        <v/>
      </c>
      <c r="AY86" s="78" t="str">
        <f>IFERROR(INDEX(BD_CIAT!$AA$2:$AA$273,MATCH(RD_IL_PERMISOS!K86,BD_CIAT!$Y$2:$Y$273,0)),"")</f>
        <v/>
      </c>
      <c r="AZ86" s="44"/>
      <c r="BA86" s="44"/>
      <c r="BB86" s="44"/>
      <c r="BC86" s="66" t="str">
        <f t="shared" si="58"/>
        <v/>
      </c>
      <c r="BD86" s="48"/>
      <c r="BE86" s="66" t="str">
        <f t="shared" si="59"/>
        <v>0 de enero de yyyy</v>
      </c>
      <c r="BF86" s="48"/>
      <c r="BG86" s="66" t="str">
        <f t="shared" si="60"/>
        <v>0 de enero de YYYY</v>
      </c>
      <c r="BH86" s="52"/>
      <c r="BI86" s="72" t="str">
        <f t="shared" si="61"/>
        <v xml:space="preserve">$,000 </v>
      </c>
      <c r="BJ86" s="72" t="str">
        <f>LOWER(IF(BH86&lt;&gt;"",[1]!NumLetras(BH86),""))</f>
        <v/>
      </c>
      <c r="BK86" s="74" t="str">
        <f t="shared" si="62"/>
        <v/>
      </c>
      <c r="BL86" s="74" t="str">
        <f t="shared" si="63"/>
        <v/>
      </c>
      <c r="BM86" s="74" t="str">
        <f t="shared" si="64"/>
        <v/>
      </c>
      <c r="BN86" s="44"/>
      <c r="BO86" s="48"/>
      <c r="BP86" s="66" t="str">
        <f t="shared" si="65"/>
        <v/>
      </c>
      <c r="BQ86" s="44"/>
      <c r="BR86" s="48"/>
      <c r="BS86" s="66" t="str">
        <f t="shared" si="66"/>
        <v/>
      </c>
      <c r="BT86" s="44"/>
      <c r="BU86" s="48"/>
      <c r="BV86" s="66" t="str">
        <f t="shared" si="67"/>
        <v>00000000-1900-PRODUCE-Oec</v>
      </c>
      <c r="BW86" s="44"/>
      <c r="BX86" s="48"/>
      <c r="BY86" s="66" t="str">
        <f t="shared" si="68"/>
        <v/>
      </c>
      <c r="BZ86" s="66" t="str">
        <f t="shared" si="69"/>
        <v/>
      </c>
      <c r="CA86" s="66" t="str">
        <f t="shared" si="70"/>
        <v>Al respecto, la administrada no cuenta con un permiso anterior para la referida embarcación pesquera, por lo que no resulta exigible el cumplimiento del citado numeral</v>
      </c>
      <c r="CB86" s="44"/>
      <c r="CC86" s="48"/>
      <c r="CD86" s="66" t="str">
        <f t="shared" si="71"/>
        <v>0000000-1900-PRODUCE/DSF-PA</v>
      </c>
      <c r="CE86" s="53"/>
      <c r="CF86" s="48"/>
      <c r="CG86" s="44"/>
      <c r="CH86" s="66" t="str">
        <f t="shared" si="72"/>
        <v/>
      </c>
      <c r="CI86" s="66" t="str">
        <f>IFERROR(INDEX(BD_CIAT!$AE$1:$AE$273,MATCH(RD_IL_PERMISOS!I86,BD_CIAT!$A$1:$A$273,0)),"")</f>
        <v/>
      </c>
      <c r="CJ86" s="66" t="str">
        <f t="shared" si="73"/>
        <v/>
      </c>
      <c r="CK86" s="66" t="str">
        <f>IF(CI86&lt;&gt;"",IF(RIGHT(CI86)="B",DATA_AUX!$F$3,IF(RIGHT(CI86)="A",DATA_AUX!$F$2,DATA_AUX!$F$4)),"")</f>
        <v/>
      </c>
      <c r="CL86" s="66" t="str">
        <f>IF(CI86&lt;&gt;"",IF(OR(CI86="6-A",CI86="6-B"),INDEX(DATA_AUX!$M$1:$M$4,MATCH(RD_IL_PERMISOS!CI86,DATA_AUX!$L$1:$L$4,0)),DATA_AUX!M88),"")</f>
        <v/>
      </c>
      <c r="CM86" s="66" t="str">
        <f>IFERROR(INDEX(DATA_AUX!$N$1:$N$4,MATCH(RD_IL_PERMISOS!CI86,DATA_AUX!$L$1:$L$4,0)),"")</f>
        <v/>
      </c>
      <c r="CN86" s="66" t="str">
        <f>+IF(M86&lt;&gt;"",CONCATENATE(PROPER(MID([1]!NumLetras(12*(YEAR(N86)-YEAR(M86))+(MONTH(N86)-MONTH(M86))),1,LEN([1]!NumLetras(12*(YEAR(N86)-YEAR(M86))+(MONTH(N86)-MONTH(M86))))-7))," (",12*(YEAR(N86)-YEAR(M86))+(MONTH(N86)-MONTH(M86)),")",IF(MONTH(N86)-MONTH(M86)=1," mes"," meses"),"; ",P86),"")</f>
        <v/>
      </c>
      <c r="CO86" s="44"/>
      <c r="CP86" s="48"/>
      <c r="CQ86" s="66" t="str">
        <f t="shared" si="74"/>
        <v/>
      </c>
      <c r="CR86" s="66" t="str">
        <f t="shared" si="75"/>
        <v/>
      </c>
    </row>
    <row r="87" spans="1:96" ht="42.75" customHeight="1">
      <c r="A87" s="43">
        <v>86</v>
      </c>
      <c r="D87" s="66" t="str">
        <f t="shared" si="44"/>
        <v>00000000-2024-PRODUCE/DECHDI-</v>
      </c>
      <c r="F87" s="46"/>
      <c r="G87" s="68" t="str">
        <f t="shared" si="76"/>
        <v>00000000-1900</v>
      </c>
      <c r="H87" s="66" t="str">
        <f t="shared" si="41"/>
        <v>0 de enero de yyyy</v>
      </c>
      <c r="J87" s="66" t="str">
        <f>+IFERROR(INDEX(BD_CIAT!$S$1:$S$273,MATCH(RD_IL_PERMISOS!I87,BD_CIAT!$A$1:$A$273,0)),"")</f>
        <v/>
      </c>
      <c r="L87" s="33" t="str">
        <f>IFERROR(INDEX(BD_CIAT!$Z$1:$Z$273,MATCH(RD_IL_PERMISOS!K87,BD_CIAT!$Y$1:$Y$273,0)),"")</f>
        <v/>
      </c>
      <c r="M87" s="48"/>
      <c r="N87" s="48"/>
      <c r="O87" s="73" t="str">
        <f t="shared" si="45"/>
        <v/>
      </c>
      <c r="P87" s="70" t="str">
        <f t="shared" si="46"/>
        <v/>
      </c>
      <c r="R87" s="49"/>
      <c r="S87" s="66" t="str">
        <f t="shared" si="47"/>
        <v>0 de enero de yyyy</v>
      </c>
      <c r="T87" s="50"/>
      <c r="U87" s="72" t="str">
        <f t="shared" si="42"/>
        <v/>
      </c>
      <c r="V87" s="72" t="str">
        <f>LOWER(IF(T87&lt;&gt;"",[1]!NumLetras(T87),""))</f>
        <v/>
      </c>
      <c r="W87" s="74" t="str">
        <f t="shared" si="43"/>
        <v/>
      </c>
      <c r="X87" s="75" t="str">
        <f t="shared" si="48"/>
        <v/>
      </c>
      <c r="Y87" s="75" t="str">
        <f t="shared" si="49"/>
        <v/>
      </c>
      <c r="Z87" s="66" t="str">
        <f>IFERROR(INDEX(BD_CIAT!$B$1:$B$273,MATCH(RD_IL_PERMISOS!AB87,BD_CIAT!$AG$1:$AG$273,0)),"")</f>
        <v/>
      </c>
      <c r="AA87" s="66" t="str">
        <f>IFERROR(INDEX(BD_CIAT!$AI$1:$AI$273,MATCH(RD_IL_PERMISOS!AB87,BD_CIAT!$AG$1:$AG$273,0)),"")</f>
        <v/>
      </c>
      <c r="AB87" s="66" t="str">
        <f>IFERROR(INDEX(BD_CIAT!$AG$1:$AG$273,MATCH(RD_IL_PERMISOS!I87,BD_CIAT!$A$1:$A$273,0)),"")</f>
        <v/>
      </c>
      <c r="AC87" s="66" t="str">
        <f>IFERROR(INDEX(BD_CIAT!$E$1:$E$273,MATCH(RD_IL_PERMISOS!AB87,BD_CIAT!$AG$1:$AG$273,0)),"")</f>
        <v/>
      </c>
      <c r="AD87" s="66" t="str">
        <f>IFERROR(INDEX(BD_CIAT!$G$1:$G$273,MATCH(RD_IL_PERMISOS!I87,BD_CIAT!$A$1:$A$273,0)),"")</f>
        <v/>
      </c>
      <c r="AG87" s="66" t="str">
        <f t="shared" si="50"/>
        <v/>
      </c>
      <c r="AH87" s="66" t="str">
        <f>IFERROR(CONCATENATE(INDEX(BD_CIAT!$H$1:$H$273,MATCH(RD_IL_PERMISOS!I87,BD_CIAT!$A$1:$A$273,0)),", ",PROPER(INDEX(BD_CIAT!$C$1:$C$273,MATCH(RD_IL_PERMISOS!AB87,BD_CIAT!$AG$1:$AG$273,0)))),"")</f>
        <v/>
      </c>
      <c r="AI87" s="66" t="str">
        <f t="shared" si="51"/>
        <v/>
      </c>
      <c r="AJ87" s="66" t="str">
        <f t="shared" si="52"/>
        <v/>
      </c>
      <c r="AK87" s="48"/>
      <c r="AL87" s="66" t="str">
        <f t="shared" si="53"/>
        <v>0 de enero de yyyy</v>
      </c>
      <c r="AM87" s="48"/>
      <c r="AN87" s="66" t="str">
        <f t="shared" si="54"/>
        <v>0 de enero de yyyy</v>
      </c>
      <c r="AO87" s="44"/>
      <c r="AP87" s="44"/>
      <c r="AQ87" s="66" t="str">
        <f t="shared" si="55"/>
        <v/>
      </c>
      <c r="AR87" s="33" t="str">
        <f>IFERROR(INDEX(BD_CIAT!$AK$1:$AK$273,MATCH(RD_IL_PERMISOS!I87,BD_CIAT!$A$1:$A$273,0)),"")</f>
        <v/>
      </c>
      <c r="AS87" s="66" t="str">
        <f>IFERROR(INDEX(BD_CIAT!$O$1:$O$273,MATCH(RD_IL_PERMISOS!I87,BD_CIAT!$A$1:$A$273,0)),"")</f>
        <v/>
      </c>
      <c r="AT87" s="49"/>
      <c r="AU87" s="66" t="str">
        <f t="shared" si="56"/>
        <v/>
      </c>
      <c r="AV87" s="44"/>
      <c r="AW87" s="44"/>
      <c r="AX87" s="66" t="str">
        <f t="shared" si="57"/>
        <v/>
      </c>
      <c r="AY87" s="78" t="str">
        <f>IFERROR(INDEX(BD_CIAT!$AA$2:$AA$273,MATCH(RD_IL_PERMISOS!K87,BD_CIAT!$Y$2:$Y$273,0)),"")</f>
        <v/>
      </c>
      <c r="AZ87" s="44"/>
      <c r="BA87" s="44"/>
      <c r="BB87" s="44"/>
      <c r="BC87" s="66" t="str">
        <f t="shared" si="58"/>
        <v/>
      </c>
      <c r="BD87" s="48"/>
      <c r="BE87" s="66" t="str">
        <f t="shared" si="59"/>
        <v>0 de enero de yyyy</v>
      </c>
      <c r="BF87" s="48"/>
      <c r="BG87" s="66" t="str">
        <f t="shared" si="60"/>
        <v>0 de enero de YYYY</v>
      </c>
      <c r="BH87" s="52"/>
      <c r="BI87" s="72" t="str">
        <f t="shared" si="61"/>
        <v xml:space="preserve">$,000 </v>
      </c>
      <c r="BJ87" s="72" t="str">
        <f>LOWER(IF(BH87&lt;&gt;"",[1]!NumLetras(BH87),""))</f>
        <v/>
      </c>
      <c r="BK87" s="74" t="str">
        <f t="shared" si="62"/>
        <v/>
      </c>
      <c r="BL87" s="74" t="str">
        <f t="shared" si="63"/>
        <v/>
      </c>
      <c r="BM87" s="74" t="str">
        <f t="shared" si="64"/>
        <v/>
      </c>
      <c r="BN87" s="44"/>
      <c r="BO87" s="48"/>
      <c r="BP87" s="66" t="str">
        <f t="shared" si="65"/>
        <v/>
      </c>
      <c r="BQ87" s="44"/>
      <c r="BR87" s="48"/>
      <c r="BS87" s="66" t="str">
        <f t="shared" si="66"/>
        <v/>
      </c>
      <c r="BT87" s="44"/>
      <c r="BU87" s="48"/>
      <c r="BV87" s="66" t="str">
        <f t="shared" si="67"/>
        <v>00000000-1900-PRODUCE-Oec</v>
      </c>
      <c r="BW87" s="44"/>
      <c r="BX87" s="48"/>
      <c r="BY87" s="66" t="str">
        <f t="shared" si="68"/>
        <v/>
      </c>
      <c r="BZ87" s="66" t="str">
        <f t="shared" si="69"/>
        <v/>
      </c>
      <c r="CA87" s="66" t="str">
        <f t="shared" si="70"/>
        <v>Al respecto, la administrada no cuenta con un permiso anterior para la referida embarcación pesquera, por lo que no resulta exigible el cumplimiento del citado numeral</v>
      </c>
      <c r="CB87" s="44"/>
      <c r="CC87" s="48"/>
      <c r="CD87" s="66" t="str">
        <f t="shared" si="71"/>
        <v>0000000-1900-PRODUCE/DSF-PA</v>
      </c>
      <c r="CE87" s="53"/>
      <c r="CF87" s="48"/>
      <c r="CG87" s="44"/>
      <c r="CH87" s="66" t="str">
        <f t="shared" si="72"/>
        <v/>
      </c>
      <c r="CI87" s="66" t="str">
        <f>IFERROR(INDEX(BD_CIAT!$AE$1:$AE$273,MATCH(RD_IL_PERMISOS!I87,BD_CIAT!$A$1:$A$273,0)),"")</f>
        <v/>
      </c>
      <c r="CJ87" s="66" t="str">
        <f t="shared" si="73"/>
        <v/>
      </c>
      <c r="CK87" s="66" t="str">
        <f>IF(CI87&lt;&gt;"",IF(RIGHT(CI87)="B",DATA_AUX!$F$3,IF(RIGHT(CI87)="A",DATA_AUX!$F$2,DATA_AUX!$F$4)),"")</f>
        <v/>
      </c>
      <c r="CL87" s="66" t="str">
        <f>IF(CI87&lt;&gt;"",IF(OR(CI87="6-A",CI87="6-B"),INDEX(DATA_AUX!$M$1:$M$4,MATCH(RD_IL_PERMISOS!CI87,DATA_AUX!$L$1:$L$4,0)),DATA_AUX!M89),"")</f>
        <v/>
      </c>
      <c r="CM87" s="66" t="str">
        <f>IFERROR(INDEX(DATA_AUX!$N$1:$N$4,MATCH(RD_IL_PERMISOS!CI87,DATA_AUX!$L$1:$L$4,0)),"")</f>
        <v/>
      </c>
      <c r="CN87" s="66" t="str">
        <f>+IF(M87&lt;&gt;"",CONCATENATE(PROPER(MID([1]!NumLetras(12*(YEAR(N87)-YEAR(M87))+(MONTH(N87)-MONTH(M87))),1,LEN([1]!NumLetras(12*(YEAR(N87)-YEAR(M87))+(MONTH(N87)-MONTH(M87))))-7))," (",12*(YEAR(N87)-YEAR(M87))+(MONTH(N87)-MONTH(M87)),")",IF(MONTH(N87)-MONTH(M87)=1," mes"," meses"),"; ",P87),"")</f>
        <v/>
      </c>
      <c r="CO87" s="44"/>
      <c r="CP87" s="48"/>
      <c r="CQ87" s="66" t="str">
        <f t="shared" si="74"/>
        <v/>
      </c>
      <c r="CR87" s="66" t="str">
        <f t="shared" si="75"/>
        <v/>
      </c>
    </row>
    <row r="88" spans="1:96" ht="42.75" customHeight="1">
      <c r="A88" s="43">
        <v>87</v>
      </c>
      <c r="D88" s="66" t="str">
        <f t="shared" si="44"/>
        <v>00000000-2024-PRODUCE/DECHDI-</v>
      </c>
      <c r="F88" s="46"/>
      <c r="G88" s="68" t="str">
        <f t="shared" si="76"/>
        <v>00000000-1900</v>
      </c>
      <c r="H88" s="66" t="str">
        <f t="shared" si="41"/>
        <v>0 de enero de yyyy</v>
      </c>
      <c r="J88" s="66" t="str">
        <f>+IFERROR(INDEX(BD_CIAT!$S$1:$S$273,MATCH(RD_IL_PERMISOS!I88,BD_CIAT!$A$1:$A$273,0)),"")</f>
        <v/>
      </c>
      <c r="L88" s="33" t="str">
        <f>IFERROR(INDEX(BD_CIAT!$Z$1:$Z$273,MATCH(RD_IL_PERMISOS!K88,BD_CIAT!$Y$1:$Y$273,0)),"")</f>
        <v/>
      </c>
      <c r="M88" s="48"/>
      <c r="N88" s="48"/>
      <c r="O88" s="73" t="str">
        <f t="shared" si="45"/>
        <v/>
      </c>
      <c r="P88" s="70" t="str">
        <f t="shared" si="46"/>
        <v/>
      </c>
      <c r="R88" s="49"/>
      <c r="S88" s="66" t="str">
        <f t="shared" si="47"/>
        <v>0 de enero de yyyy</v>
      </c>
      <c r="T88" s="50"/>
      <c r="U88" s="72" t="str">
        <f t="shared" si="42"/>
        <v/>
      </c>
      <c r="V88" s="72" t="str">
        <f>LOWER(IF(T88&lt;&gt;"",[1]!NumLetras(T88),""))</f>
        <v/>
      </c>
      <c r="W88" s="74" t="str">
        <f t="shared" si="43"/>
        <v/>
      </c>
      <c r="X88" s="75" t="str">
        <f t="shared" si="48"/>
        <v/>
      </c>
      <c r="Y88" s="75" t="str">
        <f t="shared" si="49"/>
        <v/>
      </c>
      <c r="Z88" s="66" t="str">
        <f>IFERROR(INDEX(BD_CIAT!$B$1:$B$273,MATCH(RD_IL_PERMISOS!AB88,BD_CIAT!$AG$1:$AG$273,0)),"")</f>
        <v/>
      </c>
      <c r="AA88" s="66" t="str">
        <f>IFERROR(INDEX(BD_CIAT!$AI$1:$AI$273,MATCH(RD_IL_PERMISOS!AB88,BD_CIAT!$AG$1:$AG$273,0)),"")</f>
        <v/>
      </c>
      <c r="AB88" s="66" t="str">
        <f>IFERROR(INDEX(BD_CIAT!$AG$1:$AG$273,MATCH(RD_IL_PERMISOS!I88,BD_CIAT!$A$1:$A$273,0)),"")</f>
        <v/>
      </c>
      <c r="AC88" s="66" t="str">
        <f>IFERROR(INDEX(BD_CIAT!$E$1:$E$273,MATCH(RD_IL_PERMISOS!AB88,BD_CIAT!$AG$1:$AG$273,0)),"")</f>
        <v/>
      </c>
      <c r="AD88" s="66" t="str">
        <f>IFERROR(INDEX(BD_CIAT!$G$1:$G$273,MATCH(RD_IL_PERMISOS!I88,BD_CIAT!$A$1:$A$273,0)),"")</f>
        <v/>
      </c>
      <c r="AG88" s="66" t="str">
        <f t="shared" si="50"/>
        <v/>
      </c>
      <c r="AH88" s="66" t="str">
        <f>IFERROR(CONCATENATE(INDEX(BD_CIAT!$H$1:$H$273,MATCH(RD_IL_PERMISOS!I88,BD_CIAT!$A$1:$A$273,0)),", ",PROPER(INDEX(BD_CIAT!$C$1:$C$273,MATCH(RD_IL_PERMISOS!AB88,BD_CIAT!$AG$1:$AG$273,0)))),"")</f>
        <v/>
      </c>
      <c r="AI88" s="66" t="str">
        <f t="shared" si="51"/>
        <v/>
      </c>
      <c r="AJ88" s="66" t="str">
        <f t="shared" si="52"/>
        <v/>
      </c>
      <c r="AK88" s="48"/>
      <c r="AL88" s="66" t="str">
        <f t="shared" si="53"/>
        <v>0 de enero de yyyy</v>
      </c>
      <c r="AM88" s="48"/>
      <c r="AN88" s="66" t="str">
        <f t="shared" si="54"/>
        <v>0 de enero de yyyy</v>
      </c>
      <c r="AO88" s="44"/>
      <c r="AP88" s="44"/>
      <c r="AQ88" s="66" t="str">
        <f t="shared" si="55"/>
        <v/>
      </c>
      <c r="AR88" s="33" t="str">
        <f>IFERROR(INDEX(BD_CIAT!$AK$1:$AK$273,MATCH(RD_IL_PERMISOS!I88,BD_CIAT!$A$1:$A$273,0)),"")</f>
        <v/>
      </c>
      <c r="AS88" s="66" t="str">
        <f>IFERROR(INDEX(BD_CIAT!$O$1:$O$273,MATCH(RD_IL_PERMISOS!I88,BD_CIAT!$A$1:$A$273,0)),"")</f>
        <v/>
      </c>
      <c r="AT88" s="49"/>
      <c r="AU88" s="66" t="str">
        <f t="shared" si="56"/>
        <v/>
      </c>
      <c r="AV88" s="44"/>
      <c r="AW88" s="44"/>
      <c r="AX88" s="66" t="str">
        <f t="shared" si="57"/>
        <v/>
      </c>
      <c r="AY88" s="78" t="str">
        <f>IFERROR(INDEX(BD_CIAT!$AA$2:$AA$273,MATCH(RD_IL_PERMISOS!K88,BD_CIAT!$Y$2:$Y$273,0)),"")</f>
        <v/>
      </c>
      <c r="AZ88" s="44"/>
      <c r="BA88" s="44"/>
      <c r="BB88" s="44"/>
      <c r="BC88" s="66" t="str">
        <f t="shared" si="58"/>
        <v/>
      </c>
      <c r="BD88" s="48"/>
      <c r="BE88" s="66" t="str">
        <f t="shared" si="59"/>
        <v>0 de enero de yyyy</v>
      </c>
      <c r="BF88" s="48"/>
      <c r="BG88" s="66" t="str">
        <f t="shared" si="60"/>
        <v>0 de enero de YYYY</v>
      </c>
      <c r="BH88" s="52"/>
      <c r="BI88" s="72" t="str">
        <f t="shared" si="61"/>
        <v xml:space="preserve">$,000 </v>
      </c>
      <c r="BJ88" s="72" t="str">
        <f>LOWER(IF(BH88&lt;&gt;"",[1]!NumLetras(BH88),""))</f>
        <v/>
      </c>
      <c r="BK88" s="74" t="str">
        <f t="shared" si="62"/>
        <v/>
      </c>
      <c r="BL88" s="74" t="str">
        <f t="shared" si="63"/>
        <v/>
      </c>
      <c r="BM88" s="74" t="str">
        <f t="shared" si="64"/>
        <v/>
      </c>
      <c r="BN88" s="44"/>
      <c r="BO88" s="48"/>
      <c r="BP88" s="66" t="str">
        <f t="shared" si="65"/>
        <v/>
      </c>
      <c r="BQ88" s="44"/>
      <c r="BR88" s="48"/>
      <c r="BS88" s="66" t="str">
        <f t="shared" si="66"/>
        <v/>
      </c>
      <c r="BT88" s="44"/>
      <c r="BU88" s="48"/>
      <c r="BV88" s="66" t="str">
        <f t="shared" si="67"/>
        <v>00000000-1900-PRODUCE-Oec</v>
      </c>
      <c r="BW88" s="44"/>
      <c r="BX88" s="48"/>
      <c r="BY88" s="66" t="str">
        <f t="shared" si="68"/>
        <v/>
      </c>
      <c r="BZ88" s="66" t="str">
        <f t="shared" si="69"/>
        <v/>
      </c>
      <c r="CA88" s="66" t="str">
        <f t="shared" si="70"/>
        <v>Al respecto, la administrada no cuenta con un permiso anterior para la referida embarcación pesquera, por lo que no resulta exigible el cumplimiento del citado numeral</v>
      </c>
      <c r="CB88" s="44"/>
      <c r="CC88" s="48"/>
      <c r="CD88" s="66" t="str">
        <f t="shared" si="71"/>
        <v>0000000-1900-PRODUCE/DSF-PA</v>
      </c>
      <c r="CE88" s="53"/>
      <c r="CF88" s="48"/>
      <c r="CG88" s="44"/>
      <c r="CH88" s="66" t="str">
        <f t="shared" si="72"/>
        <v/>
      </c>
      <c r="CI88" s="66" t="str">
        <f>IFERROR(INDEX(BD_CIAT!$AE$1:$AE$273,MATCH(RD_IL_PERMISOS!I88,BD_CIAT!$A$1:$A$273,0)),"")</f>
        <v/>
      </c>
      <c r="CJ88" s="66" t="str">
        <f t="shared" si="73"/>
        <v/>
      </c>
      <c r="CK88" s="66" t="str">
        <f>IF(CI88&lt;&gt;"",IF(RIGHT(CI88)="B",DATA_AUX!$F$3,IF(RIGHT(CI88)="A",DATA_AUX!$F$2,DATA_AUX!$F$4)),"")</f>
        <v/>
      </c>
      <c r="CL88" s="66" t="str">
        <f>IF(CI88&lt;&gt;"",IF(OR(CI88="6-A",CI88="6-B"),INDEX(DATA_AUX!$M$1:$M$4,MATCH(RD_IL_PERMISOS!CI88,DATA_AUX!$L$1:$L$4,0)),DATA_AUX!M90),"")</f>
        <v/>
      </c>
      <c r="CM88" s="66" t="str">
        <f>IFERROR(INDEX(DATA_AUX!$N$1:$N$4,MATCH(RD_IL_PERMISOS!CI88,DATA_AUX!$L$1:$L$4,0)),"")</f>
        <v/>
      </c>
      <c r="CN88" s="66" t="str">
        <f>+IF(M88&lt;&gt;"",CONCATENATE(PROPER(MID([1]!NumLetras(12*(YEAR(N88)-YEAR(M88))+(MONTH(N88)-MONTH(M88))),1,LEN([1]!NumLetras(12*(YEAR(N88)-YEAR(M88))+(MONTH(N88)-MONTH(M88))))-7))," (",12*(YEAR(N88)-YEAR(M88))+(MONTH(N88)-MONTH(M88)),")",IF(MONTH(N88)-MONTH(M88)=1," mes"," meses"),"; ",P88),"")</f>
        <v/>
      </c>
      <c r="CO88" s="44"/>
      <c r="CP88" s="48"/>
      <c r="CQ88" s="66" t="str">
        <f t="shared" si="74"/>
        <v/>
      </c>
      <c r="CR88" s="66" t="str">
        <f t="shared" si="75"/>
        <v/>
      </c>
    </row>
    <row r="89" spans="1:96" ht="42.75" customHeight="1">
      <c r="A89" s="43">
        <v>88</v>
      </c>
      <c r="D89" s="66" t="str">
        <f t="shared" si="44"/>
        <v>00000000-2024-PRODUCE/DECHDI-</v>
      </c>
      <c r="F89" s="46"/>
      <c r="G89" s="68" t="str">
        <f t="shared" si="76"/>
        <v>00000000-1900</v>
      </c>
      <c r="H89" s="66" t="str">
        <f t="shared" si="41"/>
        <v>0 de enero de yyyy</v>
      </c>
      <c r="J89" s="66" t="str">
        <f>+IFERROR(INDEX(BD_CIAT!$S$1:$S$273,MATCH(RD_IL_PERMISOS!I89,BD_CIAT!$A$1:$A$273,0)),"")</f>
        <v/>
      </c>
      <c r="L89" s="33" t="str">
        <f>IFERROR(INDEX(BD_CIAT!$Z$1:$Z$273,MATCH(RD_IL_PERMISOS!K89,BD_CIAT!$Y$1:$Y$273,0)),"")</f>
        <v/>
      </c>
      <c r="M89" s="48"/>
      <c r="N89" s="48"/>
      <c r="O89" s="73" t="str">
        <f t="shared" si="45"/>
        <v/>
      </c>
      <c r="P89" s="70" t="str">
        <f t="shared" si="46"/>
        <v/>
      </c>
      <c r="R89" s="49"/>
      <c r="S89" s="66" t="str">
        <f t="shared" si="47"/>
        <v>0 de enero de yyyy</v>
      </c>
      <c r="T89" s="50"/>
      <c r="U89" s="72" t="str">
        <f t="shared" si="42"/>
        <v/>
      </c>
      <c r="V89" s="72" t="str">
        <f>LOWER(IF(T89&lt;&gt;"",[1]!NumLetras(T89),""))</f>
        <v/>
      </c>
      <c r="W89" s="74" t="str">
        <f t="shared" si="43"/>
        <v/>
      </c>
      <c r="X89" s="75" t="str">
        <f t="shared" si="48"/>
        <v/>
      </c>
      <c r="Y89" s="75" t="str">
        <f t="shared" si="49"/>
        <v/>
      </c>
      <c r="Z89" s="66" t="str">
        <f>IFERROR(INDEX(BD_CIAT!$B$1:$B$273,MATCH(RD_IL_PERMISOS!AB89,BD_CIAT!$AG$1:$AG$273,0)),"")</f>
        <v/>
      </c>
      <c r="AA89" s="66" t="str">
        <f>IFERROR(INDEX(BD_CIAT!$AI$1:$AI$273,MATCH(RD_IL_PERMISOS!AB89,BD_CIAT!$AG$1:$AG$273,0)),"")</f>
        <v/>
      </c>
      <c r="AB89" s="66" t="str">
        <f>IFERROR(INDEX(BD_CIAT!$AG$1:$AG$273,MATCH(RD_IL_PERMISOS!I89,BD_CIAT!$A$1:$A$273,0)),"")</f>
        <v/>
      </c>
      <c r="AC89" s="66" t="str">
        <f>IFERROR(INDEX(BD_CIAT!$E$1:$E$273,MATCH(RD_IL_PERMISOS!AB89,BD_CIAT!$AG$1:$AG$273,0)),"")</f>
        <v/>
      </c>
      <c r="AD89" s="66" t="str">
        <f>IFERROR(INDEX(BD_CIAT!$G$1:$G$273,MATCH(RD_IL_PERMISOS!I89,BD_CIAT!$A$1:$A$273,0)),"")</f>
        <v/>
      </c>
      <c r="AG89" s="66" t="str">
        <f t="shared" si="50"/>
        <v/>
      </c>
      <c r="AH89" s="66" t="str">
        <f>IFERROR(CONCATENATE(INDEX(BD_CIAT!$H$1:$H$273,MATCH(RD_IL_PERMISOS!I89,BD_CIAT!$A$1:$A$273,0)),", ",PROPER(INDEX(BD_CIAT!$C$1:$C$273,MATCH(RD_IL_PERMISOS!AB89,BD_CIAT!$AG$1:$AG$273,0)))),"")</f>
        <v/>
      </c>
      <c r="AI89" s="66" t="str">
        <f t="shared" si="51"/>
        <v/>
      </c>
      <c r="AJ89" s="66" t="str">
        <f t="shared" si="52"/>
        <v/>
      </c>
      <c r="AK89" s="48"/>
      <c r="AL89" s="66" t="str">
        <f t="shared" si="53"/>
        <v>0 de enero de yyyy</v>
      </c>
      <c r="AM89" s="48"/>
      <c r="AN89" s="66" t="str">
        <f t="shared" si="54"/>
        <v>0 de enero de yyyy</v>
      </c>
      <c r="AO89" s="44"/>
      <c r="AP89" s="44"/>
      <c r="AQ89" s="66" t="str">
        <f t="shared" si="55"/>
        <v/>
      </c>
      <c r="AR89" s="33" t="str">
        <f>IFERROR(INDEX(BD_CIAT!$AK$1:$AK$273,MATCH(RD_IL_PERMISOS!I89,BD_CIAT!$A$1:$A$273,0)),"")</f>
        <v/>
      </c>
      <c r="AS89" s="66" t="str">
        <f>IFERROR(INDEX(BD_CIAT!$O$1:$O$273,MATCH(RD_IL_PERMISOS!I89,BD_CIAT!$A$1:$A$273,0)),"")</f>
        <v/>
      </c>
      <c r="AT89" s="49"/>
      <c r="AU89" s="66" t="str">
        <f t="shared" si="56"/>
        <v/>
      </c>
      <c r="AV89" s="44"/>
      <c r="AW89" s="44"/>
      <c r="AX89" s="66" t="str">
        <f t="shared" si="57"/>
        <v/>
      </c>
      <c r="AY89" s="78" t="str">
        <f>IFERROR(INDEX(BD_CIAT!$AA$2:$AA$273,MATCH(RD_IL_PERMISOS!K89,BD_CIAT!$Y$2:$Y$273,0)),"")</f>
        <v/>
      </c>
      <c r="AZ89" s="44"/>
      <c r="BA89" s="44"/>
      <c r="BB89" s="44"/>
      <c r="BC89" s="66" t="str">
        <f t="shared" si="58"/>
        <v/>
      </c>
      <c r="BD89" s="48"/>
      <c r="BE89" s="66" t="str">
        <f t="shared" si="59"/>
        <v>0 de enero de yyyy</v>
      </c>
      <c r="BF89" s="48"/>
      <c r="BG89" s="66" t="str">
        <f t="shared" si="60"/>
        <v>0 de enero de YYYY</v>
      </c>
      <c r="BH89" s="52"/>
      <c r="BI89" s="72" t="str">
        <f t="shared" si="61"/>
        <v xml:space="preserve">$,000 </v>
      </c>
      <c r="BJ89" s="72" t="str">
        <f>LOWER(IF(BH89&lt;&gt;"",[1]!NumLetras(BH89),""))</f>
        <v/>
      </c>
      <c r="BK89" s="74" t="str">
        <f t="shared" si="62"/>
        <v/>
      </c>
      <c r="BL89" s="74" t="str">
        <f t="shared" si="63"/>
        <v/>
      </c>
      <c r="BM89" s="74" t="str">
        <f t="shared" si="64"/>
        <v/>
      </c>
      <c r="BN89" s="44"/>
      <c r="BO89" s="48"/>
      <c r="BP89" s="66" t="str">
        <f t="shared" si="65"/>
        <v/>
      </c>
      <c r="BQ89" s="44"/>
      <c r="BR89" s="48"/>
      <c r="BS89" s="66" t="str">
        <f t="shared" si="66"/>
        <v/>
      </c>
      <c r="BT89" s="44"/>
      <c r="BU89" s="48"/>
      <c r="BV89" s="66" t="str">
        <f t="shared" si="67"/>
        <v>00000000-1900-PRODUCE-Oec</v>
      </c>
      <c r="BW89" s="44"/>
      <c r="BX89" s="48"/>
      <c r="BY89" s="66" t="str">
        <f t="shared" si="68"/>
        <v/>
      </c>
      <c r="BZ89" s="66" t="str">
        <f t="shared" si="69"/>
        <v/>
      </c>
      <c r="CA89" s="66" t="str">
        <f t="shared" si="70"/>
        <v>Al respecto, la administrada no cuenta con un permiso anterior para la referida embarcación pesquera, por lo que no resulta exigible el cumplimiento del citado numeral</v>
      </c>
      <c r="CB89" s="44"/>
      <c r="CC89" s="48"/>
      <c r="CD89" s="66" t="str">
        <f t="shared" si="71"/>
        <v>0000000-1900-PRODUCE/DSF-PA</v>
      </c>
      <c r="CE89" s="53"/>
      <c r="CF89" s="48"/>
      <c r="CG89" s="44"/>
      <c r="CH89" s="66" t="str">
        <f t="shared" si="72"/>
        <v/>
      </c>
      <c r="CI89" s="66" t="str">
        <f>IFERROR(INDEX(BD_CIAT!$AE$1:$AE$273,MATCH(RD_IL_PERMISOS!I89,BD_CIAT!$A$1:$A$273,0)),"")</f>
        <v/>
      </c>
      <c r="CJ89" s="66" t="str">
        <f t="shared" si="73"/>
        <v/>
      </c>
      <c r="CK89" s="66" t="str">
        <f>IF(CI89&lt;&gt;"",IF(RIGHT(CI89)="B",DATA_AUX!$F$3,IF(RIGHT(CI89)="A",DATA_AUX!$F$2,DATA_AUX!$F$4)),"")</f>
        <v/>
      </c>
      <c r="CL89" s="66" t="str">
        <f>IF(CI89&lt;&gt;"",IF(OR(CI89="6-A",CI89="6-B"),INDEX(DATA_AUX!$M$1:$M$4,MATCH(RD_IL_PERMISOS!CI89,DATA_AUX!$L$1:$L$4,0)),DATA_AUX!M91),"")</f>
        <v/>
      </c>
      <c r="CM89" s="66" t="str">
        <f>IFERROR(INDEX(DATA_AUX!$N$1:$N$4,MATCH(RD_IL_PERMISOS!CI89,DATA_AUX!$L$1:$L$4,0)),"")</f>
        <v/>
      </c>
      <c r="CN89" s="66" t="str">
        <f>+IF(M89&lt;&gt;"",CONCATENATE(PROPER(MID([1]!NumLetras(12*(YEAR(N89)-YEAR(M89))+(MONTH(N89)-MONTH(M89))),1,LEN([1]!NumLetras(12*(YEAR(N89)-YEAR(M89))+(MONTH(N89)-MONTH(M89))))-7))," (",12*(YEAR(N89)-YEAR(M89))+(MONTH(N89)-MONTH(M89)),")",IF(MONTH(N89)-MONTH(M89)=1," mes"," meses"),"; ",P89),"")</f>
        <v/>
      </c>
      <c r="CO89" s="44"/>
      <c r="CP89" s="48"/>
      <c r="CQ89" s="66" t="str">
        <f t="shared" si="74"/>
        <v/>
      </c>
      <c r="CR89" s="66" t="str">
        <f t="shared" si="75"/>
        <v/>
      </c>
    </row>
    <row r="90" spans="1:96" ht="42.75" customHeight="1">
      <c r="A90" s="43">
        <v>89</v>
      </c>
      <c r="D90" s="66" t="str">
        <f t="shared" si="44"/>
        <v>00000000-2024-PRODUCE/DECHDI-</v>
      </c>
      <c r="F90" s="46"/>
      <c r="G90" s="68" t="str">
        <f t="shared" si="76"/>
        <v>00000000-1900</v>
      </c>
      <c r="H90" s="66" t="str">
        <f t="shared" si="41"/>
        <v>0 de enero de yyyy</v>
      </c>
      <c r="J90" s="66" t="str">
        <f>+IFERROR(INDEX(BD_CIAT!$S$1:$S$273,MATCH(RD_IL_PERMISOS!I90,BD_CIAT!$A$1:$A$273,0)),"")</f>
        <v/>
      </c>
      <c r="L90" s="33" t="str">
        <f>IFERROR(INDEX(BD_CIAT!$Z$1:$Z$273,MATCH(RD_IL_PERMISOS!K90,BD_CIAT!$Y$1:$Y$273,0)),"")</f>
        <v/>
      </c>
      <c r="M90" s="48"/>
      <c r="N90" s="48"/>
      <c r="O90" s="73" t="str">
        <f t="shared" si="45"/>
        <v/>
      </c>
      <c r="P90" s="70" t="str">
        <f t="shared" si="46"/>
        <v/>
      </c>
      <c r="R90" s="49"/>
      <c r="S90" s="66" t="str">
        <f t="shared" si="47"/>
        <v>0 de enero de yyyy</v>
      </c>
      <c r="T90" s="50"/>
      <c r="U90" s="72" t="str">
        <f t="shared" si="42"/>
        <v/>
      </c>
      <c r="V90" s="72" t="str">
        <f>LOWER(IF(T90&lt;&gt;"",[1]!NumLetras(T90),""))</f>
        <v/>
      </c>
      <c r="W90" s="74" t="str">
        <f t="shared" si="43"/>
        <v/>
      </c>
      <c r="X90" s="75" t="str">
        <f t="shared" si="48"/>
        <v/>
      </c>
      <c r="Y90" s="75" t="str">
        <f t="shared" si="49"/>
        <v/>
      </c>
      <c r="Z90" s="66" t="str">
        <f>IFERROR(INDEX(BD_CIAT!$B$1:$B$273,MATCH(RD_IL_PERMISOS!AB90,BD_CIAT!$AG$1:$AG$273,0)),"")</f>
        <v/>
      </c>
      <c r="AA90" s="66" t="str">
        <f>IFERROR(INDEX(BD_CIAT!$AI$1:$AI$273,MATCH(RD_IL_PERMISOS!AB90,BD_CIAT!$AG$1:$AG$273,0)),"")</f>
        <v/>
      </c>
      <c r="AB90" s="66" t="str">
        <f>IFERROR(INDEX(BD_CIAT!$AG$1:$AG$273,MATCH(RD_IL_PERMISOS!I90,BD_CIAT!$A$1:$A$273,0)),"")</f>
        <v/>
      </c>
      <c r="AC90" s="66" t="str">
        <f>IFERROR(INDEX(BD_CIAT!$E$1:$E$273,MATCH(RD_IL_PERMISOS!AB90,BD_CIAT!$AG$1:$AG$273,0)),"")</f>
        <v/>
      </c>
      <c r="AD90" s="66" t="str">
        <f>IFERROR(INDEX(BD_CIAT!$G$1:$G$273,MATCH(RD_IL_PERMISOS!I90,BD_CIAT!$A$1:$A$273,0)),"")</f>
        <v/>
      </c>
      <c r="AG90" s="66" t="str">
        <f t="shared" si="50"/>
        <v/>
      </c>
      <c r="AH90" s="66" t="str">
        <f>IFERROR(CONCATENATE(INDEX(BD_CIAT!$H$1:$H$273,MATCH(RD_IL_PERMISOS!I90,BD_CIAT!$A$1:$A$273,0)),", ",PROPER(INDEX(BD_CIAT!$C$1:$C$273,MATCH(RD_IL_PERMISOS!AB90,BD_CIAT!$AG$1:$AG$273,0)))),"")</f>
        <v/>
      </c>
      <c r="AI90" s="66" t="str">
        <f t="shared" si="51"/>
        <v/>
      </c>
      <c r="AJ90" s="66" t="str">
        <f t="shared" si="52"/>
        <v/>
      </c>
      <c r="AK90" s="48"/>
      <c r="AL90" s="66" t="str">
        <f t="shared" si="53"/>
        <v>0 de enero de yyyy</v>
      </c>
      <c r="AM90" s="48"/>
      <c r="AN90" s="66" t="str">
        <f t="shared" si="54"/>
        <v>0 de enero de yyyy</v>
      </c>
      <c r="AO90" s="44"/>
      <c r="AP90" s="44"/>
      <c r="AQ90" s="66" t="str">
        <f t="shared" si="55"/>
        <v/>
      </c>
      <c r="AR90" s="33" t="str">
        <f>IFERROR(INDEX(BD_CIAT!$AK$1:$AK$273,MATCH(RD_IL_PERMISOS!I90,BD_CIAT!$A$1:$A$273,0)),"")</f>
        <v/>
      </c>
      <c r="AS90" s="66" t="str">
        <f>IFERROR(INDEX(BD_CIAT!$O$1:$O$273,MATCH(RD_IL_PERMISOS!I90,BD_CIAT!$A$1:$A$273,0)),"")</f>
        <v/>
      </c>
      <c r="AT90" s="49"/>
      <c r="AU90" s="66" t="str">
        <f t="shared" si="56"/>
        <v/>
      </c>
      <c r="AV90" s="44"/>
      <c r="AW90" s="44"/>
      <c r="AX90" s="66" t="str">
        <f t="shared" si="57"/>
        <v/>
      </c>
      <c r="AY90" s="78" t="str">
        <f>IFERROR(INDEX(BD_CIAT!$AA$2:$AA$273,MATCH(RD_IL_PERMISOS!K90,BD_CIAT!$Y$2:$Y$273,0)),"")</f>
        <v/>
      </c>
      <c r="AZ90" s="44"/>
      <c r="BA90" s="44"/>
      <c r="BB90" s="44"/>
      <c r="BC90" s="66" t="str">
        <f t="shared" si="58"/>
        <v/>
      </c>
      <c r="BD90" s="48"/>
      <c r="BE90" s="66" t="str">
        <f t="shared" si="59"/>
        <v>0 de enero de yyyy</v>
      </c>
      <c r="BF90" s="48"/>
      <c r="BG90" s="66" t="str">
        <f t="shared" si="60"/>
        <v>0 de enero de YYYY</v>
      </c>
      <c r="BH90" s="52"/>
      <c r="BI90" s="72" t="str">
        <f t="shared" si="61"/>
        <v xml:space="preserve">$,000 </v>
      </c>
      <c r="BJ90" s="72" t="str">
        <f>LOWER(IF(BH90&lt;&gt;"",[1]!NumLetras(BH90),""))</f>
        <v/>
      </c>
      <c r="BK90" s="74" t="str">
        <f t="shared" si="62"/>
        <v/>
      </c>
      <c r="BL90" s="74" t="str">
        <f t="shared" si="63"/>
        <v/>
      </c>
      <c r="BM90" s="74" t="str">
        <f t="shared" si="64"/>
        <v/>
      </c>
      <c r="BN90" s="44"/>
      <c r="BO90" s="48"/>
      <c r="BP90" s="66" t="str">
        <f t="shared" si="65"/>
        <v/>
      </c>
      <c r="BQ90" s="44"/>
      <c r="BR90" s="48"/>
      <c r="BS90" s="66" t="str">
        <f t="shared" si="66"/>
        <v/>
      </c>
      <c r="BT90" s="44"/>
      <c r="BU90" s="48"/>
      <c r="BV90" s="66" t="str">
        <f t="shared" si="67"/>
        <v>00000000-1900-PRODUCE-Oec</v>
      </c>
      <c r="BW90" s="44"/>
      <c r="BX90" s="48"/>
      <c r="BY90" s="66" t="str">
        <f t="shared" si="68"/>
        <v/>
      </c>
      <c r="BZ90" s="66" t="str">
        <f t="shared" si="69"/>
        <v/>
      </c>
      <c r="CA90" s="66" t="str">
        <f t="shared" si="70"/>
        <v>Al respecto, la administrada no cuenta con un permiso anterior para la referida embarcación pesquera, por lo que no resulta exigible el cumplimiento del citado numeral</v>
      </c>
      <c r="CB90" s="44"/>
      <c r="CC90" s="48"/>
      <c r="CD90" s="66" t="str">
        <f t="shared" si="71"/>
        <v>0000000-1900-PRODUCE/DSF-PA</v>
      </c>
      <c r="CE90" s="53"/>
      <c r="CF90" s="48"/>
      <c r="CG90" s="44"/>
      <c r="CH90" s="66" t="str">
        <f t="shared" si="72"/>
        <v/>
      </c>
      <c r="CI90" s="66" t="str">
        <f>IFERROR(INDEX(BD_CIAT!$AE$1:$AE$273,MATCH(RD_IL_PERMISOS!I90,BD_CIAT!$A$1:$A$273,0)),"")</f>
        <v/>
      </c>
      <c r="CJ90" s="66" t="str">
        <f t="shared" si="73"/>
        <v/>
      </c>
      <c r="CK90" s="66" t="str">
        <f>IF(CI90&lt;&gt;"",IF(RIGHT(CI90)="B",DATA_AUX!$F$3,IF(RIGHT(CI90)="A",DATA_AUX!$F$2,DATA_AUX!$F$4)),"")</f>
        <v/>
      </c>
      <c r="CL90" s="66" t="str">
        <f>IF(CI90&lt;&gt;"",IF(OR(CI90="6-A",CI90="6-B"),INDEX(DATA_AUX!$M$1:$M$4,MATCH(RD_IL_PERMISOS!CI90,DATA_AUX!$L$1:$L$4,0)),DATA_AUX!M92),"")</f>
        <v/>
      </c>
      <c r="CM90" s="66" t="str">
        <f>IFERROR(INDEX(DATA_AUX!$N$1:$N$4,MATCH(RD_IL_PERMISOS!CI90,DATA_AUX!$L$1:$L$4,0)),"")</f>
        <v/>
      </c>
      <c r="CN90" s="66" t="str">
        <f>+IF(M90&lt;&gt;"",CONCATENATE(PROPER(MID([1]!NumLetras(12*(YEAR(N90)-YEAR(M90))+(MONTH(N90)-MONTH(M90))),1,LEN([1]!NumLetras(12*(YEAR(N90)-YEAR(M90))+(MONTH(N90)-MONTH(M90))))-7))," (",12*(YEAR(N90)-YEAR(M90))+(MONTH(N90)-MONTH(M90)),")",IF(MONTH(N90)-MONTH(M90)=1," mes"," meses"),"; ",P90),"")</f>
        <v/>
      </c>
      <c r="CO90" s="44"/>
      <c r="CP90" s="48"/>
      <c r="CQ90" s="66" t="str">
        <f t="shared" si="74"/>
        <v/>
      </c>
      <c r="CR90" s="66" t="str">
        <f t="shared" si="75"/>
        <v/>
      </c>
    </row>
    <row r="91" spans="1:96" ht="42.75" customHeight="1">
      <c r="A91" s="43">
        <v>90</v>
      </c>
      <c r="D91" s="66" t="str">
        <f t="shared" si="44"/>
        <v>00000000-2024-PRODUCE/DECHDI-</v>
      </c>
      <c r="F91" s="46"/>
      <c r="G91" s="68" t="str">
        <f t="shared" si="76"/>
        <v>00000000-1900</v>
      </c>
      <c r="H91" s="66" t="str">
        <f t="shared" si="41"/>
        <v>0 de enero de yyyy</v>
      </c>
      <c r="J91" s="66" t="str">
        <f>+IFERROR(INDEX(BD_CIAT!$S$1:$S$273,MATCH(RD_IL_PERMISOS!I91,BD_CIAT!$A$1:$A$273,0)),"")</f>
        <v/>
      </c>
      <c r="L91" s="33" t="str">
        <f>IFERROR(INDEX(BD_CIAT!$Z$1:$Z$273,MATCH(RD_IL_PERMISOS!K91,BD_CIAT!$Y$1:$Y$273,0)),"")</f>
        <v/>
      </c>
      <c r="M91" s="48"/>
      <c r="N91" s="48"/>
      <c r="O91" s="73" t="str">
        <f t="shared" si="45"/>
        <v/>
      </c>
      <c r="P91" s="70" t="str">
        <f t="shared" si="46"/>
        <v/>
      </c>
      <c r="R91" s="49"/>
      <c r="S91" s="66" t="str">
        <f t="shared" si="47"/>
        <v>0 de enero de yyyy</v>
      </c>
      <c r="T91" s="50"/>
      <c r="U91" s="72" t="str">
        <f t="shared" si="42"/>
        <v/>
      </c>
      <c r="V91" s="72" t="str">
        <f>LOWER(IF(T91&lt;&gt;"",[1]!NumLetras(T91),""))</f>
        <v/>
      </c>
      <c r="W91" s="74" t="str">
        <f t="shared" si="43"/>
        <v/>
      </c>
      <c r="X91" s="75" t="str">
        <f t="shared" si="48"/>
        <v/>
      </c>
      <c r="Y91" s="75" t="str">
        <f t="shared" si="49"/>
        <v/>
      </c>
      <c r="Z91" s="66" t="str">
        <f>IFERROR(INDEX(BD_CIAT!$B$1:$B$273,MATCH(RD_IL_PERMISOS!AB91,BD_CIAT!$AG$1:$AG$273,0)),"")</f>
        <v/>
      </c>
      <c r="AA91" s="66" t="str">
        <f>IFERROR(INDEX(BD_CIAT!$AI$1:$AI$273,MATCH(RD_IL_PERMISOS!AB91,BD_CIAT!$AG$1:$AG$273,0)),"")</f>
        <v/>
      </c>
      <c r="AB91" s="66" t="str">
        <f>IFERROR(INDEX(BD_CIAT!$AG$1:$AG$273,MATCH(RD_IL_PERMISOS!I91,BD_CIAT!$A$1:$A$273,0)),"")</f>
        <v/>
      </c>
      <c r="AC91" s="66" t="str">
        <f>IFERROR(INDEX(BD_CIAT!$E$1:$E$273,MATCH(RD_IL_PERMISOS!AB91,BD_CIAT!$AG$1:$AG$273,0)),"")</f>
        <v/>
      </c>
      <c r="AD91" s="66" t="str">
        <f>IFERROR(INDEX(BD_CIAT!$G$1:$G$273,MATCH(RD_IL_PERMISOS!I91,BD_CIAT!$A$1:$A$273,0)),"")</f>
        <v/>
      </c>
      <c r="AG91" s="66" t="str">
        <f t="shared" si="50"/>
        <v/>
      </c>
      <c r="AH91" s="66" t="str">
        <f>IFERROR(CONCATENATE(INDEX(BD_CIAT!$H$1:$H$273,MATCH(RD_IL_PERMISOS!I91,BD_CIAT!$A$1:$A$273,0)),", ",PROPER(INDEX(BD_CIAT!$C$1:$C$273,MATCH(RD_IL_PERMISOS!AB91,BD_CIAT!$AG$1:$AG$273,0)))),"")</f>
        <v/>
      </c>
      <c r="AI91" s="66" t="str">
        <f t="shared" si="51"/>
        <v/>
      </c>
      <c r="AJ91" s="66" t="str">
        <f t="shared" si="52"/>
        <v/>
      </c>
      <c r="AK91" s="48"/>
      <c r="AL91" s="66" t="str">
        <f t="shared" si="53"/>
        <v>0 de enero de yyyy</v>
      </c>
      <c r="AM91" s="48"/>
      <c r="AN91" s="66" t="str">
        <f t="shared" si="54"/>
        <v>0 de enero de yyyy</v>
      </c>
      <c r="AO91" s="44"/>
      <c r="AP91" s="44"/>
      <c r="AQ91" s="66" t="str">
        <f t="shared" si="55"/>
        <v/>
      </c>
      <c r="AR91" s="33" t="str">
        <f>IFERROR(INDEX(BD_CIAT!$AK$1:$AK$273,MATCH(RD_IL_PERMISOS!I91,BD_CIAT!$A$1:$A$273,0)),"")</f>
        <v/>
      </c>
      <c r="AS91" s="66" t="str">
        <f>IFERROR(INDEX(BD_CIAT!$O$1:$O$273,MATCH(RD_IL_PERMISOS!I91,BD_CIAT!$A$1:$A$273,0)),"")</f>
        <v/>
      </c>
      <c r="AT91" s="49"/>
      <c r="AU91" s="66" t="str">
        <f t="shared" si="56"/>
        <v/>
      </c>
      <c r="AV91" s="44"/>
      <c r="AW91" s="44"/>
      <c r="AX91" s="66" t="str">
        <f t="shared" si="57"/>
        <v/>
      </c>
      <c r="AY91" s="78" t="str">
        <f>IFERROR(INDEX(BD_CIAT!$AA$2:$AA$273,MATCH(RD_IL_PERMISOS!K91,BD_CIAT!$Y$2:$Y$273,0)),"")</f>
        <v/>
      </c>
      <c r="AZ91" s="44"/>
      <c r="BA91" s="44"/>
      <c r="BB91" s="44"/>
      <c r="BC91" s="66" t="str">
        <f t="shared" si="58"/>
        <v/>
      </c>
      <c r="BD91" s="48"/>
      <c r="BE91" s="66" t="str">
        <f t="shared" si="59"/>
        <v>0 de enero de yyyy</v>
      </c>
      <c r="BF91" s="48"/>
      <c r="BG91" s="66" t="str">
        <f t="shared" si="60"/>
        <v>0 de enero de YYYY</v>
      </c>
      <c r="BH91" s="52"/>
      <c r="BI91" s="72" t="str">
        <f t="shared" si="61"/>
        <v xml:space="preserve">$,000 </v>
      </c>
      <c r="BJ91" s="72" t="str">
        <f>LOWER(IF(BH91&lt;&gt;"",[1]!NumLetras(BH91),""))</f>
        <v/>
      </c>
      <c r="BK91" s="74" t="str">
        <f t="shared" si="62"/>
        <v/>
      </c>
      <c r="BL91" s="74" t="str">
        <f t="shared" si="63"/>
        <v/>
      </c>
      <c r="BM91" s="74" t="str">
        <f t="shared" si="64"/>
        <v/>
      </c>
      <c r="BN91" s="44"/>
      <c r="BO91" s="48"/>
      <c r="BP91" s="66" t="str">
        <f t="shared" si="65"/>
        <v/>
      </c>
      <c r="BQ91" s="44"/>
      <c r="BR91" s="48"/>
      <c r="BS91" s="66" t="str">
        <f t="shared" si="66"/>
        <v/>
      </c>
      <c r="BT91" s="44"/>
      <c r="BU91" s="48"/>
      <c r="BV91" s="66" t="str">
        <f t="shared" si="67"/>
        <v>00000000-1900-PRODUCE-Oec</v>
      </c>
      <c r="BW91" s="44"/>
      <c r="BX91" s="48"/>
      <c r="BY91" s="66" t="str">
        <f t="shared" si="68"/>
        <v/>
      </c>
      <c r="BZ91" s="66" t="str">
        <f t="shared" si="69"/>
        <v/>
      </c>
      <c r="CA91" s="66" t="str">
        <f t="shared" si="70"/>
        <v>Al respecto, la administrada no cuenta con un permiso anterior para la referida embarcación pesquera, por lo que no resulta exigible el cumplimiento del citado numeral</v>
      </c>
      <c r="CB91" s="44"/>
      <c r="CC91" s="48"/>
      <c r="CD91" s="66" t="str">
        <f t="shared" si="71"/>
        <v>0000000-1900-PRODUCE/DSF-PA</v>
      </c>
      <c r="CE91" s="53"/>
      <c r="CF91" s="48"/>
      <c r="CG91" s="44"/>
      <c r="CH91" s="66" t="str">
        <f t="shared" si="72"/>
        <v/>
      </c>
      <c r="CI91" s="66" t="str">
        <f>IFERROR(INDEX(BD_CIAT!$AE$1:$AE$273,MATCH(RD_IL_PERMISOS!I91,BD_CIAT!$A$1:$A$273,0)),"")</f>
        <v/>
      </c>
      <c r="CJ91" s="66" t="str">
        <f t="shared" si="73"/>
        <v/>
      </c>
      <c r="CK91" s="66" t="str">
        <f>IF(CI91&lt;&gt;"",IF(RIGHT(CI91)="B",DATA_AUX!$F$3,IF(RIGHT(CI91)="A",DATA_AUX!$F$2,DATA_AUX!$F$4)),"")</f>
        <v/>
      </c>
      <c r="CL91" s="66" t="str">
        <f>IF(CI91&lt;&gt;"",IF(OR(CI91="6-A",CI91="6-B"),INDEX(DATA_AUX!$M$1:$M$4,MATCH(RD_IL_PERMISOS!CI91,DATA_AUX!$L$1:$L$4,0)),DATA_AUX!M93),"")</f>
        <v/>
      </c>
      <c r="CM91" s="66" t="str">
        <f>IFERROR(INDEX(DATA_AUX!$N$1:$N$4,MATCH(RD_IL_PERMISOS!CI91,DATA_AUX!$L$1:$L$4,0)),"")</f>
        <v/>
      </c>
      <c r="CN91" s="66" t="str">
        <f>+IF(M91&lt;&gt;"",CONCATENATE(PROPER(MID([1]!NumLetras(12*(YEAR(N91)-YEAR(M91))+(MONTH(N91)-MONTH(M91))),1,LEN([1]!NumLetras(12*(YEAR(N91)-YEAR(M91))+(MONTH(N91)-MONTH(M91))))-7))," (",12*(YEAR(N91)-YEAR(M91))+(MONTH(N91)-MONTH(M91)),")",IF(MONTH(N91)-MONTH(M91)=1," mes"," meses"),"; ",P91),"")</f>
        <v/>
      </c>
      <c r="CO91" s="44"/>
      <c r="CP91" s="48"/>
      <c r="CQ91" s="66" t="str">
        <f t="shared" si="74"/>
        <v/>
      </c>
      <c r="CR91" s="66" t="str">
        <f t="shared" si="75"/>
        <v/>
      </c>
    </row>
    <row r="92" spans="1:96" ht="42.75" customHeight="1">
      <c r="A92" s="43">
        <v>91</v>
      </c>
      <c r="D92" s="66" t="str">
        <f t="shared" si="44"/>
        <v>00000000-2024-PRODUCE/DECHDI-</v>
      </c>
      <c r="F92" s="46"/>
      <c r="G92" s="68" t="str">
        <f t="shared" si="76"/>
        <v>00000000-1900</v>
      </c>
      <c r="H92" s="66" t="str">
        <f t="shared" si="41"/>
        <v>0 de enero de yyyy</v>
      </c>
      <c r="J92" s="66" t="str">
        <f>+IFERROR(INDEX(BD_CIAT!$S$1:$S$273,MATCH(RD_IL_PERMISOS!I92,BD_CIAT!$A$1:$A$273,0)),"")</f>
        <v/>
      </c>
      <c r="L92" s="33" t="str">
        <f>IFERROR(INDEX(BD_CIAT!$Z$1:$Z$273,MATCH(RD_IL_PERMISOS!K92,BD_CIAT!$Y$1:$Y$273,0)),"")</f>
        <v/>
      </c>
      <c r="M92" s="48"/>
      <c r="N92" s="48"/>
      <c r="O92" s="73" t="str">
        <f t="shared" si="45"/>
        <v/>
      </c>
      <c r="P92" s="70" t="str">
        <f t="shared" si="46"/>
        <v/>
      </c>
      <c r="R92" s="49"/>
      <c r="S92" s="66" t="str">
        <f t="shared" si="47"/>
        <v>0 de enero de yyyy</v>
      </c>
      <c r="T92" s="50"/>
      <c r="U92" s="72" t="str">
        <f t="shared" si="42"/>
        <v/>
      </c>
      <c r="V92" s="72" t="str">
        <f>LOWER(IF(T92&lt;&gt;"",[1]!NumLetras(T92),""))</f>
        <v/>
      </c>
      <c r="W92" s="74" t="str">
        <f t="shared" si="43"/>
        <v/>
      </c>
      <c r="X92" s="75" t="str">
        <f t="shared" si="48"/>
        <v/>
      </c>
      <c r="Y92" s="75" t="str">
        <f t="shared" si="49"/>
        <v/>
      </c>
      <c r="Z92" s="66" t="str">
        <f>IFERROR(INDEX(BD_CIAT!$B$1:$B$273,MATCH(RD_IL_PERMISOS!AB92,BD_CIAT!$AG$1:$AG$273,0)),"")</f>
        <v/>
      </c>
      <c r="AA92" s="66" t="str">
        <f>IFERROR(INDEX(BD_CIAT!$AI$1:$AI$273,MATCH(RD_IL_PERMISOS!AB92,BD_CIAT!$AG$1:$AG$273,0)),"")</f>
        <v/>
      </c>
      <c r="AB92" s="66" t="str">
        <f>IFERROR(INDEX(BD_CIAT!$AG$1:$AG$273,MATCH(RD_IL_PERMISOS!I92,BD_CIAT!$A$1:$A$273,0)),"")</f>
        <v/>
      </c>
      <c r="AC92" s="66" t="str">
        <f>IFERROR(INDEX(BD_CIAT!$E$1:$E$273,MATCH(RD_IL_PERMISOS!AB92,BD_CIAT!$AG$1:$AG$273,0)),"")</f>
        <v/>
      </c>
      <c r="AD92" s="66" t="str">
        <f>IFERROR(INDEX(BD_CIAT!$G$1:$G$273,MATCH(RD_IL_PERMISOS!I92,BD_CIAT!$A$1:$A$273,0)),"")</f>
        <v/>
      </c>
      <c r="AG92" s="66" t="str">
        <f t="shared" si="50"/>
        <v/>
      </c>
      <c r="AH92" s="66" t="str">
        <f>IFERROR(CONCATENATE(INDEX(BD_CIAT!$H$1:$H$273,MATCH(RD_IL_PERMISOS!I92,BD_CIAT!$A$1:$A$273,0)),", ",PROPER(INDEX(BD_CIAT!$C$1:$C$273,MATCH(RD_IL_PERMISOS!AB92,BD_CIAT!$AG$1:$AG$273,0)))),"")</f>
        <v/>
      </c>
      <c r="AI92" s="66" t="str">
        <f t="shared" si="51"/>
        <v/>
      </c>
      <c r="AJ92" s="66" t="str">
        <f t="shared" si="52"/>
        <v/>
      </c>
      <c r="AK92" s="48"/>
      <c r="AL92" s="66" t="str">
        <f t="shared" si="53"/>
        <v>0 de enero de yyyy</v>
      </c>
      <c r="AM92" s="48"/>
      <c r="AN92" s="66" t="str">
        <f t="shared" si="54"/>
        <v>0 de enero de yyyy</v>
      </c>
      <c r="AO92" s="44"/>
      <c r="AP92" s="44"/>
      <c r="AQ92" s="66" t="str">
        <f t="shared" si="55"/>
        <v/>
      </c>
      <c r="AR92" s="33" t="str">
        <f>IFERROR(INDEX(BD_CIAT!$AK$1:$AK$273,MATCH(RD_IL_PERMISOS!I92,BD_CIAT!$A$1:$A$273,0)),"")</f>
        <v/>
      </c>
      <c r="AS92" s="66" t="str">
        <f>IFERROR(INDEX(BD_CIAT!$O$1:$O$273,MATCH(RD_IL_PERMISOS!I92,BD_CIAT!$A$1:$A$273,0)),"")</f>
        <v/>
      </c>
      <c r="AT92" s="49"/>
      <c r="AU92" s="66" t="str">
        <f t="shared" si="56"/>
        <v/>
      </c>
      <c r="AV92" s="44"/>
      <c r="AW92" s="44"/>
      <c r="AX92" s="66" t="str">
        <f t="shared" si="57"/>
        <v/>
      </c>
      <c r="AY92" s="78" t="str">
        <f>IFERROR(INDEX(BD_CIAT!$AA$2:$AA$273,MATCH(RD_IL_PERMISOS!K92,BD_CIAT!$Y$2:$Y$273,0)),"")</f>
        <v/>
      </c>
      <c r="AZ92" s="44"/>
      <c r="BA92" s="44"/>
      <c r="BB92" s="44"/>
      <c r="BC92" s="66" t="str">
        <f t="shared" si="58"/>
        <v/>
      </c>
      <c r="BD92" s="48"/>
      <c r="BE92" s="66" t="str">
        <f t="shared" si="59"/>
        <v>0 de enero de yyyy</v>
      </c>
      <c r="BF92" s="48"/>
      <c r="BG92" s="66" t="str">
        <f t="shared" si="60"/>
        <v>0 de enero de YYYY</v>
      </c>
      <c r="BH92" s="52"/>
      <c r="BI92" s="72" t="str">
        <f t="shared" si="61"/>
        <v xml:space="preserve">$,000 </v>
      </c>
      <c r="BJ92" s="72" t="str">
        <f>LOWER(IF(BH92&lt;&gt;"",[1]!NumLetras(BH92),""))</f>
        <v/>
      </c>
      <c r="BK92" s="74" t="str">
        <f t="shared" si="62"/>
        <v/>
      </c>
      <c r="BL92" s="74" t="str">
        <f t="shared" si="63"/>
        <v/>
      </c>
      <c r="BM92" s="74" t="str">
        <f t="shared" si="64"/>
        <v/>
      </c>
      <c r="BN92" s="44"/>
      <c r="BO92" s="48"/>
      <c r="BP92" s="66" t="str">
        <f t="shared" si="65"/>
        <v/>
      </c>
      <c r="BQ92" s="44"/>
      <c r="BR92" s="48"/>
      <c r="BS92" s="66" t="str">
        <f t="shared" si="66"/>
        <v/>
      </c>
      <c r="BT92" s="44"/>
      <c r="BU92" s="48"/>
      <c r="BV92" s="66" t="str">
        <f t="shared" si="67"/>
        <v>00000000-1900-PRODUCE-Oec</v>
      </c>
      <c r="BW92" s="44"/>
      <c r="BX92" s="48"/>
      <c r="BY92" s="66" t="str">
        <f t="shared" si="68"/>
        <v/>
      </c>
      <c r="BZ92" s="66" t="str">
        <f t="shared" si="69"/>
        <v/>
      </c>
      <c r="CA92" s="66" t="str">
        <f t="shared" si="70"/>
        <v>Al respecto, la administrada no cuenta con un permiso anterior para la referida embarcación pesquera, por lo que no resulta exigible el cumplimiento del citado numeral</v>
      </c>
      <c r="CB92" s="44"/>
      <c r="CC92" s="48"/>
      <c r="CD92" s="66" t="str">
        <f t="shared" si="71"/>
        <v>0000000-1900-PRODUCE/DSF-PA</v>
      </c>
      <c r="CE92" s="53"/>
      <c r="CF92" s="48"/>
      <c r="CG92" s="44"/>
      <c r="CH92" s="66" t="str">
        <f t="shared" si="72"/>
        <v/>
      </c>
      <c r="CI92" s="66" t="str">
        <f>IFERROR(INDEX(BD_CIAT!$AE$1:$AE$273,MATCH(RD_IL_PERMISOS!I92,BD_CIAT!$A$1:$A$273,0)),"")</f>
        <v/>
      </c>
      <c r="CJ92" s="66" t="str">
        <f t="shared" si="73"/>
        <v/>
      </c>
      <c r="CK92" s="66" t="str">
        <f>IF(CI92&lt;&gt;"",IF(RIGHT(CI92)="B",DATA_AUX!$F$3,IF(RIGHT(CI92)="A",DATA_AUX!$F$2,DATA_AUX!$F$4)),"")</f>
        <v/>
      </c>
      <c r="CL92" s="66" t="str">
        <f>IF(CI92&lt;&gt;"",IF(OR(CI92="6-A",CI92="6-B"),INDEX(DATA_AUX!$M$1:$M$4,MATCH(RD_IL_PERMISOS!CI92,DATA_AUX!$L$1:$L$4,0)),DATA_AUX!M94),"")</f>
        <v/>
      </c>
      <c r="CM92" s="66" t="str">
        <f>IFERROR(INDEX(DATA_AUX!$N$1:$N$4,MATCH(RD_IL_PERMISOS!CI92,DATA_AUX!$L$1:$L$4,0)),"")</f>
        <v/>
      </c>
      <c r="CN92" s="66" t="str">
        <f>+IF(M92&lt;&gt;"",CONCATENATE(PROPER(MID([1]!NumLetras(12*(YEAR(N92)-YEAR(M92))+(MONTH(N92)-MONTH(M92))),1,LEN([1]!NumLetras(12*(YEAR(N92)-YEAR(M92))+(MONTH(N92)-MONTH(M92))))-7))," (",12*(YEAR(N92)-YEAR(M92))+(MONTH(N92)-MONTH(M92)),")",IF(MONTH(N92)-MONTH(M92)=1," mes"," meses"),"; ",P92),"")</f>
        <v/>
      </c>
      <c r="CO92" s="44"/>
      <c r="CP92" s="48"/>
      <c r="CQ92" s="66" t="str">
        <f t="shared" si="74"/>
        <v/>
      </c>
      <c r="CR92" s="66" t="str">
        <f t="shared" si="75"/>
        <v/>
      </c>
    </row>
    <row r="93" spans="1:96" ht="42.75" customHeight="1">
      <c r="A93" s="43">
        <v>92</v>
      </c>
      <c r="D93" s="66" t="str">
        <f t="shared" si="44"/>
        <v>00000000-2024-PRODUCE/DECHDI-</v>
      </c>
      <c r="F93" s="46"/>
      <c r="G93" s="68" t="str">
        <f t="shared" si="76"/>
        <v>00000000-1900</v>
      </c>
      <c r="H93" s="66" t="str">
        <f t="shared" si="41"/>
        <v>0 de enero de yyyy</v>
      </c>
      <c r="J93" s="66" t="str">
        <f>+IFERROR(INDEX(BD_CIAT!$S$1:$S$273,MATCH(RD_IL_PERMISOS!I93,BD_CIAT!$A$1:$A$273,0)),"")</f>
        <v/>
      </c>
      <c r="L93" s="33" t="str">
        <f>IFERROR(INDEX(BD_CIAT!$Z$1:$Z$273,MATCH(RD_IL_PERMISOS!K93,BD_CIAT!$Y$1:$Y$273,0)),"")</f>
        <v/>
      </c>
      <c r="M93" s="48"/>
      <c r="N93" s="48"/>
      <c r="O93" s="73" t="str">
        <f t="shared" si="45"/>
        <v/>
      </c>
      <c r="P93" s="70" t="str">
        <f t="shared" si="46"/>
        <v/>
      </c>
      <c r="R93" s="49"/>
      <c r="S93" s="66" t="str">
        <f t="shared" si="47"/>
        <v>0 de enero de yyyy</v>
      </c>
      <c r="T93" s="50"/>
      <c r="U93" s="72" t="str">
        <f t="shared" si="42"/>
        <v/>
      </c>
      <c r="V93" s="72" t="str">
        <f>LOWER(IF(T93&lt;&gt;"",[1]!NumLetras(T93),""))</f>
        <v/>
      </c>
      <c r="W93" s="74" t="str">
        <f t="shared" si="43"/>
        <v/>
      </c>
      <c r="X93" s="75" t="str">
        <f t="shared" si="48"/>
        <v/>
      </c>
      <c r="Y93" s="75" t="str">
        <f t="shared" si="49"/>
        <v/>
      </c>
      <c r="Z93" s="66" t="str">
        <f>IFERROR(INDEX(BD_CIAT!$B$1:$B$273,MATCH(RD_IL_PERMISOS!AB93,BD_CIAT!$AG$1:$AG$273,0)),"")</f>
        <v/>
      </c>
      <c r="AA93" s="66" t="str">
        <f>IFERROR(INDEX(BD_CIAT!$AI$1:$AI$273,MATCH(RD_IL_PERMISOS!AB93,BD_CIAT!$AG$1:$AG$273,0)),"")</f>
        <v/>
      </c>
      <c r="AB93" s="66" t="str">
        <f>IFERROR(INDEX(BD_CIAT!$AG$1:$AG$273,MATCH(RD_IL_PERMISOS!I93,BD_CIAT!$A$1:$A$273,0)),"")</f>
        <v/>
      </c>
      <c r="AC93" s="66" t="str">
        <f>IFERROR(INDEX(BD_CIAT!$E$1:$E$273,MATCH(RD_IL_PERMISOS!AB93,BD_CIAT!$AG$1:$AG$273,0)),"")</f>
        <v/>
      </c>
      <c r="AD93" s="66" t="str">
        <f>IFERROR(INDEX(BD_CIAT!$G$1:$G$273,MATCH(RD_IL_PERMISOS!I93,BD_CIAT!$A$1:$A$273,0)),"")</f>
        <v/>
      </c>
      <c r="AG93" s="66" t="str">
        <f t="shared" si="50"/>
        <v/>
      </c>
      <c r="AH93" s="66" t="str">
        <f>IFERROR(CONCATENATE(INDEX(BD_CIAT!$H$1:$H$273,MATCH(RD_IL_PERMISOS!I93,BD_CIAT!$A$1:$A$273,0)),", ",PROPER(INDEX(BD_CIAT!$C$1:$C$273,MATCH(RD_IL_PERMISOS!AB93,BD_CIAT!$AG$1:$AG$273,0)))),"")</f>
        <v/>
      </c>
      <c r="AI93" s="66" t="str">
        <f t="shared" si="51"/>
        <v/>
      </c>
      <c r="AJ93" s="66" t="str">
        <f t="shared" si="52"/>
        <v/>
      </c>
      <c r="AK93" s="48"/>
      <c r="AL93" s="66" t="str">
        <f t="shared" si="53"/>
        <v>0 de enero de yyyy</v>
      </c>
      <c r="AM93" s="48"/>
      <c r="AN93" s="66" t="str">
        <f t="shared" si="54"/>
        <v>0 de enero de yyyy</v>
      </c>
      <c r="AO93" s="44"/>
      <c r="AP93" s="44"/>
      <c r="AQ93" s="66" t="str">
        <f t="shared" si="55"/>
        <v/>
      </c>
      <c r="AR93" s="33" t="str">
        <f>IFERROR(INDEX(BD_CIAT!$AK$1:$AK$273,MATCH(RD_IL_PERMISOS!I93,BD_CIAT!$A$1:$A$273,0)),"")</f>
        <v/>
      </c>
      <c r="AS93" s="66" t="str">
        <f>IFERROR(INDEX(BD_CIAT!$O$1:$O$273,MATCH(RD_IL_PERMISOS!I93,BD_CIAT!$A$1:$A$273,0)),"")</f>
        <v/>
      </c>
      <c r="AT93" s="49"/>
      <c r="AU93" s="66" t="str">
        <f t="shared" si="56"/>
        <v/>
      </c>
      <c r="AV93" s="44"/>
      <c r="AW93" s="44"/>
      <c r="AX93" s="66" t="str">
        <f t="shared" si="57"/>
        <v/>
      </c>
      <c r="AY93" s="78" t="str">
        <f>IFERROR(INDEX(BD_CIAT!$AA$2:$AA$273,MATCH(RD_IL_PERMISOS!K93,BD_CIAT!$Y$2:$Y$273,0)),"")</f>
        <v/>
      </c>
      <c r="AZ93" s="44"/>
      <c r="BA93" s="44"/>
      <c r="BB93" s="44"/>
      <c r="BC93" s="66" t="str">
        <f t="shared" si="58"/>
        <v/>
      </c>
      <c r="BD93" s="48"/>
      <c r="BE93" s="66" t="str">
        <f t="shared" si="59"/>
        <v>0 de enero de yyyy</v>
      </c>
      <c r="BF93" s="48"/>
      <c r="BG93" s="66" t="str">
        <f t="shared" si="60"/>
        <v>0 de enero de YYYY</v>
      </c>
      <c r="BH93" s="52"/>
      <c r="BI93" s="72" t="str">
        <f t="shared" si="61"/>
        <v xml:space="preserve">$,000 </v>
      </c>
      <c r="BJ93" s="72" t="str">
        <f>LOWER(IF(BH93&lt;&gt;"",[1]!NumLetras(BH93),""))</f>
        <v/>
      </c>
      <c r="BK93" s="74" t="str">
        <f t="shared" si="62"/>
        <v/>
      </c>
      <c r="BL93" s="74" t="str">
        <f t="shared" si="63"/>
        <v/>
      </c>
      <c r="BM93" s="74" t="str">
        <f t="shared" si="64"/>
        <v/>
      </c>
      <c r="BN93" s="44"/>
      <c r="BO93" s="48"/>
      <c r="BP93" s="66" t="str">
        <f t="shared" si="65"/>
        <v/>
      </c>
      <c r="BQ93" s="44"/>
      <c r="BR93" s="48"/>
      <c r="BS93" s="66" t="str">
        <f t="shared" si="66"/>
        <v/>
      </c>
      <c r="BT93" s="44"/>
      <c r="BU93" s="48"/>
      <c r="BV93" s="66" t="str">
        <f t="shared" si="67"/>
        <v>00000000-1900-PRODUCE-Oec</v>
      </c>
      <c r="BW93" s="44"/>
      <c r="BX93" s="48"/>
      <c r="BY93" s="66" t="str">
        <f t="shared" si="68"/>
        <v/>
      </c>
      <c r="BZ93" s="66" t="str">
        <f t="shared" si="69"/>
        <v/>
      </c>
      <c r="CA93" s="66" t="str">
        <f t="shared" si="70"/>
        <v>Al respecto, la administrada no cuenta con un permiso anterior para la referida embarcación pesquera, por lo que no resulta exigible el cumplimiento del citado numeral</v>
      </c>
      <c r="CB93" s="44"/>
      <c r="CC93" s="48"/>
      <c r="CD93" s="66" t="str">
        <f t="shared" si="71"/>
        <v>0000000-1900-PRODUCE/DSF-PA</v>
      </c>
      <c r="CE93" s="53"/>
      <c r="CF93" s="48"/>
      <c r="CG93" s="44"/>
      <c r="CH93" s="66" t="str">
        <f t="shared" si="72"/>
        <v/>
      </c>
      <c r="CI93" s="66" t="str">
        <f>IFERROR(INDEX(BD_CIAT!$AE$1:$AE$273,MATCH(RD_IL_PERMISOS!I93,BD_CIAT!$A$1:$A$273,0)),"")</f>
        <v/>
      </c>
      <c r="CJ93" s="66" t="str">
        <f t="shared" si="73"/>
        <v/>
      </c>
      <c r="CK93" s="66" t="str">
        <f>IF(CI93&lt;&gt;"",IF(RIGHT(CI93)="B",DATA_AUX!$F$3,IF(RIGHT(CI93)="A",DATA_AUX!$F$2,DATA_AUX!$F$4)),"")</f>
        <v/>
      </c>
      <c r="CL93" s="66" t="str">
        <f>IF(CI93&lt;&gt;"",IF(OR(CI93="6-A",CI93="6-B"),INDEX(DATA_AUX!$M$1:$M$4,MATCH(RD_IL_PERMISOS!CI93,DATA_AUX!$L$1:$L$4,0)),DATA_AUX!M95),"")</f>
        <v/>
      </c>
      <c r="CM93" s="66" t="str">
        <f>IFERROR(INDEX(DATA_AUX!$N$1:$N$4,MATCH(RD_IL_PERMISOS!CI93,DATA_AUX!$L$1:$L$4,0)),"")</f>
        <v/>
      </c>
      <c r="CN93" s="66" t="str">
        <f>+IF(M93&lt;&gt;"",CONCATENATE(PROPER(MID([1]!NumLetras(12*(YEAR(N93)-YEAR(M93))+(MONTH(N93)-MONTH(M93))),1,LEN([1]!NumLetras(12*(YEAR(N93)-YEAR(M93))+(MONTH(N93)-MONTH(M93))))-7))," (",12*(YEAR(N93)-YEAR(M93))+(MONTH(N93)-MONTH(M93)),")",IF(MONTH(N93)-MONTH(M93)=1," mes"," meses"),"; ",P93),"")</f>
        <v/>
      </c>
      <c r="CO93" s="44"/>
      <c r="CP93" s="48"/>
      <c r="CQ93" s="66" t="str">
        <f t="shared" si="74"/>
        <v/>
      </c>
      <c r="CR93" s="66" t="str">
        <f t="shared" si="75"/>
        <v/>
      </c>
    </row>
    <row r="94" spans="1:96" ht="42.75" customHeight="1">
      <c r="A94" s="43">
        <v>93</v>
      </c>
      <c r="D94" s="66" t="str">
        <f t="shared" si="44"/>
        <v>00000000-2024-PRODUCE/DECHDI-</v>
      </c>
      <c r="F94" s="46"/>
      <c r="G94" s="68" t="str">
        <f t="shared" si="76"/>
        <v>00000000-1900</v>
      </c>
      <c r="H94" s="66" t="str">
        <f t="shared" si="41"/>
        <v>0 de enero de yyyy</v>
      </c>
      <c r="J94" s="66" t="str">
        <f>+IFERROR(INDEX(BD_CIAT!$S$1:$S$273,MATCH(RD_IL_PERMISOS!I94,BD_CIAT!$A$1:$A$273,0)),"")</f>
        <v/>
      </c>
      <c r="L94" s="33" t="str">
        <f>IFERROR(INDEX(BD_CIAT!$Z$1:$Z$273,MATCH(RD_IL_PERMISOS!K94,BD_CIAT!$Y$1:$Y$273,0)),"")</f>
        <v/>
      </c>
      <c r="M94" s="48"/>
      <c r="N94" s="48"/>
      <c r="O94" s="73" t="str">
        <f t="shared" si="45"/>
        <v/>
      </c>
      <c r="P94" s="70" t="str">
        <f t="shared" si="46"/>
        <v/>
      </c>
      <c r="R94" s="49"/>
      <c r="S94" s="66" t="str">
        <f t="shared" si="47"/>
        <v>0 de enero de yyyy</v>
      </c>
      <c r="T94" s="50"/>
      <c r="U94" s="72" t="str">
        <f t="shared" si="42"/>
        <v/>
      </c>
      <c r="V94" s="72" t="str">
        <f>LOWER(IF(T94&lt;&gt;"",[1]!NumLetras(T94),""))</f>
        <v/>
      </c>
      <c r="W94" s="74" t="str">
        <f t="shared" si="43"/>
        <v/>
      </c>
      <c r="X94" s="75" t="str">
        <f t="shared" si="48"/>
        <v/>
      </c>
      <c r="Y94" s="75" t="str">
        <f t="shared" si="49"/>
        <v/>
      </c>
      <c r="Z94" s="66" t="str">
        <f>IFERROR(INDEX(BD_CIAT!$B$1:$B$273,MATCH(RD_IL_PERMISOS!AB94,BD_CIAT!$AG$1:$AG$273,0)),"")</f>
        <v/>
      </c>
      <c r="AA94" s="66" t="str">
        <f>IFERROR(INDEX(BD_CIAT!$AI$1:$AI$273,MATCH(RD_IL_PERMISOS!AB94,BD_CIAT!$AG$1:$AG$273,0)),"")</f>
        <v/>
      </c>
      <c r="AB94" s="66" t="str">
        <f>IFERROR(INDEX(BD_CIAT!$AG$1:$AG$273,MATCH(RD_IL_PERMISOS!I94,BD_CIAT!$A$1:$A$273,0)),"")</f>
        <v/>
      </c>
      <c r="AC94" s="66" t="str">
        <f>IFERROR(INDEX(BD_CIAT!$E$1:$E$273,MATCH(RD_IL_PERMISOS!AB94,BD_CIAT!$AG$1:$AG$273,0)),"")</f>
        <v/>
      </c>
      <c r="AD94" s="66" t="str">
        <f>IFERROR(INDEX(BD_CIAT!$G$1:$G$273,MATCH(RD_IL_PERMISOS!I94,BD_CIAT!$A$1:$A$273,0)),"")</f>
        <v/>
      </c>
      <c r="AG94" s="66" t="str">
        <f t="shared" si="50"/>
        <v/>
      </c>
      <c r="AH94" s="66" t="str">
        <f>IFERROR(CONCATENATE(INDEX(BD_CIAT!$H$1:$H$273,MATCH(RD_IL_PERMISOS!I94,BD_CIAT!$A$1:$A$273,0)),", ",PROPER(INDEX(BD_CIAT!$C$1:$C$273,MATCH(RD_IL_PERMISOS!AB94,BD_CIAT!$AG$1:$AG$273,0)))),"")</f>
        <v/>
      </c>
      <c r="AI94" s="66" t="str">
        <f t="shared" si="51"/>
        <v/>
      </c>
      <c r="AJ94" s="66" t="str">
        <f t="shared" si="52"/>
        <v/>
      </c>
      <c r="AK94" s="48"/>
      <c r="AL94" s="66" t="str">
        <f t="shared" si="53"/>
        <v>0 de enero de yyyy</v>
      </c>
      <c r="AM94" s="48"/>
      <c r="AN94" s="66" t="str">
        <f t="shared" si="54"/>
        <v>0 de enero de yyyy</v>
      </c>
      <c r="AO94" s="44"/>
      <c r="AP94" s="44"/>
      <c r="AQ94" s="66" t="str">
        <f t="shared" si="55"/>
        <v/>
      </c>
      <c r="AR94" s="33" t="str">
        <f>IFERROR(INDEX(BD_CIAT!$AK$1:$AK$273,MATCH(RD_IL_PERMISOS!I94,BD_CIAT!$A$1:$A$273,0)),"")</f>
        <v/>
      </c>
      <c r="AS94" s="66" t="str">
        <f>IFERROR(INDEX(BD_CIAT!$O$1:$O$273,MATCH(RD_IL_PERMISOS!I94,BD_CIAT!$A$1:$A$273,0)),"")</f>
        <v/>
      </c>
      <c r="AT94" s="49"/>
      <c r="AU94" s="66" t="str">
        <f t="shared" si="56"/>
        <v/>
      </c>
      <c r="AV94" s="44"/>
      <c r="AW94" s="44"/>
      <c r="AX94" s="66" t="str">
        <f t="shared" si="57"/>
        <v/>
      </c>
      <c r="AY94" s="78" t="str">
        <f>IFERROR(INDEX(BD_CIAT!$AA$2:$AA$273,MATCH(RD_IL_PERMISOS!K94,BD_CIAT!$Y$2:$Y$273,0)),"")</f>
        <v/>
      </c>
      <c r="AZ94" s="44"/>
      <c r="BA94" s="44"/>
      <c r="BB94" s="44"/>
      <c r="BC94" s="66" t="str">
        <f t="shared" si="58"/>
        <v/>
      </c>
      <c r="BD94" s="48"/>
      <c r="BE94" s="66" t="str">
        <f t="shared" si="59"/>
        <v>0 de enero de yyyy</v>
      </c>
      <c r="BF94" s="48"/>
      <c r="BG94" s="66" t="str">
        <f t="shared" si="60"/>
        <v>0 de enero de YYYY</v>
      </c>
      <c r="BH94" s="52"/>
      <c r="BI94" s="72" t="str">
        <f t="shared" si="61"/>
        <v xml:space="preserve">$,000 </v>
      </c>
      <c r="BJ94" s="72" t="str">
        <f>LOWER(IF(BH94&lt;&gt;"",[1]!NumLetras(BH94),""))</f>
        <v/>
      </c>
      <c r="BK94" s="74" t="str">
        <f t="shared" si="62"/>
        <v/>
      </c>
      <c r="BL94" s="74" t="str">
        <f t="shared" si="63"/>
        <v/>
      </c>
      <c r="BM94" s="74" t="str">
        <f t="shared" si="64"/>
        <v/>
      </c>
      <c r="BN94" s="44"/>
      <c r="BO94" s="48"/>
      <c r="BP94" s="66" t="str">
        <f t="shared" si="65"/>
        <v/>
      </c>
      <c r="BQ94" s="44"/>
      <c r="BR94" s="48"/>
      <c r="BS94" s="66" t="str">
        <f t="shared" si="66"/>
        <v/>
      </c>
      <c r="BT94" s="44"/>
      <c r="BU94" s="48"/>
      <c r="BV94" s="66" t="str">
        <f t="shared" si="67"/>
        <v>00000000-1900-PRODUCE-Oec</v>
      </c>
      <c r="BW94" s="44"/>
      <c r="BX94" s="48"/>
      <c r="BY94" s="66" t="str">
        <f t="shared" si="68"/>
        <v/>
      </c>
      <c r="BZ94" s="66" t="str">
        <f t="shared" si="69"/>
        <v/>
      </c>
      <c r="CA94" s="66" t="str">
        <f t="shared" si="70"/>
        <v>Al respecto, la administrada no cuenta con un permiso anterior para la referida embarcación pesquera, por lo que no resulta exigible el cumplimiento del citado numeral</v>
      </c>
      <c r="CB94" s="44"/>
      <c r="CC94" s="48"/>
      <c r="CD94" s="66" t="str">
        <f t="shared" si="71"/>
        <v>0000000-1900-PRODUCE/DSF-PA</v>
      </c>
      <c r="CE94" s="53"/>
      <c r="CF94" s="48"/>
      <c r="CG94" s="44"/>
      <c r="CH94" s="66" t="str">
        <f t="shared" si="72"/>
        <v/>
      </c>
      <c r="CI94" s="66" t="str">
        <f>IFERROR(INDEX(BD_CIAT!$AE$1:$AE$273,MATCH(RD_IL_PERMISOS!I94,BD_CIAT!$A$1:$A$273,0)),"")</f>
        <v/>
      </c>
      <c r="CJ94" s="66" t="str">
        <f t="shared" si="73"/>
        <v/>
      </c>
      <c r="CK94" s="66" t="str">
        <f>IF(CI94&lt;&gt;"",IF(RIGHT(CI94)="B",DATA_AUX!$F$3,IF(RIGHT(CI94)="A",DATA_AUX!$F$2,DATA_AUX!$F$4)),"")</f>
        <v/>
      </c>
      <c r="CL94" s="66" t="str">
        <f>IF(CI94&lt;&gt;"",IF(OR(CI94="6-A",CI94="6-B"),INDEX(DATA_AUX!$M$1:$M$4,MATCH(RD_IL_PERMISOS!CI94,DATA_AUX!$L$1:$L$4,0)),DATA_AUX!M96),"")</f>
        <v/>
      </c>
      <c r="CM94" s="66" t="str">
        <f>IFERROR(INDEX(DATA_AUX!$N$1:$N$4,MATCH(RD_IL_PERMISOS!CI94,DATA_AUX!$L$1:$L$4,0)),"")</f>
        <v/>
      </c>
      <c r="CN94" s="66" t="str">
        <f>+IF(M94&lt;&gt;"",CONCATENATE(PROPER(MID([1]!NumLetras(12*(YEAR(N94)-YEAR(M94))+(MONTH(N94)-MONTH(M94))),1,LEN([1]!NumLetras(12*(YEAR(N94)-YEAR(M94))+(MONTH(N94)-MONTH(M94))))-7))," (",12*(YEAR(N94)-YEAR(M94))+(MONTH(N94)-MONTH(M94)),")",IF(MONTH(N94)-MONTH(M94)=1," mes"," meses"),"; ",P94),"")</f>
        <v/>
      </c>
      <c r="CO94" s="44"/>
      <c r="CP94" s="48"/>
      <c r="CQ94" s="66" t="str">
        <f t="shared" si="74"/>
        <v/>
      </c>
      <c r="CR94" s="66" t="str">
        <f t="shared" si="75"/>
        <v/>
      </c>
    </row>
    <row r="95" spans="1:96" ht="42.75" customHeight="1">
      <c r="A95" s="43">
        <v>94</v>
      </c>
      <c r="D95" s="66" t="str">
        <f t="shared" si="44"/>
        <v>00000000-2024-PRODUCE/DECHDI-</v>
      </c>
      <c r="F95" s="46"/>
      <c r="G95" s="68" t="str">
        <f t="shared" si="76"/>
        <v>00000000-1900</v>
      </c>
      <c r="H95" s="66" t="str">
        <f t="shared" si="41"/>
        <v>0 de enero de yyyy</v>
      </c>
      <c r="J95" s="66" t="str">
        <f>+IFERROR(INDEX(BD_CIAT!$S$1:$S$273,MATCH(RD_IL_PERMISOS!I95,BD_CIAT!$A$1:$A$273,0)),"")</f>
        <v/>
      </c>
      <c r="L95" s="33" t="str">
        <f>IFERROR(INDEX(BD_CIAT!$Z$1:$Z$273,MATCH(RD_IL_PERMISOS!K95,BD_CIAT!$Y$1:$Y$273,0)),"")</f>
        <v/>
      </c>
      <c r="M95" s="48"/>
      <c r="N95" s="48"/>
      <c r="O95" s="73" t="str">
        <f t="shared" si="45"/>
        <v/>
      </c>
      <c r="P95" s="70" t="str">
        <f t="shared" si="46"/>
        <v/>
      </c>
      <c r="R95" s="49"/>
      <c r="S95" s="66" t="str">
        <f t="shared" si="47"/>
        <v>0 de enero de yyyy</v>
      </c>
      <c r="T95" s="50"/>
      <c r="U95" s="72" t="str">
        <f t="shared" si="42"/>
        <v/>
      </c>
      <c r="V95" s="72" t="str">
        <f>LOWER(IF(T95&lt;&gt;"",[1]!NumLetras(T95),""))</f>
        <v/>
      </c>
      <c r="W95" s="74" t="str">
        <f t="shared" si="43"/>
        <v/>
      </c>
      <c r="X95" s="75" t="str">
        <f t="shared" si="48"/>
        <v/>
      </c>
      <c r="Y95" s="75" t="str">
        <f t="shared" si="49"/>
        <v/>
      </c>
      <c r="Z95" s="66" t="str">
        <f>IFERROR(INDEX(BD_CIAT!$B$1:$B$273,MATCH(RD_IL_PERMISOS!AB95,BD_CIAT!$AG$1:$AG$273,0)),"")</f>
        <v/>
      </c>
      <c r="AA95" s="66" t="str">
        <f>IFERROR(INDEX(BD_CIAT!$AI$1:$AI$273,MATCH(RD_IL_PERMISOS!AB95,BD_CIAT!$AG$1:$AG$273,0)),"")</f>
        <v/>
      </c>
      <c r="AB95" s="66" t="str">
        <f>IFERROR(INDEX(BD_CIAT!$AG$1:$AG$273,MATCH(RD_IL_PERMISOS!I95,BD_CIAT!$A$1:$A$273,0)),"")</f>
        <v/>
      </c>
      <c r="AC95" s="66" t="str">
        <f>IFERROR(INDEX(BD_CIAT!$E$1:$E$273,MATCH(RD_IL_PERMISOS!AB95,BD_CIAT!$AG$1:$AG$273,0)),"")</f>
        <v/>
      </c>
      <c r="AD95" s="66" t="str">
        <f>IFERROR(INDEX(BD_CIAT!$G$1:$G$273,MATCH(RD_IL_PERMISOS!I95,BD_CIAT!$A$1:$A$273,0)),"")</f>
        <v/>
      </c>
      <c r="AG95" s="66" t="str">
        <f t="shared" si="50"/>
        <v/>
      </c>
      <c r="AH95" s="66" t="str">
        <f>IFERROR(CONCATENATE(INDEX(BD_CIAT!$H$1:$H$273,MATCH(RD_IL_PERMISOS!I95,BD_CIAT!$A$1:$A$273,0)),", ",PROPER(INDEX(BD_CIAT!$C$1:$C$273,MATCH(RD_IL_PERMISOS!AB95,BD_CIAT!$AG$1:$AG$273,0)))),"")</f>
        <v/>
      </c>
      <c r="AI95" s="66" t="str">
        <f t="shared" si="51"/>
        <v/>
      </c>
      <c r="AJ95" s="66" t="str">
        <f t="shared" si="52"/>
        <v/>
      </c>
      <c r="AK95" s="48"/>
      <c r="AL95" s="66" t="str">
        <f t="shared" si="53"/>
        <v>0 de enero de yyyy</v>
      </c>
      <c r="AM95" s="48"/>
      <c r="AN95" s="66" t="str">
        <f t="shared" si="54"/>
        <v>0 de enero de yyyy</v>
      </c>
      <c r="AO95" s="44"/>
      <c r="AP95" s="44"/>
      <c r="AQ95" s="66" t="str">
        <f t="shared" si="55"/>
        <v/>
      </c>
      <c r="AR95" s="33" t="str">
        <f>IFERROR(INDEX(BD_CIAT!$AK$1:$AK$273,MATCH(RD_IL_PERMISOS!I95,BD_CIAT!$A$1:$A$273,0)),"")</f>
        <v/>
      </c>
      <c r="AS95" s="66" t="str">
        <f>IFERROR(INDEX(BD_CIAT!$O$1:$O$273,MATCH(RD_IL_PERMISOS!I95,BD_CIAT!$A$1:$A$273,0)),"")</f>
        <v/>
      </c>
      <c r="AT95" s="49"/>
      <c r="AU95" s="66" t="str">
        <f t="shared" si="56"/>
        <v/>
      </c>
      <c r="AV95" s="44"/>
      <c r="AW95" s="44"/>
      <c r="AX95" s="66" t="str">
        <f t="shared" si="57"/>
        <v/>
      </c>
      <c r="AY95" s="78" t="str">
        <f>IFERROR(INDEX(BD_CIAT!$AA$2:$AA$273,MATCH(RD_IL_PERMISOS!K95,BD_CIAT!$Y$2:$Y$273,0)),"")</f>
        <v/>
      </c>
      <c r="AZ95" s="44"/>
      <c r="BA95" s="44"/>
      <c r="BB95" s="44"/>
      <c r="BC95" s="66" t="str">
        <f t="shared" si="58"/>
        <v/>
      </c>
      <c r="BD95" s="48"/>
      <c r="BE95" s="66" t="str">
        <f t="shared" si="59"/>
        <v>0 de enero de yyyy</v>
      </c>
      <c r="BF95" s="48"/>
      <c r="BG95" s="66" t="str">
        <f t="shared" si="60"/>
        <v>0 de enero de YYYY</v>
      </c>
      <c r="BH95" s="52"/>
      <c r="BI95" s="72" t="str">
        <f t="shared" si="61"/>
        <v xml:space="preserve">$,000 </v>
      </c>
      <c r="BJ95" s="72" t="str">
        <f>LOWER(IF(BH95&lt;&gt;"",[1]!NumLetras(BH95),""))</f>
        <v/>
      </c>
      <c r="BK95" s="74" t="str">
        <f t="shared" si="62"/>
        <v/>
      </c>
      <c r="BL95" s="74" t="str">
        <f t="shared" si="63"/>
        <v/>
      </c>
      <c r="BM95" s="74" t="str">
        <f t="shared" si="64"/>
        <v/>
      </c>
      <c r="BN95" s="44"/>
      <c r="BO95" s="48"/>
      <c r="BP95" s="66" t="str">
        <f t="shared" si="65"/>
        <v/>
      </c>
      <c r="BQ95" s="44"/>
      <c r="BR95" s="48"/>
      <c r="BS95" s="66" t="str">
        <f t="shared" si="66"/>
        <v/>
      </c>
      <c r="BT95" s="44"/>
      <c r="BU95" s="48"/>
      <c r="BV95" s="66" t="str">
        <f t="shared" si="67"/>
        <v>00000000-1900-PRODUCE-Oec</v>
      </c>
      <c r="BW95" s="44"/>
      <c r="BX95" s="48"/>
      <c r="BY95" s="66" t="str">
        <f t="shared" si="68"/>
        <v/>
      </c>
      <c r="BZ95" s="66" t="str">
        <f t="shared" si="69"/>
        <v/>
      </c>
      <c r="CA95" s="66" t="str">
        <f t="shared" si="70"/>
        <v>Al respecto, la administrada no cuenta con un permiso anterior para la referida embarcación pesquera, por lo que no resulta exigible el cumplimiento del citado numeral</v>
      </c>
      <c r="CB95" s="44"/>
      <c r="CC95" s="48"/>
      <c r="CD95" s="66" t="str">
        <f t="shared" si="71"/>
        <v>0000000-1900-PRODUCE/DSF-PA</v>
      </c>
      <c r="CE95" s="53"/>
      <c r="CF95" s="48"/>
      <c r="CG95" s="44"/>
      <c r="CH95" s="66" t="str">
        <f t="shared" si="72"/>
        <v/>
      </c>
      <c r="CI95" s="66" t="str">
        <f>IFERROR(INDEX(BD_CIAT!$AE$1:$AE$273,MATCH(RD_IL_PERMISOS!I95,BD_CIAT!$A$1:$A$273,0)),"")</f>
        <v/>
      </c>
      <c r="CJ95" s="66" t="str">
        <f t="shared" si="73"/>
        <v/>
      </c>
      <c r="CK95" s="66" t="str">
        <f>IF(CI95&lt;&gt;"",IF(RIGHT(CI95)="B",DATA_AUX!$F$3,IF(RIGHT(CI95)="A",DATA_AUX!$F$2,DATA_AUX!$F$4)),"")</f>
        <v/>
      </c>
      <c r="CL95" s="66" t="str">
        <f>IF(CI95&lt;&gt;"",IF(OR(CI95="6-A",CI95="6-B"),INDEX(DATA_AUX!$M$1:$M$4,MATCH(RD_IL_PERMISOS!CI95,DATA_AUX!$L$1:$L$4,0)),DATA_AUX!M97),"")</f>
        <v/>
      </c>
      <c r="CM95" s="66" t="str">
        <f>IFERROR(INDEX(DATA_AUX!$N$1:$N$4,MATCH(RD_IL_PERMISOS!CI95,DATA_AUX!$L$1:$L$4,0)),"")</f>
        <v/>
      </c>
      <c r="CN95" s="66" t="str">
        <f>+IF(M95&lt;&gt;"",CONCATENATE(PROPER(MID([1]!NumLetras(12*(YEAR(N95)-YEAR(M95))+(MONTH(N95)-MONTH(M95))),1,LEN([1]!NumLetras(12*(YEAR(N95)-YEAR(M95))+(MONTH(N95)-MONTH(M95))))-7))," (",12*(YEAR(N95)-YEAR(M95))+(MONTH(N95)-MONTH(M95)),")",IF(MONTH(N95)-MONTH(M95)=1," mes"," meses"),"; ",P95),"")</f>
        <v/>
      </c>
      <c r="CO95" s="44"/>
      <c r="CP95" s="48"/>
      <c r="CQ95" s="66" t="str">
        <f t="shared" si="74"/>
        <v/>
      </c>
      <c r="CR95" s="66" t="str">
        <f t="shared" si="75"/>
        <v/>
      </c>
    </row>
    <row r="96" spans="1:96" ht="42.75" customHeight="1">
      <c r="A96" s="43">
        <v>95</v>
      </c>
      <c r="D96" s="66" t="str">
        <f t="shared" si="44"/>
        <v>00000000-2024-PRODUCE/DECHDI-</v>
      </c>
      <c r="F96" s="46"/>
      <c r="G96" s="68" t="str">
        <f t="shared" si="76"/>
        <v>00000000-1900</v>
      </c>
      <c r="H96" s="66" t="str">
        <f t="shared" si="41"/>
        <v>0 de enero de yyyy</v>
      </c>
      <c r="J96" s="66" t="str">
        <f>+IFERROR(INDEX(BD_CIAT!$S$1:$S$273,MATCH(RD_IL_PERMISOS!I96,BD_CIAT!$A$1:$A$273,0)),"")</f>
        <v/>
      </c>
      <c r="L96" s="33" t="str">
        <f>IFERROR(INDEX(BD_CIAT!$Z$1:$Z$273,MATCH(RD_IL_PERMISOS!K96,BD_CIAT!$Y$1:$Y$273,0)),"")</f>
        <v/>
      </c>
      <c r="M96" s="48"/>
      <c r="N96" s="48"/>
      <c r="O96" s="73" t="str">
        <f t="shared" si="45"/>
        <v/>
      </c>
      <c r="P96" s="70" t="str">
        <f t="shared" si="46"/>
        <v/>
      </c>
      <c r="R96" s="49"/>
      <c r="S96" s="66" t="str">
        <f t="shared" si="47"/>
        <v>0 de enero de yyyy</v>
      </c>
      <c r="T96" s="50"/>
      <c r="U96" s="72" t="str">
        <f t="shared" si="42"/>
        <v/>
      </c>
      <c r="V96" s="72" t="str">
        <f>LOWER(IF(T96&lt;&gt;"",[1]!NumLetras(T96),""))</f>
        <v/>
      </c>
      <c r="W96" s="74" t="str">
        <f t="shared" si="43"/>
        <v/>
      </c>
      <c r="X96" s="75" t="str">
        <f t="shared" si="48"/>
        <v/>
      </c>
      <c r="Y96" s="75" t="str">
        <f t="shared" si="49"/>
        <v/>
      </c>
      <c r="Z96" s="66" t="str">
        <f>IFERROR(INDEX(BD_CIAT!$B$1:$B$273,MATCH(RD_IL_PERMISOS!AB96,BD_CIAT!$AG$1:$AG$273,0)),"")</f>
        <v/>
      </c>
      <c r="AA96" s="66" t="str">
        <f>IFERROR(INDEX(BD_CIAT!$AI$1:$AI$273,MATCH(RD_IL_PERMISOS!AB96,BD_CIAT!$AG$1:$AG$273,0)),"")</f>
        <v/>
      </c>
      <c r="AB96" s="66" t="str">
        <f>IFERROR(INDEX(BD_CIAT!$AG$1:$AG$273,MATCH(RD_IL_PERMISOS!I96,BD_CIAT!$A$1:$A$273,0)),"")</f>
        <v/>
      </c>
      <c r="AC96" s="66" t="str">
        <f>IFERROR(INDEX(BD_CIAT!$E$1:$E$273,MATCH(RD_IL_PERMISOS!AB96,BD_CIAT!$AG$1:$AG$273,0)),"")</f>
        <v/>
      </c>
      <c r="AD96" s="66" t="str">
        <f>IFERROR(INDEX(BD_CIAT!$G$1:$G$273,MATCH(RD_IL_PERMISOS!I96,BD_CIAT!$A$1:$A$273,0)),"")</f>
        <v/>
      </c>
      <c r="AG96" s="66" t="str">
        <f t="shared" si="50"/>
        <v/>
      </c>
      <c r="AH96" s="66" t="str">
        <f>IFERROR(CONCATENATE(INDEX(BD_CIAT!$H$1:$H$273,MATCH(RD_IL_PERMISOS!I96,BD_CIAT!$A$1:$A$273,0)),", ",PROPER(INDEX(BD_CIAT!$C$1:$C$273,MATCH(RD_IL_PERMISOS!AB96,BD_CIAT!$AG$1:$AG$273,0)))),"")</f>
        <v/>
      </c>
      <c r="AI96" s="66" t="str">
        <f t="shared" si="51"/>
        <v/>
      </c>
      <c r="AJ96" s="66" t="str">
        <f t="shared" si="52"/>
        <v/>
      </c>
      <c r="AK96" s="48"/>
      <c r="AL96" s="66" t="str">
        <f t="shared" si="53"/>
        <v>0 de enero de yyyy</v>
      </c>
      <c r="AM96" s="48"/>
      <c r="AN96" s="66" t="str">
        <f t="shared" si="54"/>
        <v>0 de enero de yyyy</v>
      </c>
      <c r="AO96" s="44"/>
      <c r="AP96" s="44"/>
      <c r="AQ96" s="66" t="str">
        <f t="shared" si="55"/>
        <v/>
      </c>
      <c r="AR96" s="33" t="str">
        <f>IFERROR(INDEX(BD_CIAT!$AK$1:$AK$273,MATCH(RD_IL_PERMISOS!I96,BD_CIAT!$A$1:$A$273,0)),"")</f>
        <v/>
      </c>
      <c r="AS96" s="66" t="str">
        <f>IFERROR(INDEX(BD_CIAT!$O$1:$O$273,MATCH(RD_IL_PERMISOS!I96,BD_CIAT!$A$1:$A$273,0)),"")</f>
        <v/>
      </c>
      <c r="AT96" s="49"/>
      <c r="AU96" s="66" t="str">
        <f t="shared" si="56"/>
        <v/>
      </c>
      <c r="AV96" s="44"/>
      <c r="AW96" s="44"/>
      <c r="AX96" s="66" t="str">
        <f t="shared" si="57"/>
        <v/>
      </c>
      <c r="AY96" s="78" t="str">
        <f>IFERROR(INDEX(BD_CIAT!$AA$2:$AA$273,MATCH(RD_IL_PERMISOS!K96,BD_CIAT!$Y$2:$Y$273,0)),"")</f>
        <v/>
      </c>
      <c r="AZ96" s="44"/>
      <c r="BA96" s="44"/>
      <c r="BB96" s="44"/>
      <c r="BC96" s="66" t="str">
        <f t="shared" si="58"/>
        <v/>
      </c>
      <c r="BD96" s="48"/>
      <c r="BE96" s="66" t="str">
        <f t="shared" si="59"/>
        <v>0 de enero de yyyy</v>
      </c>
      <c r="BF96" s="48"/>
      <c r="BG96" s="66" t="str">
        <f t="shared" si="60"/>
        <v>0 de enero de YYYY</v>
      </c>
      <c r="BH96" s="52"/>
      <c r="BI96" s="72" t="str">
        <f t="shared" si="61"/>
        <v xml:space="preserve">$,000 </v>
      </c>
      <c r="BJ96" s="72" t="str">
        <f>LOWER(IF(BH96&lt;&gt;"",[1]!NumLetras(BH96),""))</f>
        <v/>
      </c>
      <c r="BK96" s="74" t="str">
        <f t="shared" si="62"/>
        <v/>
      </c>
      <c r="BL96" s="74" t="str">
        <f t="shared" si="63"/>
        <v/>
      </c>
      <c r="BM96" s="74" t="str">
        <f t="shared" si="64"/>
        <v/>
      </c>
      <c r="BN96" s="44"/>
      <c r="BO96" s="48"/>
      <c r="BP96" s="66" t="str">
        <f t="shared" si="65"/>
        <v/>
      </c>
      <c r="BQ96" s="44"/>
      <c r="BR96" s="48"/>
      <c r="BS96" s="66" t="str">
        <f t="shared" si="66"/>
        <v/>
      </c>
      <c r="BT96" s="44"/>
      <c r="BU96" s="48"/>
      <c r="BV96" s="66" t="str">
        <f t="shared" si="67"/>
        <v>00000000-1900-PRODUCE-Oec</v>
      </c>
      <c r="BW96" s="44"/>
      <c r="BX96" s="48"/>
      <c r="BY96" s="66" t="str">
        <f t="shared" si="68"/>
        <v/>
      </c>
      <c r="BZ96" s="66" t="str">
        <f t="shared" si="69"/>
        <v/>
      </c>
      <c r="CA96" s="66" t="str">
        <f t="shared" si="70"/>
        <v>Al respecto, la administrada no cuenta con un permiso anterior para la referida embarcación pesquera, por lo que no resulta exigible el cumplimiento del citado numeral</v>
      </c>
      <c r="CB96" s="44"/>
      <c r="CC96" s="48"/>
      <c r="CD96" s="66" t="str">
        <f t="shared" si="71"/>
        <v>0000000-1900-PRODUCE/DSF-PA</v>
      </c>
      <c r="CE96" s="53"/>
      <c r="CF96" s="48"/>
      <c r="CG96" s="44"/>
      <c r="CH96" s="66" t="str">
        <f t="shared" si="72"/>
        <v/>
      </c>
      <c r="CI96" s="66" t="str">
        <f>IFERROR(INDEX(BD_CIAT!$AE$1:$AE$273,MATCH(RD_IL_PERMISOS!I96,BD_CIAT!$A$1:$A$273,0)),"")</f>
        <v/>
      </c>
      <c r="CJ96" s="66" t="str">
        <f t="shared" si="73"/>
        <v/>
      </c>
      <c r="CK96" s="66" t="str">
        <f>IF(CI96&lt;&gt;"",IF(RIGHT(CI96)="B",DATA_AUX!$F$3,IF(RIGHT(CI96)="A",DATA_AUX!$F$2,DATA_AUX!$F$4)),"")</f>
        <v/>
      </c>
      <c r="CL96" s="66" t="str">
        <f>IF(CI96&lt;&gt;"",IF(OR(CI96="6-A",CI96="6-B"),INDEX(DATA_AUX!$M$1:$M$4,MATCH(RD_IL_PERMISOS!CI96,DATA_AUX!$L$1:$L$4,0)),DATA_AUX!M98),"")</f>
        <v/>
      </c>
      <c r="CM96" s="66" t="str">
        <f>IFERROR(INDEX(DATA_AUX!$N$1:$N$4,MATCH(RD_IL_PERMISOS!CI96,DATA_AUX!$L$1:$L$4,0)),"")</f>
        <v/>
      </c>
      <c r="CN96" s="66" t="str">
        <f>+IF(M96&lt;&gt;"",CONCATENATE(PROPER(MID([1]!NumLetras(12*(YEAR(N96)-YEAR(M96))+(MONTH(N96)-MONTH(M96))),1,LEN([1]!NumLetras(12*(YEAR(N96)-YEAR(M96))+(MONTH(N96)-MONTH(M96))))-7))," (",12*(YEAR(N96)-YEAR(M96))+(MONTH(N96)-MONTH(M96)),")",IF(MONTH(N96)-MONTH(M96)=1," mes"," meses"),"; ",P96),"")</f>
        <v/>
      </c>
      <c r="CO96" s="44"/>
      <c r="CP96" s="48"/>
      <c r="CQ96" s="66" t="str">
        <f t="shared" si="74"/>
        <v/>
      </c>
      <c r="CR96" s="66" t="str">
        <f t="shared" si="75"/>
        <v/>
      </c>
    </row>
    <row r="97" spans="1:96" ht="42.75" customHeight="1">
      <c r="A97" s="43">
        <v>96</v>
      </c>
      <c r="D97" s="66" t="str">
        <f t="shared" si="44"/>
        <v>00000000-2024-PRODUCE/DECHDI-</v>
      </c>
      <c r="F97" s="46"/>
      <c r="G97" s="68" t="str">
        <f t="shared" si="76"/>
        <v>00000000-1900</v>
      </c>
      <c r="H97" s="66" t="str">
        <f t="shared" si="41"/>
        <v>0 de enero de yyyy</v>
      </c>
      <c r="J97" s="66" t="str">
        <f>+IFERROR(INDEX(BD_CIAT!$S$1:$S$273,MATCH(RD_IL_PERMISOS!I97,BD_CIAT!$A$1:$A$273,0)),"")</f>
        <v/>
      </c>
      <c r="L97" s="33" t="str">
        <f>IFERROR(INDEX(BD_CIAT!$Z$1:$Z$273,MATCH(RD_IL_PERMISOS!K97,BD_CIAT!$Y$1:$Y$273,0)),"")</f>
        <v/>
      </c>
      <c r="M97" s="48"/>
      <c r="N97" s="48"/>
      <c r="O97" s="73" t="str">
        <f t="shared" si="45"/>
        <v/>
      </c>
      <c r="P97" s="70" t="str">
        <f t="shared" si="46"/>
        <v/>
      </c>
      <c r="R97" s="49"/>
      <c r="S97" s="66" t="str">
        <f t="shared" si="47"/>
        <v>0 de enero de yyyy</v>
      </c>
      <c r="T97" s="50"/>
      <c r="U97" s="72" t="str">
        <f t="shared" si="42"/>
        <v/>
      </c>
      <c r="V97" s="72" t="str">
        <f>LOWER(IF(T97&lt;&gt;"",[1]!NumLetras(T97),""))</f>
        <v/>
      </c>
      <c r="W97" s="74" t="str">
        <f t="shared" si="43"/>
        <v/>
      </c>
      <c r="X97" s="75" t="str">
        <f t="shared" si="48"/>
        <v/>
      </c>
      <c r="Y97" s="75" t="str">
        <f t="shared" si="49"/>
        <v/>
      </c>
      <c r="Z97" s="66" t="str">
        <f>IFERROR(INDEX(BD_CIAT!$B$1:$B$273,MATCH(RD_IL_PERMISOS!AB97,BD_CIAT!$AG$1:$AG$273,0)),"")</f>
        <v/>
      </c>
      <c r="AA97" s="66" t="str">
        <f>IFERROR(INDEX(BD_CIAT!$AI$1:$AI$273,MATCH(RD_IL_PERMISOS!AB97,BD_CIAT!$AG$1:$AG$273,0)),"")</f>
        <v/>
      </c>
      <c r="AB97" s="66" t="str">
        <f>IFERROR(INDEX(BD_CIAT!$AG$1:$AG$273,MATCH(RD_IL_PERMISOS!I97,BD_CIAT!$A$1:$A$273,0)),"")</f>
        <v/>
      </c>
      <c r="AC97" s="66" t="str">
        <f>IFERROR(INDEX(BD_CIAT!$E$1:$E$273,MATCH(RD_IL_PERMISOS!AB97,BD_CIAT!$AG$1:$AG$273,0)),"")</f>
        <v/>
      </c>
      <c r="AD97" s="66" t="str">
        <f>IFERROR(INDEX(BD_CIAT!$G$1:$G$273,MATCH(RD_IL_PERMISOS!I97,BD_CIAT!$A$1:$A$273,0)),"")</f>
        <v/>
      </c>
      <c r="AG97" s="66" t="str">
        <f t="shared" si="50"/>
        <v/>
      </c>
      <c r="AH97" s="66" t="str">
        <f>IFERROR(CONCATENATE(INDEX(BD_CIAT!$H$1:$H$273,MATCH(RD_IL_PERMISOS!I97,BD_CIAT!$A$1:$A$273,0)),", ",PROPER(INDEX(BD_CIAT!$C$1:$C$273,MATCH(RD_IL_PERMISOS!AB97,BD_CIAT!$AG$1:$AG$273,0)))),"")</f>
        <v/>
      </c>
      <c r="AI97" s="66" t="str">
        <f t="shared" si="51"/>
        <v/>
      </c>
      <c r="AJ97" s="66" t="str">
        <f t="shared" si="52"/>
        <v/>
      </c>
      <c r="AK97" s="48"/>
      <c r="AL97" s="66" t="str">
        <f t="shared" si="53"/>
        <v>0 de enero de yyyy</v>
      </c>
      <c r="AM97" s="48"/>
      <c r="AN97" s="66" t="str">
        <f t="shared" si="54"/>
        <v>0 de enero de yyyy</v>
      </c>
      <c r="AO97" s="44"/>
      <c r="AP97" s="44"/>
      <c r="AQ97" s="66" t="str">
        <f t="shared" si="55"/>
        <v/>
      </c>
      <c r="AR97" s="33" t="str">
        <f>IFERROR(INDEX(BD_CIAT!$AK$1:$AK$273,MATCH(RD_IL_PERMISOS!I97,BD_CIAT!$A$1:$A$273,0)),"")</f>
        <v/>
      </c>
      <c r="AS97" s="66" t="str">
        <f>IFERROR(INDEX(BD_CIAT!$O$1:$O$273,MATCH(RD_IL_PERMISOS!I97,BD_CIAT!$A$1:$A$273,0)),"")</f>
        <v/>
      </c>
      <c r="AT97" s="49"/>
      <c r="AU97" s="66" t="str">
        <f t="shared" si="56"/>
        <v/>
      </c>
      <c r="AV97" s="44"/>
      <c r="AW97" s="44"/>
      <c r="AX97" s="66" t="str">
        <f t="shared" si="57"/>
        <v/>
      </c>
      <c r="AY97" s="78" t="str">
        <f>IFERROR(INDEX(BD_CIAT!$AA$2:$AA$273,MATCH(RD_IL_PERMISOS!K97,BD_CIAT!$Y$2:$Y$273,0)),"")</f>
        <v/>
      </c>
      <c r="AZ97" s="44"/>
      <c r="BA97" s="44"/>
      <c r="BB97" s="44"/>
      <c r="BC97" s="66" t="str">
        <f t="shared" si="58"/>
        <v/>
      </c>
      <c r="BD97" s="48"/>
      <c r="BE97" s="66" t="str">
        <f t="shared" si="59"/>
        <v>0 de enero de yyyy</v>
      </c>
      <c r="BF97" s="48"/>
      <c r="BG97" s="66" t="str">
        <f t="shared" si="60"/>
        <v>0 de enero de YYYY</v>
      </c>
      <c r="BH97" s="52"/>
      <c r="BI97" s="72" t="str">
        <f t="shared" si="61"/>
        <v xml:space="preserve">$,000 </v>
      </c>
      <c r="BJ97" s="72" t="str">
        <f>LOWER(IF(BH97&lt;&gt;"",[1]!NumLetras(BH97),""))</f>
        <v/>
      </c>
      <c r="BK97" s="74" t="str">
        <f t="shared" si="62"/>
        <v/>
      </c>
      <c r="BL97" s="74" t="str">
        <f t="shared" si="63"/>
        <v/>
      </c>
      <c r="BM97" s="74" t="str">
        <f t="shared" si="64"/>
        <v/>
      </c>
      <c r="BN97" s="44"/>
      <c r="BO97" s="48"/>
      <c r="BP97" s="66" t="str">
        <f t="shared" si="65"/>
        <v/>
      </c>
      <c r="BQ97" s="44"/>
      <c r="BR97" s="48"/>
      <c r="BS97" s="66" t="str">
        <f t="shared" si="66"/>
        <v/>
      </c>
      <c r="BT97" s="44"/>
      <c r="BU97" s="48"/>
      <c r="BV97" s="66" t="str">
        <f t="shared" si="67"/>
        <v>00000000-1900-PRODUCE-Oec</v>
      </c>
      <c r="BW97" s="44"/>
      <c r="BX97" s="48"/>
      <c r="BY97" s="66" t="str">
        <f t="shared" si="68"/>
        <v/>
      </c>
      <c r="BZ97" s="66" t="str">
        <f t="shared" si="69"/>
        <v/>
      </c>
      <c r="CA97" s="66" t="str">
        <f t="shared" si="70"/>
        <v>Al respecto, la administrada no cuenta con un permiso anterior para la referida embarcación pesquera, por lo que no resulta exigible el cumplimiento del citado numeral</v>
      </c>
      <c r="CB97" s="44"/>
      <c r="CC97" s="48"/>
      <c r="CD97" s="66" t="str">
        <f t="shared" si="71"/>
        <v>0000000-1900-PRODUCE/DSF-PA</v>
      </c>
      <c r="CE97" s="53"/>
      <c r="CF97" s="48"/>
      <c r="CG97" s="44"/>
      <c r="CH97" s="66" t="str">
        <f t="shared" si="72"/>
        <v/>
      </c>
      <c r="CI97" s="66" t="str">
        <f>IFERROR(INDEX(BD_CIAT!$AE$1:$AE$273,MATCH(RD_IL_PERMISOS!I97,BD_CIAT!$A$1:$A$273,0)),"")</f>
        <v/>
      </c>
      <c r="CJ97" s="66" t="str">
        <f t="shared" si="73"/>
        <v/>
      </c>
      <c r="CK97" s="66" t="str">
        <f>IF(CI97&lt;&gt;"",IF(RIGHT(CI97)="B",DATA_AUX!$F$3,IF(RIGHT(CI97)="A",DATA_AUX!$F$2,DATA_AUX!$F$4)),"")</f>
        <v/>
      </c>
      <c r="CL97" s="66" t="str">
        <f>IF(CI97&lt;&gt;"",IF(OR(CI97="6-A",CI97="6-B"),INDEX(DATA_AUX!$M$1:$M$4,MATCH(RD_IL_PERMISOS!CI97,DATA_AUX!$L$1:$L$4,0)),DATA_AUX!M99),"")</f>
        <v/>
      </c>
      <c r="CM97" s="66" t="str">
        <f>IFERROR(INDEX(DATA_AUX!$N$1:$N$4,MATCH(RD_IL_PERMISOS!CI97,DATA_AUX!$L$1:$L$4,0)),"")</f>
        <v/>
      </c>
      <c r="CN97" s="66" t="str">
        <f>+IF(M97&lt;&gt;"",CONCATENATE(PROPER(MID([1]!NumLetras(12*(YEAR(N97)-YEAR(M97))+(MONTH(N97)-MONTH(M97))),1,LEN([1]!NumLetras(12*(YEAR(N97)-YEAR(M97))+(MONTH(N97)-MONTH(M97))))-7))," (",12*(YEAR(N97)-YEAR(M97))+(MONTH(N97)-MONTH(M97)),")",IF(MONTH(N97)-MONTH(M97)=1," mes"," meses"),"; ",P97),"")</f>
        <v/>
      </c>
      <c r="CO97" s="44"/>
      <c r="CP97" s="48"/>
      <c r="CQ97" s="66" t="str">
        <f t="shared" si="74"/>
        <v/>
      </c>
      <c r="CR97" s="66" t="str">
        <f t="shared" si="75"/>
        <v/>
      </c>
    </row>
    <row r="98" spans="1:96" ht="42.75" customHeight="1">
      <c r="A98" s="43">
        <v>97</v>
      </c>
      <c r="D98" s="66" t="str">
        <f t="shared" si="44"/>
        <v>00000000-2024-PRODUCE/DECHDI-</v>
      </c>
      <c r="F98" s="46"/>
      <c r="G98" s="68" t="str">
        <f t="shared" si="76"/>
        <v>00000000-1900</v>
      </c>
      <c r="H98" s="66" t="str">
        <f t="shared" si="41"/>
        <v>0 de enero de yyyy</v>
      </c>
      <c r="J98" s="66" t="str">
        <f>+IFERROR(INDEX(BD_CIAT!$S$1:$S$273,MATCH(RD_IL_PERMISOS!I98,BD_CIAT!$A$1:$A$273,0)),"")</f>
        <v/>
      </c>
      <c r="L98" s="33" t="str">
        <f>IFERROR(INDEX(BD_CIAT!$Z$1:$Z$273,MATCH(RD_IL_PERMISOS!K98,BD_CIAT!$Y$1:$Y$273,0)),"")</f>
        <v/>
      </c>
      <c r="M98" s="48"/>
      <c r="N98" s="48"/>
      <c r="O98" s="73" t="str">
        <f t="shared" si="45"/>
        <v/>
      </c>
      <c r="P98" s="70" t="str">
        <f t="shared" si="46"/>
        <v/>
      </c>
      <c r="R98" s="49"/>
      <c r="S98" s="66" t="str">
        <f t="shared" si="47"/>
        <v>0 de enero de yyyy</v>
      </c>
      <c r="T98" s="50"/>
      <c r="U98" s="72" t="str">
        <f t="shared" ref="U98:U100" si="77">IF(Q98&lt;&gt;"",TEXT(T98,"[$$-es-US]#,##0.00_ ;-[$$-es-US]#,##0.00 "),"")</f>
        <v/>
      </c>
      <c r="V98" s="72" t="str">
        <f>LOWER(IF(T98&lt;&gt;"",[1]!NumLetras(T98),""))</f>
        <v/>
      </c>
      <c r="W98" s="74" t="str">
        <f t="shared" si="43"/>
        <v/>
      </c>
      <c r="X98" s="75" t="str">
        <f t="shared" si="48"/>
        <v/>
      </c>
      <c r="Y98" s="75" t="str">
        <f t="shared" si="49"/>
        <v/>
      </c>
      <c r="Z98" s="66" t="str">
        <f>IFERROR(INDEX(BD_CIAT!$B$1:$B$273,MATCH(RD_IL_PERMISOS!AB98,BD_CIAT!$AG$1:$AG$273,0)),"")</f>
        <v/>
      </c>
      <c r="AA98" s="66" t="str">
        <f>IFERROR(INDEX(BD_CIAT!$AI$1:$AI$273,MATCH(RD_IL_PERMISOS!AB98,BD_CIAT!$AG$1:$AG$273,0)),"")</f>
        <v/>
      </c>
      <c r="AB98" s="66" t="str">
        <f>IFERROR(INDEX(BD_CIAT!$AG$1:$AG$273,MATCH(RD_IL_PERMISOS!I98,BD_CIAT!$A$1:$A$273,0)),"")</f>
        <v/>
      </c>
      <c r="AC98" s="66" t="str">
        <f>IFERROR(INDEX(BD_CIAT!$E$1:$E$273,MATCH(RD_IL_PERMISOS!AB98,BD_CIAT!$AG$1:$AG$273,0)),"")</f>
        <v/>
      </c>
      <c r="AD98" s="66" t="str">
        <f>IFERROR(INDEX(BD_CIAT!$G$1:$G$273,MATCH(RD_IL_PERMISOS!I98,BD_CIAT!$A$1:$A$273,0)),"")</f>
        <v/>
      </c>
      <c r="AG98" s="66" t="str">
        <f t="shared" si="50"/>
        <v/>
      </c>
      <c r="AH98" s="66" t="str">
        <f>IFERROR(CONCATENATE(INDEX(BD_CIAT!$H$1:$H$273,MATCH(RD_IL_PERMISOS!I98,BD_CIAT!$A$1:$A$273,0)),", ",PROPER(INDEX(BD_CIAT!$C$1:$C$273,MATCH(RD_IL_PERMISOS!AB98,BD_CIAT!$AG$1:$AG$273,0)))),"")</f>
        <v/>
      </c>
      <c r="AI98" s="66" t="str">
        <f t="shared" si="51"/>
        <v/>
      </c>
      <c r="AJ98" s="66" t="str">
        <f t="shared" si="52"/>
        <v/>
      </c>
      <c r="AK98" s="48"/>
      <c r="AL98" s="66" t="str">
        <f t="shared" si="53"/>
        <v>0 de enero de yyyy</v>
      </c>
      <c r="AM98" s="48"/>
      <c r="AN98" s="66" t="str">
        <f t="shared" si="54"/>
        <v>0 de enero de yyyy</v>
      </c>
      <c r="AO98" s="44"/>
      <c r="AP98" s="44"/>
      <c r="AQ98" s="66" t="str">
        <f t="shared" si="55"/>
        <v/>
      </c>
      <c r="AR98" s="33" t="str">
        <f>IFERROR(INDEX(BD_CIAT!$AK$1:$AK$273,MATCH(RD_IL_PERMISOS!I98,BD_CIAT!$A$1:$A$273,0)),"")</f>
        <v/>
      </c>
      <c r="AS98" s="66" t="str">
        <f>IFERROR(INDEX(BD_CIAT!$O$1:$O$273,MATCH(RD_IL_PERMISOS!I98,BD_CIAT!$A$1:$A$273,0)),"")</f>
        <v/>
      </c>
      <c r="AT98" s="49"/>
      <c r="AU98" s="66" t="str">
        <f t="shared" si="56"/>
        <v/>
      </c>
      <c r="AV98" s="44"/>
      <c r="AW98" s="44"/>
      <c r="AX98" s="66" t="str">
        <f t="shared" si="57"/>
        <v/>
      </c>
      <c r="AY98" s="78" t="str">
        <f>IFERROR(INDEX(BD_CIAT!$AA$2:$AA$273,MATCH(RD_IL_PERMISOS!K98,BD_CIAT!$Y$2:$Y$273,0)),"")</f>
        <v/>
      </c>
      <c r="AZ98" s="44"/>
      <c r="BA98" s="44"/>
      <c r="BB98" s="44"/>
      <c r="BC98" s="66" t="str">
        <f t="shared" si="58"/>
        <v/>
      </c>
      <c r="BD98" s="48"/>
      <c r="BE98" s="66" t="str">
        <f t="shared" si="59"/>
        <v>0 de enero de yyyy</v>
      </c>
      <c r="BF98" s="48"/>
      <c r="BG98" s="66" t="str">
        <f t="shared" si="60"/>
        <v>0 de enero de YYYY</v>
      </c>
      <c r="BH98" s="52"/>
      <c r="BI98" s="72" t="str">
        <f t="shared" si="61"/>
        <v xml:space="preserve">$,000 </v>
      </c>
      <c r="BJ98" s="72" t="str">
        <f>LOWER(IF(BH98&lt;&gt;"",[1]!NumLetras(BH98),""))</f>
        <v/>
      </c>
      <c r="BK98" s="74" t="str">
        <f t="shared" si="62"/>
        <v/>
      </c>
      <c r="BL98" s="74" t="str">
        <f t="shared" si="63"/>
        <v/>
      </c>
      <c r="BM98" s="74" t="str">
        <f t="shared" si="64"/>
        <v/>
      </c>
      <c r="BN98" s="44"/>
      <c r="BO98" s="48"/>
      <c r="BP98" s="66" t="str">
        <f t="shared" si="65"/>
        <v/>
      </c>
      <c r="BQ98" s="44"/>
      <c r="BR98" s="48"/>
      <c r="BS98" s="66" t="str">
        <f t="shared" si="66"/>
        <v/>
      </c>
      <c r="BT98" s="44"/>
      <c r="BU98" s="48"/>
      <c r="BV98" s="66" t="str">
        <f t="shared" si="67"/>
        <v>00000000-1900-PRODUCE-Oec</v>
      </c>
      <c r="BW98" s="44"/>
      <c r="BX98" s="48"/>
      <c r="BY98" s="66" t="str">
        <f t="shared" si="68"/>
        <v/>
      </c>
      <c r="BZ98" s="66" t="str">
        <f t="shared" si="69"/>
        <v/>
      </c>
      <c r="CA98" s="66" t="str">
        <f t="shared" si="70"/>
        <v>Al respecto, la administrada no cuenta con un permiso anterior para la referida embarcación pesquera, por lo que no resulta exigible el cumplimiento del citado numeral</v>
      </c>
      <c r="CB98" s="44"/>
      <c r="CC98" s="48"/>
      <c r="CD98" s="66" t="str">
        <f t="shared" si="71"/>
        <v>0000000-1900-PRODUCE/DSF-PA</v>
      </c>
      <c r="CE98" s="53"/>
      <c r="CF98" s="48"/>
      <c r="CG98" s="44"/>
      <c r="CH98" s="66" t="str">
        <f t="shared" si="72"/>
        <v/>
      </c>
      <c r="CI98" s="66" t="str">
        <f>IFERROR(INDEX(BD_CIAT!$AE$1:$AE$273,MATCH(RD_IL_PERMISOS!I98,BD_CIAT!$A$1:$A$273,0)),"")</f>
        <v/>
      </c>
      <c r="CJ98" s="66" t="str">
        <f t="shared" si="73"/>
        <v/>
      </c>
      <c r="CK98" s="66" t="str">
        <f>IF(CI98&lt;&gt;"",IF(RIGHT(CI98)="B",DATA_AUX!$F$3,IF(RIGHT(CI98)="A",DATA_AUX!$F$2,DATA_AUX!$F$4)),"")</f>
        <v/>
      </c>
      <c r="CL98" s="66" t="str">
        <f>IF(CI98&lt;&gt;"",IF(OR(CI98="6-A",CI98="6-B"),INDEX(DATA_AUX!$M$1:$M$4,MATCH(RD_IL_PERMISOS!CI98,DATA_AUX!$L$1:$L$4,0)),DATA_AUX!M100),"")</f>
        <v/>
      </c>
      <c r="CM98" s="66" t="str">
        <f>IFERROR(INDEX(DATA_AUX!$N$1:$N$4,MATCH(RD_IL_PERMISOS!CI98,DATA_AUX!$L$1:$L$4,0)),"")</f>
        <v/>
      </c>
      <c r="CN98" s="66" t="str">
        <f>+IF(M98&lt;&gt;"",CONCATENATE(PROPER(MID([1]!NumLetras(12*(YEAR(N98)-YEAR(M98))+(MONTH(N98)-MONTH(M98))),1,LEN([1]!NumLetras(12*(YEAR(N98)-YEAR(M98))+(MONTH(N98)-MONTH(M98))))-7))," (",12*(YEAR(N98)-YEAR(M98))+(MONTH(N98)-MONTH(M98)),")",IF(MONTH(N98)-MONTH(M98)=1," mes"," meses"),"; ",P98),"")</f>
        <v/>
      </c>
      <c r="CO98" s="44"/>
      <c r="CP98" s="48"/>
      <c r="CQ98" s="66" t="str">
        <f t="shared" si="74"/>
        <v/>
      </c>
      <c r="CR98" s="66" t="str">
        <f t="shared" si="75"/>
        <v/>
      </c>
    </row>
    <row r="99" spans="1:96" ht="42.75" customHeight="1">
      <c r="A99" s="43">
        <v>98</v>
      </c>
      <c r="D99" s="66" t="str">
        <f t="shared" si="44"/>
        <v>00000000-2024-PRODUCE/DECHDI-</v>
      </c>
      <c r="F99" s="46"/>
      <c r="G99" s="68" t="str">
        <f t="shared" si="76"/>
        <v>00000000-1900</v>
      </c>
      <c r="H99" s="66" t="str">
        <f t="shared" si="41"/>
        <v>0 de enero de yyyy</v>
      </c>
      <c r="J99" s="66" t="str">
        <f>+IFERROR(INDEX(BD_CIAT!$S$1:$S$273,MATCH(RD_IL_PERMISOS!I99,BD_CIAT!$A$1:$A$273,0)),"")</f>
        <v/>
      </c>
      <c r="L99" s="33" t="str">
        <f>IFERROR(INDEX(BD_CIAT!$Z$1:$Z$273,MATCH(RD_IL_PERMISOS!K99,BD_CIAT!$Y$1:$Y$273,0)),"")</f>
        <v/>
      </c>
      <c r="M99" s="48"/>
      <c r="N99" s="48"/>
      <c r="O99" s="73" t="str">
        <f t="shared" si="45"/>
        <v/>
      </c>
      <c r="P99" s="70" t="str">
        <f t="shared" si="46"/>
        <v/>
      </c>
      <c r="R99" s="49"/>
      <c r="S99" s="66" t="str">
        <f t="shared" si="47"/>
        <v>0 de enero de yyyy</v>
      </c>
      <c r="T99" s="50"/>
      <c r="U99" s="72" t="str">
        <f t="shared" si="77"/>
        <v/>
      </c>
      <c r="V99" s="72" t="str">
        <f>LOWER(IF(T99&lt;&gt;"",[1]!NumLetras(T99),""))</f>
        <v/>
      </c>
      <c r="W99" s="74" t="str">
        <f t="shared" si="43"/>
        <v/>
      </c>
      <c r="X99" s="75" t="str">
        <f t="shared" si="48"/>
        <v/>
      </c>
      <c r="Y99" s="75" t="str">
        <f t="shared" si="49"/>
        <v/>
      </c>
      <c r="Z99" s="66" t="str">
        <f>IFERROR(INDEX(BD_CIAT!$B$1:$B$273,MATCH(RD_IL_PERMISOS!AB99,BD_CIAT!$AG$1:$AG$273,0)),"")</f>
        <v/>
      </c>
      <c r="AA99" s="66" t="str">
        <f>IFERROR(INDEX(BD_CIAT!$AI$1:$AI$273,MATCH(RD_IL_PERMISOS!AB99,BD_CIAT!$AG$1:$AG$273,0)),"")</f>
        <v/>
      </c>
      <c r="AB99" s="66" t="str">
        <f>IFERROR(INDEX(BD_CIAT!$AG$1:$AG$273,MATCH(RD_IL_PERMISOS!I99,BD_CIAT!$A$1:$A$273,0)),"")</f>
        <v/>
      </c>
      <c r="AC99" s="66" t="str">
        <f>IFERROR(INDEX(BD_CIAT!$E$1:$E$273,MATCH(RD_IL_PERMISOS!AB99,BD_CIAT!$AG$1:$AG$273,0)),"")</f>
        <v/>
      </c>
      <c r="AD99" s="66" t="str">
        <f>IFERROR(INDEX(BD_CIAT!$G$1:$G$273,MATCH(RD_IL_PERMISOS!I99,BD_CIAT!$A$1:$A$273,0)),"")</f>
        <v/>
      </c>
      <c r="AG99" s="66" t="str">
        <f t="shared" si="50"/>
        <v/>
      </c>
      <c r="AH99" s="66" t="str">
        <f>IFERROR(CONCATENATE(INDEX(BD_CIAT!$H$1:$H$273,MATCH(RD_IL_PERMISOS!I99,BD_CIAT!$A$1:$A$273,0)),", ",PROPER(INDEX(BD_CIAT!$C$1:$C$273,MATCH(RD_IL_PERMISOS!AB99,BD_CIAT!$AG$1:$AG$273,0)))),"")</f>
        <v/>
      </c>
      <c r="AI99" s="66" t="str">
        <f t="shared" si="51"/>
        <v/>
      </c>
      <c r="AJ99" s="66" t="str">
        <f t="shared" si="52"/>
        <v/>
      </c>
      <c r="AK99" s="48"/>
      <c r="AL99" s="66" t="str">
        <f t="shared" si="53"/>
        <v>0 de enero de yyyy</v>
      </c>
      <c r="AM99" s="48"/>
      <c r="AN99" s="66" t="str">
        <f t="shared" si="54"/>
        <v>0 de enero de yyyy</v>
      </c>
      <c r="AO99" s="44"/>
      <c r="AP99" s="44"/>
      <c r="AQ99" s="66" t="str">
        <f t="shared" si="55"/>
        <v/>
      </c>
      <c r="AR99" s="33" t="str">
        <f>IFERROR(INDEX(BD_CIAT!$AK$1:$AK$273,MATCH(RD_IL_PERMISOS!I99,BD_CIAT!$A$1:$A$273,0)),"")</f>
        <v/>
      </c>
      <c r="AS99" s="66" t="str">
        <f>IFERROR(INDEX(BD_CIAT!$O$1:$O$273,MATCH(RD_IL_PERMISOS!I99,BD_CIAT!$A$1:$A$273,0)),"")</f>
        <v/>
      </c>
      <c r="AT99" s="49"/>
      <c r="AU99" s="66" t="str">
        <f t="shared" si="56"/>
        <v/>
      </c>
      <c r="AV99" s="44"/>
      <c r="AW99" s="44"/>
      <c r="AX99" s="66" t="str">
        <f t="shared" si="57"/>
        <v/>
      </c>
      <c r="AY99" s="78" t="str">
        <f>IFERROR(INDEX(BD_CIAT!$AA$2:$AA$273,MATCH(RD_IL_PERMISOS!K99,BD_CIAT!$Y$2:$Y$273,0)),"")</f>
        <v/>
      </c>
      <c r="AZ99" s="44"/>
      <c r="BA99" s="44"/>
      <c r="BB99" s="44"/>
      <c r="BC99" s="66" t="str">
        <f t="shared" si="58"/>
        <v/>
      </c>
      <c r="BD99" s="48"/>
      <c r="BE99" s="66" t="str">
        <f t="shared" si="59"/>
        <v>0 de enero de yyyy</v>
      </c>
      <c r="BF99" s="48"/>
      <c r="BG99" s="66" t="str">
        <f t="shared" si="60"/>
        <v>0 de enero de YYYY</v>
      </c>
      <c r="BH99" s="52"/>
      <c r="BI99" s="72" t="str">
        <f t="shared" si="61"/>
        <v xml:space="preserve">$,000 </v>
      </c>
      <c r="BJ99" s="72" t="str">
        <f>LOWER(IF(BH99&lt;&gt;"",[1]!NumLetras(BH99),""))</f>
        <v/>
      </c>
      <c r="BK99" s="74" t="str">
        <f t="shared" si="62"/>
        <v/>
      </c>
      <c r="BL99" s="74" t="str">
        <f t="shared" si="63"/>
        <v/>
      </c>
      <c r="BM99" s="74" t="str">
        <f t="shared" si="64"/>
        <v/>
      </c>
      <c r="BN99" s="44"/>
      <c r="BO99" s="48"/>
      <c r="BP99" s="66" t="str">
        <f t="shared" si="65"/>
        <v/>
      </c>
      <c r="BQ99" s="44"/>
      <c r="BR99" s="48"/>
      <c r="BS99" s="66" t="str">
        <f t="shared" si="66"/>
        <v/>
      </c>
      <c r="BT99" s="44"/>
      <c r="BU99" s="48"/>
      <c r="BV99" s="66" t="str">
        <f t="shared" si="67"/>
        <v>00000000-1900-PRODUCE-Oec</v>
      </c>
      <c r="BW99" s="44"/>
      <c r="BX99" s="48"/>
      <c r="BY99" s="66" t="str">
        <f t="shared" si="68"/>
        <v/>
      </c>
      <c r="BZ99" s="66" t="str">
        <f t="shared" si="69"/>
        <v/>
      </c>
      <c r="CA99" s="66" t="str">
        <f t="shared" si="70"/>
        <v>Al respecto, la administrada no cuenta con un permiso anterior para la referida embarcación pesquera, por lo que no resulta exigible el cumplimiento del citado numeral</v>
      </c>
      <c r="CB99" s="44"/>
      <c r="CC99" s="48"/>
      <c r="CD99" s="66" t="str">
        <f t="shared" si="71"/>
        <v>0000000-1900-PRODUCE/DSF-PA</v>
      </c>
      <c r="CE99" s="53"/>
      <c r="CF99" s="48"/>
      <c r="CG99" s="44"/>
      <c r="CH99" s="66" t="str">
        <f t="shared" si="72"/>
        <v/>
      </c>
      <c r="CI99" s="66" t="str">
        <f>IFERROR(INDEX(BD_CIAT!$AE$1:$AE$273,MATCH(RD_IL_PERMISOS!I99,BD_CIAT!$A$1:$A$273,0)),"")</f>
        <v/>
      </c>
      <c r="CJ99" s="66" t="str">
        <f t="shared" si="73"/>
        <v/>
      </c>
      <c r="CK99" s="66" t="str">
        <f>IF(CI99&lt;&gt;"",IF(RIGHT(CI99)="B",DATA_AUX!$F$3,IF(RIGHT(CI99)="A",DATA_AUX!$F$2,DATA_AUX!$F$4)),"")</f>
        <v/>
      </c>
      <c r="CL99" s="66" t="str">
        <f>IF(CI99&lt;&gt;"",IF(OR(CI99="6-A",CI99="6-B"),INDEX(DATA_AUX!$M$1:$M$4,MATCH(RD_IL_PERMISOS!CI99,DATA_AUX!$L$1:$L$4,0)),DATA_AUX!M101),"")</f>
        <v/>
      </c>
      <c r="CM99" s="66" t="str">
        <f>IFERROR(INDEX(DATA_AUX!$N$1:$N$4,MATCH(RD_IL_PERMISOS!CI99,DATA_AUX!$L$1:$L$4,0)),"")</f>
        <v/>
      </c>
      <c r="CN99" s="66" t="str">
        <f>+IF(M99&lt;&gt;"",CONCATENATE(PROPER(MID([1]!NumLetras(12*(YEAR(N99)-YEAR(M99))+(MONTH(N99)-MONTH(M99))),1,LEN([1]!NumLetras(12*(YEAR(N99)-YEAR(M99))+(MONTH(N99)-MONTH(M99))))-7))," (",12*(YEAR(N99)-YEAR(M99))+(MONTH(N99)-MONTH(M99)),")",IF(MONTH(N99)-MONTH(M99)=1," mes"," meses"),"; ",P99),"")</f>
        <v/>
      </c>
      <c r="CO99" s="44"/>
      <c r="CP99" s="48"/>
      <c r="CQ99" s="66" t="str">
        <f t="shared" si="74"/>
        <v/>
      </c>
      <c r="CR99" s="66" t="str">
        <f t="shared" si="75"/>
        <v/>
      </c>
    </row>
    <row r="100" spans="1:96" ht="42.75" customHeight="1">
      <c r="A100" s="43">
        <v>99</v>
      </c>
      <c r="D100" s="66" t="str">
        <f t="shared" si="44"/>
        <v>00000000-2024-PRODUCE/DECHDI-</v>
      </c>
      <c r="F100" s="46"/>
      <c r="G100" s="68" t="str">
        <f t="shared" si="76"/>
        <v>00000000-1900</v>
      </c>
      <c r="H100" s="66" t="str">
        <f t="shared" si="41"/>
        <v>0 de enero de yyyy</v>
      </c>
      <c r="J100" s="66" t="str">
        <f>+IFERROR(INDEX(BD_CIAT!$S$1:$S$273,MATCH(RD_IL_PERMISOS!I100,BD_CIAT!$A$1:$A$273,0)),"")</f>
        <v/>
      </c>
      <c r="L100" s="33" t="str">
        <f>IFERROR(INDEX(BD_CIAT!$Z$1:$Z$273,MATCH(RD_IL_PERMISOS!K100,BD_CIAT!$Y$1:$Y$273,0)),"")</f>
        <v/>
      </c>
      <c r="M100" s="48"/>
      <c r="N100" s="48"/>
      <c r="O100" s="73" t="str">
        <f t="shared" si="45"/>
        <v/>
      </c>
      <c r="P100" s="70" t="str">
        <f t="shared" si="46"/>
        <v/>
      </c>
      <c r="R100" s="49"/>
      <c r="S100" s="66" t="str">
        <f t="shared" si="47"/>
        <v>0 de enero de yyyy</v>
      </c>
      <c r="T100" s="50"/>
      <c r="U100" s="72" t="str">
        <f t="shared" si="77"/>
        <v/>
      </c>
      <c r="V100" s="72" t="str">
        <f>LOWER(IF(T100&lt;&gt;"",[1]!NumLetras(T100),""))</f>
        <v/>
      </c>
      <c r="W100" s="74" t="str">
        <f t="shared" si="43"/>
        <v/>
      </c>
      <c r="X100" s="75" t="str">
        <f t="shared" si="48"/>
        <v/>
      </c>
      <c r="Y100" s="75" t="str">
        <f t="shared" si="49"/>
        <v/>
      </c>
      <c r="Z100" s="66" t="str">
        <f>IFERROR(INDEX(BD_CIAT!$B$1:$B$273,MATCH(RD_IL_PERMISOS!AB100,BD_CIAT!$AG$1:$AG$273,0)),"")</f>
        <v/>
      </c>
      <c r="AA100" s="66" t="str">
        <f>IFERROR(INDEX(BD_CIAT!$AI$1:$AI$273,MATCH(RD_IL_PERMISOS!AB100,BD_CIAT!$AG$1:$AG$273,0)),"")</f>
        <v/>
      </c>
      <c r="AB100" s="66" t="str">
        <f>IFERROR(INDEX(BD_CIAT!$AG$1:$AG$273,MATCH(RD_IL_PERMISOS!I100,BD_CIAT!$A$1:$A$273,0)),"")</f>
        <v/>
      </c>
      <c r="AC100" s="66" t="str">
        <f>IFERROR(INDEX(BD_CIAT!$E$1:$E$273,MATCH(RD_IL_PERMISOS!AB100,BD_CIAT!$AG$1:$AG$273,0)),"")</f>
        <v/>
      </c>
      <c r="AD100" s="66" t="str">
        <f>IFERROR(INDEX(BD_CIAT!$G$1:$G$273,MATCH(RD_IL_PERMISOS!I100,BD_CIAT!$A$1:$A$273,0)),"")</f>
        <v/>
      </c>
      <c r="AG100" s="66" t="str">
        <f t="shared" si="50"/>
        <v/>
      </c>
      <c r="AH100" s="66" t="str">
        <f>IFERROR(CONCATENATE(INDEX(BD_CIAT!$H$1:$H$273,MATCH(RD_IL_PERMISOS!I100,BD_CIAT!$A$1:$A$273,0)),", ",PROPER(INDEX(BD_CIAT!$C$1:$C$273,MATCH(RD_IL_PERMISOS!AB100,BD_CIAT!$AG$1:$AG$273,0)))),"")</f>
        <v/>
      </c>
      <c r="AI100" s="66" t="str">
        <f t="shared" si="51"/>
        <v/>
      </c>
      <c r="AJ100" s="66" t="str">
        <f t="shared" si="52"/>
        <v/>
      </c>
      <c r="AK100" s="48"/>
      <c r="AL100" s="66" t="str">
        <f t="shared" si="53"/>
        <v>0 de enero de yyyy</v>
      </c>
      <c r="AM100" s="48"/>
      <c r="AN100" s="66" t="str">
        <f t="shared" si="54"/>
        <v>0 de enero de yyyy</v>
      </c>
      <c r="AO100" s="44"/>
      <c r="AP100" s="44"/>
      <c r="AQ100" s="66" t="str">
        <f t="shared" si="55"/>
        <v/>
      </c>
      <c r="AR100" s="33" t="str">
        <f>IFERROR(INDEX(BD_CIAT!$AK$1:$AK$273,MATCH(RD_IL_PERMISOS!I100,BD_CIAT!$A$1:$A$273,0)),"")</f>
        <v/>
      </c>
      <c r="AS100" s="66" t="str">
        <f>IFERROR(INDEX(BD_CIAT!$O$1:$O$273,MATCH(RD_IL_PERMISOS!I100,BD_CIAT!$A$1:$A$273,0)),"")</f>
        <v/>
      </c>
      <c r="AT100" s="49"/>
      <c r="AU100" s="66" t="str">
        <f t="shared" si="56"/>
        <v/>
      </c>
      <c r="AV100" s="44"/>
      <c r="AW100" s="44"/>
      <c r="AX100" s="66" t="str">
        <f t="shared" si="57"/>
        <v/>
      </c>
      <c r="AY100" s="78" t="str">
        <f>IFERROR(INDEX(BD_CIAT!$AA$2:$AA$273,MATCH(RD_IL_PERMISOS!K100,BD_CIAT!$Y$2:$Y$273,0)),"")</f>
        <v/>
      </c>
      <c r="AZ100" s="44"/>
      <c r="BA100" s="44"/>
      <c r="BB100" s="44"/>
      <c r="BC100" s="66" t="str">
        <f t="shared" si="58"/>
        <v/>
      </c>
      <c r="BD100" s="48"/>
      <c r="BE100" s="66" t="str">
        <f t="shared" si="59"/>
        <v>0 de enero de yyyy</v>
      </c>
      <c r="BF100" s="48"/>
      <c r="BG100" s="66" t="str">
        <f t="shared" si="60"/>
        <v>0 de enero de YYYY</v>
      </c>
      <c r="BH100" s="52"/>
      <c r="BI100" s="72" t="str">
        <f t="shared" si="61"/>
        <v xml:space="preserve">$,000 </v>
      </c>
      <c r="BJ100" s="72" t="str">
        <f>LOWER(IF(BH100&lt;&gt;"",[1]!NumLetras(BH100),""))</f>
        <v/>
      </c>
      <c r="BK100" s="74" t="str">
        <f t="shared" si="62"/>
        <v/>
      </c>
      <c r="BL100" s="74" t="str">
        <f t="shared" si="63"/>
        <v/>
      </c>
      <c r="BM100" s="74" t="str">
        <f t="shared" si="64"/>
        <v/>
      </c>
      <c r="BN100" s="44"/>
      <c r="BO100" s="48"/>
      <c r="BP100" s="66" t="str">
        <f t="shared" si="65"/>
        <v/>
      </c>
      <c r="BQ100" s="44"/>
      <c r="BR100" s="48"/>
      <c r="BS100" s="66" t="str">
        <f t="shared" si="66"/>
        <v/>
      </c>
      <c r="BT100" s="44"/>
      <c r="BU100" s="48"/>
      <c r="BV100" s="66" t="str">
        <f t="shared" si="67"/>
        <v>00000000-1900-PRODUCE-Oec</v>
      </c>
      <c r="BW100" s="44"/>
      <c r="BX100" s="48"/>
      <c r="BY100" s="66" t="str">
        <f t="shared" si="68"/>
        <v/>
      </c>
      <c r="BZ100" s="66" t="str">
        <f t="shared" si="69"/>
        <v/>
      </c>
      <c r="CA100" s="66" t="str">
        <f t="shared" si="70"/>
        <v>Al respecto, la administrada no cuenta con un permiso anterior para la referida embarcación pesquera, por lo que no resulta exigible el cumplimiento del citado numeral</v>
      </c>
      <c r="CB100" s="44"/>
      <c r="CC100" s="48"/>
      <c r="CD100" s="66" t="str">
        <f t="shared" si="71"/>
        <v>0000000-1900-PRODUCE/DSF-PA</v>
      </c>
      <c r="CE100" s="53"/>
      <c r="CF100" s="48"/>
      <c r="CG100" s="44"/>
      <c r="CH100" s="66" t="str">
        <f t="shared" si="72"/>
        <v/>
      </c>
      <c r="CI100" s="66" t="str">
        <f>IFERROR(INDEX(BD_CIAT!$AE$1:$AE$273,MATCH(RD_IL_PERMISOS!I100,BD_CIAT!$A$1:$A$273,0)),"")</f>
        <v/>
      </c>
      <c r="CJ100" s="66" t="str">
        <f t="shared" si="73"/>
        <v/>
      </c>
      <c r="CK100" s="66" t="str">
        <f>IF(CI100&lt;&gt;"",IF(RIGHT(CI100)="B",DATA_AUX!$F$3,IF(RIGHT(CI100)="A",DATA_AUX!$F$2,DATA_AUX!$F$4)),"")</f>
        <v/>
      </c>
      <c r="CL100" s="66" t="str">
        <f>IF(CI100&lt;&gt;"",IF(OR(CI100="6-A",CI100="6-B"),INDEX(DATA_AUX!$M$1:$M$4,MATCH(RD_IL_PERMISOS!CI100,DATA_AUX!$L$1:$L$4,0)),DATA_AUX!M102),"")</f>
        <v/>
      </c>
      <c r="CM100" s="66" t="str">
        <f>IFERROR(INDEX(DATA_AUX!$N$1:$N$4,MATCH(RD_IL_PERMISOS!CI100,DATA_AUX!$L$1:$L$4,0)),"")</f>
        <v/>
      </c>
      <c r="CN100" s="66" t="str">
        <f>+IF(M100&lt;&gt;"",CONCATENATE(PROPER(MID([1]!NumLetras(12*(YEAR(N100)-YEAR(M100))+(MONTH(N100)-MONTH(M100))),1,LEN([1]!NumLetras(12*(YEAR(N100)-YEAR(M100))+(MONTH(N100)-MONTH(M100))))-7))," (",12*(YEAR(N100)-YEAR(M100))+(MONTH(N100)-MONTH(M100)),")",IF(MONTH(N100)-MONTH(M100)=1," mes"," meses"),"; ",P100),"")</f>
        <v/>
      </c>
      <c r="CO100" s="44"/>
      <c r="CP100" s="48"/>
      <c r="CQ100" s="66" t="str">
        <f t="shared" ref="CQ100" si="78">IF(CO100="","",CONCATENATE(TEXT(CO100,"00000000"),"-",YEAR(CP100),"-PRODUCE/DGPCHDI"))</f>
        <v/>
      </c>
      <c r="CR100" s="66" t="str">
        <f t="shared" ref="CR100" si="79">IF(CO100&lt;&gt;"",TEXT(CP100,"[$-es-ES]d ""de"" mmmm ""de"" yyyy;@"),"")</f>
        <v/>
      </c>
    </row>
  </sheetData>
  <sheetProtection formatCells="0" formatColumns="0" formatRows="0" insertColumns="0" insertRows="0"/>
  <conditionalFormatting sqref="O2:O100">
    <cfRule type="expression" dxfId="28" priority="1">
      <formula>12*(YEAR(N2)-YEAR(M2))+(MONTH(N2)-MONTH(M2))&lt;&gt;3</formula>
    </cfRule>
    <cfRule type="expression" dxfId="27" priority="2">
      <formula>12*(YEAR(N2)-YEAR(M2))+(MONTH(N2)-MONTH(M2))=3</formula>
    </cfRule>
  </conditionalFormatting>
  <conditionalFormatting sqref="W2:W100">
    <cfRule type="expression" dxfId="26" priority="182">
      <formula>AR2*65&gt;T2</formula>
    </cfRule>
    <cfRule type="expression" dxfId="25" priority="183">
      <formula>AR2*65&lt;=T2</formula>
    </cfRule>
    <cfRule type="expression" dxfId="24" priority="184">
      <formula>(65*#REF!)*0.25&lt;=T2</formula>
    </cfRule>
    <cfRule type="expression" dxfId="23" priority="185">
      <formula>(65*#REF!)*0.25&gt;T2</formula>
    </cfRule>
  </conditionalFormatting>
  <conditionalFormatting sqref="BK2:BK100">
    <cfRule type="expression" dxfId="22" priority="163">
      <formula>(65*AR2)*0.25&lt;=BH2</formula>
    </cfRule>
    <cfRule type="expression" dxfId="21" priority="164">
      <formula>(65*AR2)*0.25&gt;BH2</formula>
    </cfRule>
  </conditionalFormatting>
  <dataValidations count="4">
    <dataValidation type="list" allowBlank="1" showInputMessage="1" showErrorMessage="1" sqref="C2:C100" xr:uid="{00000000-0002-0000-0000-000000000000}">
      <formula1>AUTOR_IL_DECHDI</formula1>
    </dataValidation>
    <dataValidation type="list" allowBlank="1" showInputMessage="1" showErrorMessage="1" sqref="AZ2:AZ100" xr:uid="{00000000-0002-0000-0000-000001000000}">
      <formula1>BANCO</formula1>
    </dataValidation>
    <dataValidation type="list" allowBlank="1" showInputMessage="1" showErrorMessage="1" sqref="K2:K100" xr:uid="{00000000-0002-0000-0000-000002000000}">
      <formula1>Representantes_</formula1>
    </dataValidation>
    <dataValidation type="list" allowBlank="1" showInputMessage="1" showErrorMessage="1" sqref="Q2:Q100" xr:uid="{00000000-0002-0000-0000-000003000000}">
      <formula1>INDIRECT("DERECHOS_MODO")</formula1>
    </dataValidation>
  </dataValidations>
  <pageMargins left="0.7" right="0.7" top="0.75" bottom="0.75" header="0.3" footer="0.3"/>
  <pageSetup paperSize="9" scale="12"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theme="5" tint="-0.249977111117893"/>
  </sheetPr>
  <dimension ref="A1:BI100"/>
  <sheetViews>
    <sheetView tabSelected="1" zoomScaleNormal="100" workbookViewId="0">
      <pane ySplit="1" topLeftCell="A2" activePane="bottomLeft" state="frozen"/>
      <selection pane="bottomLeft"/>
      <selection activeCell="BC1" sqref="BC1"/>
    </sheetView>
  </sheetViews>
  <sheetFormatPr defaultColWidth="11.42578125" defaultRowHeight="15"/>
  <cols>
    <col min="1" max="1" width="4" style="42" bestFit="1" customWidth="1"/>
    <col min="2" max="2" width="10" style="34" bestFit="1" customWidth="1"/>
    <col min="3" max="3" width="14.28515625" style="34" bestFit="1" customWidth="1"/>
    <col min="4" max="4" width="27.85546875" style="1" hidden="1" customWidth="1"/>
    <col min="5" max="6" width="16" style="34" customWidth="1"/>
    <col min="7" max="7" width="9.28515625" style="1" hidden="1" customWidth="1"/>
    <col min="8" max="8" width="19.42578125" style="1" hidden="1" customWidth="1"/>
    <col min="9" max="9" width="12.42578125" style="34" bestFit="1" customWidth="1"/>
    <col min="10" max="10" width="23.140625" style="1" customWidth="1"/>
    <col min="11" max="11" width="26.85546875" style="34" customWidth="1"/>
    <col min="12" max="12" width="23.140625" style="34" customWidth="1"/>
    <col min="13" max="13" width="34.7109375" style="34" customWidth="1"/>
    <col min="14" max="14" width="24.5703125" style="34" customWidth="1"/>
    <col min="15" max="15" width="19" style="1" customWidth="1"/>
    <col min="16" max="16" width="17.42578125" style="1" customWidth="1"/>
    <col min="17" max="17" width="28.140625" style="1" hidden="1" customWidth="1"/>
    <col min="18" max="19" width="23.140625" style="34" customWidth="1"/>
    <col min="20" max="20" width="23.140625" style="1" hidden="1" customWidth="1"/>
    <col min="21" max="21" width="23.140625" style="34" customWidth="1"/>
    <col min="22" max="22" width="17" style="1" hidden="1" customWidth="1"/>
    <col min="23" max="23" width="25" style="1" hidden="1" customWidth="1"/>
    <col min="24" max="24" width="23.140625" style="1" customWidth="1"/>
    <col min="25" max="25" width="14.42578125" style="1" bestFit="1" customWidth="1"/>
    <col min="26" max="26" width="14.42578125" style="1" customWidth="1"/>
    <col min="27" max="27" width="19" style="1" customWidth="1"/>
    <col min="28" max="28" width="16.28515625" style="1" customWidth="1"/>
    <col min="29" max="29" width="16.42578125" style="34" bestFit="1" customWidth="1"/>
    <col min="30" max="30" width="16" hidden="1" customWidth="1"/>
    <col min="31" max="31" width="24.85546875" hidden="1" customWidth="1"/>
    <col min="32" max="32" width="22.140625" style="34" bestFit="1" customWidth="1"/>
    <col min="33" max="34" width="19.85546875" style="34" customWidth="1"/>
    <col min="35" max="35" width="19.85546875" style="1" hidden="1" customWidth="1"/>
    <col min="36" max="36" width="19.85546875" style="34" customWidth="1"/>
    <col min="37" max="37" width="19.85546875" style="1" hidden="1" customWidth="1"/>
    <col min="38" max="38" width="19.85546875" style="34" customWidth="1"/>
    <col min="39" max="39" width="19.85546875" style="1" hidden="1" customWidth="1"/>
    <col min="40" max="40" width="12" style="34" bestFit="1" customWidth="1"/>
    <col min="41" max="41" width="14" style="1" hidden="1" customWidth="1"/>
    <col min="42" max="42" width="17" style="1" hidden="1" customWidth="1"/>
    <col min="43" max="43" width="19.85546875" style="1" customWidth="1"/>
    <col min="44" max="45" width="13.28515625" style="34" customWidth="1"/>
    <col min="46" max="46" width="30.7109375" style="1" hidden="1" customWidth="1"/>
    <col min="47" max="47" width="15.85546875" style="34" customWidth="1"/>
    <col min="48" max="48" width="20.140625" style="34" customWidth="1"/>
    <col min="49" max="49" width="28.7109375" style="34" customWidth="1"/>
    <col min="50" max="50" width="18.85546875" style="34" customWidth="1"/>
    <col min="51" max="52" width="23.140625" style="34" customWidth="1"/>
    <col min="53" max="54" width="23.140625" style="1" customWidth="1"/>
    <col min="55" max="55" width="12.140625" style="1" bestFit="1" customWidth="1"/>
    <col min="56" max="56" width="24.42578125" style="1" customWidth="1"/>
    <col min="57" max="57" width="14.28515625" style="1" hidden="1" customWidth="1"/>
    <col min="58" max="58" width="12.28515625" style="1" hidden="1" customWidth="1"/>
    <col min="59" max="59" width="26" style="1" customWidth="1"/>
    <col min="60" max="60" width="34.5703125" style="1" customWidth="1"/>
    <col min="61" max="61" width="17.5703125" customWidth="1"/>
    <col min="62" max="16384" width="11.42578125" style="42"/>
  </cols>
  <sheetData>
    <row r="1" spans="1:61" ht="30">
      <c r="A1" s="35" t="s">
        <v>0</v>
      </c>
      <c r="B1" s="36" t="s">
        <v>110</v>
      </c>
      <c r="C1" s="36" t="s">
        <v>111</v>
      </c>
      <c r="D1" s="65" t="s">
        <v>3</v>
      </c>
      <c r="E1" s="35" t="s">
        <v>112</v>
      </c>
      <c r="F1" s="35" t="s">
        <v>5</v>
      </c>
      <c r="G1" s="67" t="s">
        <v>6</v>
      </c>
      <c r="H1" s="67" t="s">
        <v>7</v>
      </c>
      <c r="I1" s="37" t="s">
        <v>8</v>
      </c>
      <c r="J1" s="69" t="s">
        <v>9</v>
      </c>
      <c r="K1" s="32" t="s">
        <v>10</v>
      </c>
      <c r="L1" s="32" t="s">
        <v>11</v>
      </c>
      <c r="M1" s="32" t="s">
        <v>113</v>
      </c>
      <c r="N1" s="32" t="s">
        <v>114</v>
      </c>
      <c r="O1" s="69" t="s">
        <v>115</v>
      </c>
      <c r="P1" s="69" t="s">
        <v>116</v>
      </c>
      <c r="Q1" s="69" t="s">
        <v>117</v>
      </c>
      <c r="R1" s="38" t="s">
        <v>16</v>
      </c>
      <c r="S1" s="38" t="s">
        <v>17</v>
      </c>
      <c r="T1" s="71" t="s">
        <v>18</v>
      </c>
      <c r="U1" s="38" t="s">
        <v>19</v>
      </c>
      <c r="V1" s="71" t="s">
        <v>20</v>
      </c>
      <c r="W1" s="71" t="s">
        <v>118</v>
      </c>
      <c r="X1" s="71" t="s">
        <v>22</v>
      </c>
      <c r="Y1" s="76" t="s">
        <v>25</v>
      </c>
      <c r="Z1" s="76" t="s">
        <v>26</v>
      </c>
      <c r="AA1" s="76" t="s">
        <v>27</v>
      </c>
      <c r="AB1" s="76" t="s">
        <v>28</v>
      </c>
      <c r="AC1" s="39" t="s">
        <v>43</v>
      </c>
      <c r="AD1" s="67" t="s">
        <v>49</v>
      </c>
      <c r="AE1" s="67" t="s">
        <v>50</v>
      </c>
      <c r="AF1" s="38" t="s">
        <v>51</v>
      </c>
      <c r="AG1" s="38" t="s">
        <v>52</v>
      </c>
      <c r="AH1" s="38" t="s">
        <v>53</v>
      </c>
      <c r="AI1" s="71" t="s">
        <v>54</v>
      </c>
      <c r="AJ1" s="38" t="s">
        <v>55</v>
      </c>
      <c r="AK1" s="71" t="s">
        <v>56</v>
      </c>
      <c r="AL1" s="38" t="s">
        <v>57</v>
      </c>
      <c r="AM1" s="71" t="s">
        <v>58</v>
      </c>
      <c r="AN1" s="38" t="s">
        <v>59</v>
      </c>
      <c r="AO1" s="71" t="s">
        <v>60</v>
      </c>
      <c r="AP1" s="71" t="s">
        <v>61</v>
      </c>
      <c r="AQ1" s="71" t="s">
        <v>62</v>
      </c>
      <c r="AR1" s="38" t="s">
        <v>65</v>
      </c>
      <c r="AS1" s="38" t="s">
        <v>66</v>
      </c>
      <c r="AT1" s="71" t="s">
        <v>119</v>
      </c>
      <c r="AU1" s="35" t="s">
        <v>74</v>
      </c>
      <c r="AV1" s="35" t="s">
        <v>75</v>
      </c>
      <c r="AW1" s="35" t="s">
        <v>76</v>
      </c>
      <c r="AX1" s="35" t="s">
        <v>77</v>
      </c>
      <c r="AY1" s="35" t="s">
        <v>12</v>
      </c>
      <c r="AZ1" s="35" t="s">
        <v>13</v>
      </c>
      <c r="BA1" s="67" t="s">
        <v>14</v>
      </c>
      <c r="BB1" s="67" t="s">
        <v>15</v>
      </c>
      <c r="BC1" s="76" t="s">
        <v>86</v>
      </c>
      <c r="BD1" s="76" t="s">
        <v>88</v>
      </c>
      <c r="BE1" s="76" t="s">
        <v>120</v>
      </c>
      <c r="BF1" s="76" t="s">
        <v>121</v>
      </c>
      <c r="BG1" s="76" t="s">
        <v>122</v>
      </c>
      <c r="BH1" s="71" t="s">
        <v>91</v>
      </c>
      <c r="BI1" s="71" t="s">
        <v>123</v>
      </c>
    </row>
    <row r="2" spans="1:61" s="43" customFormat="1" ht="42" customHeight="1">
      <c r="A2" s="43">
        <v>1</v>
      </c>
      <c r="B2" s="44">
        <v>22</v>
      </c>
      <c r="C2" s="44" t="s">
        <v>105</v>
      </c>
      <c r="D2" s="66" t="str">
        <f>+CONCATENATE(TEXT(B2,"00000000"),"-","2024","-PRODUCE/DECHDI","-",C2)</f>
        <v>00000022-2024-PRODUCE/DECHDI-strinidad</v>
      </c>
      <c r="E2" s="45">
        <v>7867</v>
      </c>
      <c r="F2" s="46">
        <v>45324</v>
      </c>
      <c r="G2" s="68" t="str">
        <f>+CONCATENATE(TEXT(E2,"00000000"),"-",YEAR(F2))</f>
        <v>00007867-2024</v>
      </c>
      <c r="H2" s="66" t="str">
        <f>+TEXT(F2,"[$-es-ES]d ""de"" mmmm ""de"" yyyy;@")</f>
        <v>2 de febrero de yyyy</v>
      </c>
      <c r="I2" s="57">
        <v>15622</v>
      </c>
      <c r="J2" s="66" t="str">
        <f>+IFERROR(INDEX(BD_CIAT!$S$1:$S$273,MATCH(RD_IL_RENOVACIONES!I2,BD_CIAT!$A$1:$A$273,0)),"")</f>
        <v>PESQUERA MIRIAM S.A.</v>
      </c>
      <c r="K2" s="34" t="s">
        <v>96</v>
      </c>
      <c r="L2" s="33" t="str">
        <f>IFERROR(INDEX(BD_CIAT!$Z$1:$Z$273,MATCH(RD_IL_RENOVACIONES!K2,BD_CIAT!$Y$1:$Y$273,0)),"")</f>
        <v>Calle Martín de Murua N° 150, Dpto. 1303, distrito de San Miguel, Lima.</v>
      </c>
      <c r="M2" s="48">
        <v>45331</v>
      </c>
      <c r="N2" s="48">
        <v>45391</v>
      </c>
      <c r="O2" s="78" t="e" vm="1">
        <f>+IF(M2&lt;&gt;"",CONCATENATE(MID(LOWER([1]!NumLetras(ABS(12*(YEAR(N2)-YEAR(M2))+(MONTH(N2)-MONTH(M2))))),1,LEN([1]!NumLetras(ABS(12*(YEAR(N2)-YEAR(M2))+(MONTH(N2)-MONTH(M2)))))-7)," (",ABS(12*(YEAR(N2)-YEAR(M2))+(MONTH(N2)-MONTH(M2))),")",IF(MONTH(N2)-MONTH(M2)=1," mes"," meses")),"")</f>
        <v>#VALUE!</v>
      </c>
      <c r="P2" s="80" t="str">
        <f>IF(N2&lt;&gt;"",IF(12*(YEAR(N2)-YEAR(M2))+(MONTH(N2)-MONTH(M2))&lt;=3,"✔","X"),"")</f>
        <v>✔</v>
      </c>
      <c r="Q2" s="70" t="str">
        <f>+IF(YEAR(M2)&lt;&gt;YEAR(N2),CONCATENATE(DAY(M2)," de ",LOWER(TEXT(M2,"mmmm"))," de ",YEAR(M2)," al ",DAY(N2)," de ",LOWER(TEXT(N2,"mmmm"))," de ",YEAR(N2)),IF(M2="","",CONCATENATE(DAY(M2)," de ",LOWER(TEXT(M2,"mmmm"))," al ",DAY(N2)," de ",LOWER(TEXT(N2,"mmmm"))," de ",YEAR(N2))))</f>
        <v>9 de febrero al 9 de abril de 2024</v>
      </c>
      <c r="R2" s="49" t="s">
        <v>97</v>
      </c>
      <c r="S2" s="49">
        <v>45324</v>
      </c>
      <c r="T2" s="66" t="str">
        <f>+TEXT(S2,"[$-es-ES]d ""de"" mmmm ""de"" yyyy;@")</f>
        <v>2 de febrero de yyyy</v>
      </c>
      <c r="U2" s="50">
        <v>35706.666666666664</v>
      </c>
      <c r="V2" s="72" t="str">
        <f>+TEXT(U2,"[$$-es-US]#,##0.00_ ;-[$$-es-US]#,##0.00 ")</f>
        <v xml:space="preserve">$35706,66667 </v>
      </c>
      <c r="W2" s="72" t="e" vm="1">
        <f>LOWER(IF(U2&lt;&gt;"",[1]!NumLetras(U2),""))</f>
        <v>#VALUE!</v>
      </c>
      <c r="X2" s="81" t="str">
        <f>IFERROR(IF(U2&lt;&gt;"",IF(((65*AC2)/12*(YEAR(N2)-YEAR(M2))+(MONTH(N2)-MONTH(M2)))*2&lt;=U2, "✔️", "X"),""),"")</f>
        <v>✔️</v>
      </c>
      <c r="Y2" s="66" t="str">
        <f>IFERROR(INDEX(BD_CIAT!$B$1:$B$273,MATCH(RD_IL_RENOVACIONES!AA2,BD_CIAT!$AG$1:$AG$273,0)),"")</f>
        <v>LJUBICA</v>
      </c>
      <c r="Z2" s="66" t="str">
        <f>IFERROR(INDEX(BD_CIAT!$AI$1:$AI$273,MATCH(RD_IL_RENOVACIONES!AA2,BD_CIAT!$AG$1:$AG$273,0)),"")</f>
        <v>panameña</v>
      </c>
      <c r="AA2" s="66" t="str">
        <f>IFERROR(INDEX(BD_CIAT!$AG$1:$AG$273,MATCH(RD_IL_RENOVACIONES!I2,BD_CIAT!$A$1:$A$273,0)),"")</f>
        <v>47924-16-A</v>
      </c>
      <c r="AB2" s="66">
        <f>IFERROR(INDEX(BD_CIAT!$E$1:$E$273,MATCH(RD_IL_RENOVACIONES!AA2,BD_CIAT!$AG$1:$AG$273,0)),"")</f>
        <v>2000</v>
      </c>
      <c r="AC2" s="33">
        <f>IFERROR(INDEX(BD_CIAT!$AK$1:$AK$273,MATCH(RD_IL_RENOVACIONES!I2,BD_CIAT!$A$1:$A$273,0)),"")</f>
        <v>824</v>
      </c>
      <c r="AD2" s="66" t="str">
        <f t="shared" ref="AD2" si="0">IFERROR(IF(Z2="","",IF(Z2="panama","Número de registro","Matrícula de Nave")),"")</f>
        <v>Matrícula de Nave</v>
      </c>
      <c r="AE2" s="78" t="str">
        <f>IFERROR(INDEX(BD_CIAT!$AA$2:$AA$273,MATCH(RD_IL_RENOVACIONES!K2,BD_CIAT!$Y$2:$Y$273,0)),"")</f>
        <v>señor</v>
      </c>
      <c r="AF2" s="44" t="s">
        <v>103</v>
      </c>
      <c r="AG2" s="44">
        <v>1090443</v>
      </c>
      <c r="AH2" s="51">
        <v>4012608</v>
      </c>
      <c r="AI2" s="66" t="str">
        <f>IF(AH2="","",CONCATENATE("[","D000-",TEXT(AH2,"00000000"),"]"))</f>
        <v>[D000-04012608]</v>
      </c>
      <c r="AJ2" s="48">
        <v>45323</v>
      </c>
      <c r="AK2" s="66" t="str">
        <f>+TEXT(AJ2,"[$-es-ES]d ""de"" mmmm ""de"" yyyy;@")</f>
        <v>1 de febrero de yyyy</v>
      </c>
      <c r="AL2" s="48">
        <v>45683</v>
      </c>
      <c r="AM2" s="66" t="str">
        <f>+TEXT(AL2,"[$-es-ES]d ""de"" mmmm ""de"" YYYY;@")</f>
        <v>26 de enero de YYYY</v>
      </c>
      <c r="AN2" s="58">
        <v>8930</v>
      </c>
      <c r="AO2" s="72" t="str">
        <f>+TEXT(AN2,"[$$-es-US]#,##0.00_ ;-[$$-es-US]#,##0.00 ")</f>
        <v xml:space="preserve">$8930,000 </v>
      </c>
      <c r="AP2" s="72" t="e" vm="1">
        <f>LOWER(IF(AN2&lt;&gt;"",[1]!NumLetras(AN2),""))</f>
        <v>#VALUE!</v>
      </c>
      <c r="AQ2" s="73" t="str">
        <f>IFERROR(IF(AN2&lt;&gt;"",IF(0.25*(((65*AC2)/12*(YEAR(N2)-YEAR(M2))+(MONTH(N2)-MONTH(M2)))*2)&lt;=AN2, "✔️", "X"),""),"")</f>
        <v>✔️</v>
      </c>
      <c r="AR2" s="44">
        <v>221</v>
      </c>
      <c r="AS2" s="48">
        <v>45327</v>
      </c>
      <c r="AT2" s="66" t="str">
        <f>+CONCATENATE(TEXT(AR2,"00000000"),"-",YEAR(AS2),"-PRODUCE/DECHDI")</f>
        <v>00000221-2024-PRODUCE/DECHDI</v>
      </c>
      <c r="AU2" s="44"/>
      <c r="AV2" s="48"/>
      <c r="AW2" s="33" t="str">
        <f>IF(AU2="","",CONCATENATE(TEXT(AU2,"00000000"),"-",YEAR(AV2),"-PRODUCE/DGPCHDI"))</f>
        <v/>
      </c>
      <c r="AX2" s="33" t="str">
        <f>IF(AU2&lt;&gt;"",TEXT(AV2,"[$-es-ES]d ""de"" mmmm ""de"" yyyy;@"),"")</f>
        <v/>
      </c>
      <c r="AY2" s="48">
        <v>45238</v>
      </c>
      <c r="AZ2" s="48">
        <v>45330</v>
      </c>
      <c r="BA2" s="82" t="str">
        <f>IF(AY2&lt;&gt;"",IF(12*(YEAR(AZ2)-YEAR(AY2))+(MONTH(AZ2)-MONTH(AY2))=3,"✔","X"),"")</f>
        <v>✔</v>
      </c>
      <c r="BB2" s="70" t="str">
        <f>+IF(YEAR(AY2)&lt;&gt;YEAR(AZ2),CONCATENATE(DAY(AY2)," de ",LOWER(TEXT(AY2,"mmmm"))," de ",YEAR(AY2)," al ",DAY(AZ2)," de ",LOWER(TEXT(AZ2,"mmmm"))," de ",YEAR(AZ2)),IF(AY2="","",CONCATENATE(DAY(AY2)," de ",LOWER(TEXT(AY2,"mmmm"))," al ",DAY(AZ2)," de ",LOWER(TEXT(AZ2,"mmmm"))," de ",YEAR(AZ2))))</f>
        <v>8 de noviembre de 2023 al 8 de febrero de 2024</v>
      </c>
      <c r="BC2" s="66" t="str">
        <f>IFERROR(INDEX(BD_CIAT!$AE$1:$AE$273,MATCH(RD_IL_RENOVACIONES!I2,BD_CIAT!$A$1:$A$273,0)),"")</f>
        <v>6-A</v>
      </c>
      <c r="BD2" s="66" t="str">
        <f>+IF(BC2&lt;&gt;"",IF(RIGHT(BC2)="B",DATA_AUX!$F$3,IF(RIGHT(BC2)="A",DATA_AUX!$F$2,DATA_AUX!$F$4)),"")</f>
        <v>29 de julio al 8 de octubre 2023</v>
      </c>
      <c r="BE2" s="66">
        <f t="shared" ref="BE2" si="1">IFERROR(IF(MID(BD2,FIND("de ",BD2)+3,FIND(" a",BD2)-FIND("de ",BD2)-3)="enero",1,IF(MID(BD2,FIND("de ",BD2)+3,FIND(" a",BD2)-FIND("de ",BD2)-3)="febrero",2,IF(MID(BD2,FIND("de ",BD2)+3,FIND(" a",BD2)-FIND("de ",BD2)-3)="marzo",3,IF(MID(BD2,FIND("de ",BD2)+3,FIND(" a",BD2)-FIND("de ",BD2)-3)="abril",4,IF(MID(BD2,FIND("de ",BD2)+3,FIND(" a",BD2)-FIND("de ",BD2)-3)="mayo",5,IF(MID(BD2,FIND("de ",BD2)+3,FIND(" a",BD2)-FIND("de ",BD2)-3)="junio",6,IF(MID(BD2,FIND("de ",BD2)+3,FIND(" a",BD2)-FIND("de ",BD2)-3)="julio",7,IF(MID(BD2,FIND("de ",BD2)+3,FIND(" a",BD2)-FIND("de ",BD2)-3)="agosto",8,IF(MID(BD2,FIND("de ",BD2)+3,FIND(" a",BD2)-FIND("de ",BD2)-3)="setiembre",9,IF(MID(BD2,FIND("de ",BD2)+3,FIND(" a",BD2)-FIND("de ",BD2)-3)="octubre",10,IF(MID(BD2,FIND("de ",BD2)+3,FIND(" a",BD2)-FIND("de ",BD2)-3)="noviembre",11,12))))))))))),"")</f>
        <v>7</v>
      </c>
      <c r="BF2" s="70">
        <f>IFERROR(DATE(RIGHT(BD2,4),BE2,TRIM(MID(BD2,1,2))),"")</f>
        <v>45136</v>
      </c>
      <c r="BG2" s="84" t="str">
        <f>IF(M2="","",IF(N2&lt;BF2,"PERIODO NO VALIDO","PERIODO VALIDO"))</f>
        <v>PERIODO VALIDO</v>
      </c>
      <c r="BH2" s="66" t="e" vm="1">
        <f>+IF(AY2&lt;&gt;"",CONCATENATE(PROPER(MID([1]!NumLetras(12*(YEAR(AZ2)-YEAR(AY2))+(MONTH(AZ2)-MONTH(AY2))),1,LEN([1]!NumLetras(12*(YEAR(AZ2)-YEAR(AY2))+(MONTH(AZ2)-MONTH(AY2))))-7))," (",12*(YEAR(AZ2)-YEAR(AY2))+(MONTH(AZ2)-MONTH(AY2)),")",IF(MONTH(AZ2)-MONTH(AY2)=1," mes"," meses"),"; ",BB2),"")</f>
        <v>#VALUE!</v>
      </c>
      <c r="BI2" s="66" t="e" vm="1">
        <f>IF(M2="","",IF(AK2&lt;&gt;"",CONCATENATE(LOWER(MID([1]!NumLetras(12*(YEAR(N2)-YEAR(M2))+(MONTH(N2)-MONTH(M2))),1,LEN([1]!NumLetras(12*(YEAR(N2)-YEAR(M2))+(MONTH(N2)-MONTH(M2))))-7))," (",12*(YEAR(N2)-YEAR(M2))+(MONTH(N2)-MONTH(M2)),")",IF(MONTH(N2)-MONTH(M2)=1," mes"," meses"),"; ",Q2),""))</f>
        <v>#VALUE!</v>
      </c>
    </row>
    <row r="3" spans="1:61" ht="42" customHeight="1">
      <c r="A3" s="43">
        <v>2</v>
      </c>
      <c r="B3" s="34">
        <v>30</v>
      </c>
      <c r="C3" s="44" t="s">
        <v>95</v>
      </c>
      <c r="D3" s="66" t="str">
        <f t="shared" ref="D3:D66" si="2">+CONCATENATE(TEXT(B3,"00000000"),"-","2024","-PRODUCE/DECHDI","-",C3)</f>
        <v>00000030-2024-PRODUCE/DECHDI-mhorna</v>
      </c>
      <c r="E3" s="45">
        <v>8214</v>
      </c>
      <c r="F3" s="46">
        <v>45327</v>
      </c>
      <c r="G3" s="68" t="str">
        <f t="shared" ref="G3:G66" si="3">+CONCATENATE(TEXT(E3,"00000000"),"-",YEAR(F3))</f>
        <v>00008214-2024</v>
      </c>
      <c r="H3" s="66" t="str">
        <f t="shared" ref="H3:H66" si="4">+TEXT(F3,"[$-es-ES]d ""de"" mmmm ""de"" yyyy;@")</f>
        <v>5 de febrero de yyyy</v>
      </c>
      <c r="I3" s="34">
        <v>3883</v>
      </c>
      <c r="J3" s="66" t="str">
        <f>+IFERROR(INDEX(BD_CIAT!$S$1:$S$273,MATCH(RD_IL_RENOVACIONES!I3,BD_CIAT!$A$1:$A$273,0)),"")</f>
        <v>SUR TUNA SURTUNA S.A.</v>
      </c>
      <c r="K3" s="34" t="s">
        <v>96</v>
      </c>
      <c r="L3" s="33" t="str">
        <f>IFERROR(INDEX(BD_CIAT!$Z$1:$Z$273,MATCH(RD_IL_RENOVACIONES!K3,BD_CIAT!$Y$1:$Y$273,0)),"")</f>
        <v>Calle Martín de Murua N° 150, Dpto. 1303, distrito de San Miguel, Lima.</v>
      </c>
      <c r="M3" s="48">
        <v>45606</v>
      </c>
      <c r="N3" s="48">
        <v>45667</v>
      </c>
      <c r="O3" s="78" t="e" vm="1">
        <f>+IF(M3&lt;&gt;"",CONCATENATE(MID(LOWER([1]!NumLetras(ABS(12*(YEAR(N3)-YEAR(M3))+(MONTH(N3)-MONTH(M3))))),1,LEN([1]!NumLetras(ABS(12*(YEAR(N3)-YEAR(M3))+(MONTH(N3)-MONTH(M3)))))-7)," (",ABS(12*(YEAR(N3)-YEAR(M3))+(MONTH(N3)-MONTH(M3))),")",IF(MONTH(N3)-MONTH(M3)=1," mes"," meses")),"")</f>
        <v>#VALUE!</v>
      </c>
      <c r="P3" s="80" t="str">
        <f t="shared" ref="P3:P66" si="5">IF(N3&lt;&gt;"",IF(12*(YEAR(N3)-YEAR(M3))+(MONTH(N3)-MONTH(M3))&lt;=3,"✔","X"),"")</f>
        <v>✔</v>
      </c>
      <c r="Q3" s="70" t="str">
        <f t="shared" ref="Q3:Q66" si="6">+IF(YEAR(M3)&lt;&gt;YEAR(N3),CONCATENATE(DAY(M3)," de ",LOWER(TEXT(M3,"mmmm"))," de ",YEAR(M3)," al ",DAY(N3)," de ",LOWER(TEXT(N3,"mmmm"))," de ",YEAR(N3)),IF(M3="","",CONCATENATE(DAY(M3)," de ",LOWER(TEXT(M3,"mmmm"))," al ",DAY(N3)," de ",LOWER(TEXT(N3,"mmmm"))," de ",YEAR(N3))))</f>
        <v>10 de noviembre de 2024 al 10 de enero de 2025</v>
      </c>
      <c r="R3" s="49" t="s">
        <v>97</v>
      </c>
      <c r="S3" s="49">
        <v>45327</v>
      </c>
      <c r="T3" s="66" t="str">
        <f t="shared" ref="T3:T66" si="7">+TEXT(S3,"[$-es-ES]d ""de"" mmmm ""de"" yyyy;@")</f>
        <v>5 de febrero de yyyy</v>
      </c>
      <c r="U3" s="50">
        <v>6825</v>
      </c>
      <c r="V3" s="72" t="str">
        <f t="shared" ref="V3:V66" si="8">+TEXT(U3,"[$$-es-US]#,##0.00_ ;-[$$-es-US]#,##0.00 ")</f>
        <v xml:space="preserve">$6825,000 </v>
      </c>
      <c r="W3" s="72" t="e" vm="1">
        <f>LOWER(IF(U3&lt;&gt;"",[1]!NumLetras(U3),""))</f>
        <v>#VALUE!</v>
      </c>
      <c r="X3" s="81" t="str">
        <f t="shared" ref="X3:X66" si="9">IFERROR(IF(U3&lt;&gt;"",IF(((65*AC3)/12*(YEAR(N3)-YEAR(M3))+(MONTH(N3)-MONTH(M3)))*2&lt;=U3, "✔️", "X"),""),"")</f>
        <v>✔️</v>
      </c>
      <c r="Y3" s="66" t="str">
        <f>IFERROR(INDEX(BD_CIAT!$B$1:$B$273,MATCH(RD_IL_RENOVACIONES!AA3,BD_CIAT!$AG$1:$AG$273,0)),"")</f>
        <v>ADRIA DEL MAR</v>
      </c>
      <c r="Z3" s="66" t="str">
        <f>IFERROR(INDEX(BD_CIAT!$AI$1:$AI$273,MATCH(RD_IL_RENOVACIONES!AA3,BD_CIAT!$AG$1:$AG$273,0)),"")</f>
        <v>ecuatoriana</v>
      </c>
      <c r="AA3" s="66" t="str">
        <f>IFERROR(INDEX(BD_CIAT!$AG$1:$AG$273,MATCH(RD_IL_RENOVACIONES!I3,BD_CIAT!$A$1:$A$273,0)),"")</f>
        <v>P-04-00006</v>
      </c>
      <c r="AB3" s="66">
        <f>IFERROR(INDEX(BD_CIAT!$E$1:$E$273,MATCH(RD_IL_RENOVACIONES!AA3,BD_CIAT!$AG$1:$AG$273,0)),"")</f>
        <v>843</v>
      </c>
      <c r="AC3" s="33">
        <f>IFERROR(INDEX(BD_CIAT!$AK$1:$AK$273,MATCH(RD_IL_RENOVACIONES!I3,BD_CIAT!$A$1:$A$273,0)),"")</f>
        <v>315</v>
      </c>
      <c r="AD3" s="66" t="str">
        <f t="shared" ref="AD3:AD66" si="10">IFERROR(IF(Z3="","",IF(Z3="panama","Número de registro","Matrícula de Nave")),"")</f>
        <v>Matrícula de Nave</v>
      </c>
      <c r="AE3" s="78" t="str">
        <f>IFERROR(INDEX(BD_CIAT!$AA$2:$AA$273,MATCH(RD_IL_RENOVACIONES!K3,BD_CIAT!$Y$2:$Y$273,0)),"")</f>
        <v>señor</v>
      </c>
      <c r="AF3" s="44" t="s">
        <v>103</v>
      </c>
      <c r="AG3" s="44">
        <v>1095925</v>
      </c>
      <c r="AH3" s="51">
        <v>4045949</v>
      </c>
      <c r="AI3" s="66" t="str">
        <f t="shared" ref="AI3:AI66" si="11">IF(AH3="","",CONCATENATE("[","D000-",TEXT(AH3,"00000000"),"]"))</f>
        <v>[D000-04045949]</v>
      </c>
      <c r="AJ3" s="48">
        <v>45323</v>
      </c>
      <c r="AK3" s="66" t="str">
        <f t="shared" ref="AK3:AK66" si="12">+TEXT(AJ3,"[$-es-ES]d ""de"" mmmm ""de"" yyyy;@")</f>
        <v>1 de febrero de yyyy</v>
      </c>
      <c r="AL3" s="48">
        <v>45682</v>
      </c>
      <c r="AM3" s="66" t="str">
        <f t="shared" ref="AM3:AM66" si="13">+TEXT(AL3,"[$-es-ES]d ""de"" mmmm ""de"" YYYY;@")</f>
        <v>25 de enero de YYYY</v>
      </c>
      <c r="AN3" s="58">
        <v>1710</v>
      </c>
      <c r="AO3" s="72" t="str">
        <f t="shared" ref="AO3:AO66" si="14">+TEXT(AN3,"[$$-es-US]#,##0.00_ ;-[$$-es-US]#,##0.00 ")</f>
        <v xml:space="preserve">$1710,000 </v>
      </c>
      <c r="AP3" s="72" t="e" vm="1">
        <f>LOWER(IF(AN3&lt;&gt;"",[1]!NumLetras(AN3),""))</f>
        <v>#VALUE!</v>
      </c>
      <c r="AQ3" s="73" t="str">
        <f t="shared" ref="AQ3:AQ66" si="15">IFERROR(IF(AN3&lt;&gt;"",IF(0.25*(((65*AC3)/12*(YEAR(N3)-YEAR(M3))+(MONTH(N3)-MONTH(M3)))*2)&lt;=AN3, "✔️", "X"),""),"")</f>
        <v>✔️</v>
      </c>
      <c r="AR3" s="34">
        <v>238</v>
      </c>
      <c r="AS3" s="48">
        <v>45330</v>
      </c>
      <c r="AT3" s="66" t="str">
        <f t="shared" ref="AT3:AT66" si="16">+CONCATENATE(TEXT(AR3,"00000000"),"-",YEAR(AS3),"-PRODUCE/DECHDI")</f>
        <v>00000238-2024-PRODUCE/DECHDI</v>
      </c>
      <c r="AU3" s="44"/>
      <c r="AV3" s="48"/>
      <c r="AW3" s="33" t="str">
        <f t="shared" ref="AW3:AW66" si="17">IF(AU3="","",CONCATENATE(TEXT(AU3,"00000000"),"-",YEAR(AV3),"-PRODUCE/DGPCHDI"))</f>
        <v/>
      </c>
      <c r="AX3" s="33" t="str">
        <f t="shared" ref="AX3:AX66" si="18">IF(AU3&lt;&gt;"",TEXT(AV3,"[$-es-ES]d ""de"" mmmm ""de"" yyyy;@"),"")</f>
        <v/>
      </c>
      <c r="AY3" s="48">
        <v>45238</v>
      </c>
      <c r="AZ3" s="48">
        <v>45330</v>
      </c>
      <c r="BA3" s="82" t="str">
        <f t="shared" ref="BA3:BA66" si="19">IF(AY3&lt;&gt;"",IF(12*(YEAR(AZ3)-YEAR(AY3))+(MONTH(AZ3)-MONTH(AY3))=3,"✔","X"),"")</f>
        <v>✔</v>
      </c>
      <c r="BB3" s="70" t="str">
        <f t="shared" ref="BB3:BB66" si="20">+IF(YEAR(AY3)&lt;&gt;YEAR(AZ3),CONCATENATE(DAY(AY3)," de ",LOWER(TEXT(AY3,"mmmm"))," de ",YEAR(AY3)," al ",DAY(AZ3)," de ",LOWER(TEXT(AZ3,"mmmm"))," de ",YEAR(AZ3)),IF(AY3="","",CONCATENATE(DAY(AY3)," de ",LOWER(TEXT(AY3,"mmmm"))," al ",DAY(AZ3)," de ",LOWER(TEXT(AZ3,"mmmm"))," de ",YEAR(AZ3))))</f>
        <v>8 de noviembre de 2023 al 8 de febrero de 2024</v>
      </c>
      <c r="BC3" s="66" t="str">
        <f>IFERROR(INDEX(BD_CIAT!$AE$1:$AE$273,MATCH(RD_IL_RENOVACIONES!I3,BD_CIAT!$A$1:$A$273,0)),"")</f>
        <v>6-A</v>
      </c>
      <c r="BD3" s="66" t="str">
        <f>+IF(BC3&lt;&gt;"",IF(RIGHT(BC3)="B",DATA_AUX!$F$3,IF(RIGHT(BC3)="A",DATA_AUX!$F$2,DATA_AUX!$F$4)),"")</f>
        <v>29 de julio al 8 de octubre 2023</v>
      </c>
      <c r="BE3" s="66">
        <f t="shared" ref="BE3:BE66" si="21">IFERROR(IF(MID(BD3,FIND("de ",BD3)+3,FIND(" a",BD3)-FIND("de ",BD3)-3)="enero",1,IF(MID(BD3,FIND("de ",BD3)+3,FIND(" a",BD3)-FIND("de ",BD3)-3)="febrero",2,IF(MID(BD3,FIND("de ",BD3)+3,FIND(" a",BD3)-FIND("de ",BD3)-3)="marzo",3,IF(MID(BD3,FIND("de ",BD3)+3,FIND(" a",BD3)-FIND("de ",BD3)-3)="abril",4,IF(MID(BD3,FIND("de ",BD3)+3,FIND(" a",BD3)-FIND("de ",BD3)-3)="mayo",5,IF(MID(BD3,FIND("de ",BD3)+3,FIND(" a",BD3)-FIND("de ",BD3)-3)="junio",6,IF(MID(BD3,FIND("de ",BD3)+3,FIND(" a",BD3)-FIND("de ",BD3)-3)="julio",7,IF(MID(BD3,FIND("de ",BD3)+3,FIND(" a",BD3)-FIND("de ",BD3)-3)="agosto",8,IF(MID(BD3,FIND("de ",BD3)+3,FIND(" a",BD3)-FIND("de ",BD3)-3)="setiembre",9,IF(MID(BD3,FIND("de ",BD3)+3,FIND(" a",BD3)-FIND("de ",BD3)-3)="octubre",10,IF(MID(BD3,FIND("de ",BD3)+3,FIND(" a",BD3)-FIND("de ",BD3)-3)="noviembre",11,12))))))))))),"")</f>
        <v>7</v>
      </c>
      <c r="BF3" s="70">
        <f t="shared" ref="BF3:BF66" si="22">IFERROR(DATE(RIGHT(BD3,4),BE3,TRIM(MID(BD3,1,2))),"")</f>
        <v>45136</v>
      </c>
      <c r="BG3" s="84" t="str">
        <f t="shared" ref="BG3:BG66" si="23">IF(M3="","",IF(N3&lt;BF3,"PERIODO NO VALIDO","PERIODO VALIDO"))</f>
        <v>PERIODO VALIDO</v>
      </c>
      <c r="BH3" s="66" t="e" vm="1">
        <f>+IF(AY3&lt;&gt;"",CONCATENATE(PROPER(MID([1]!NumLetras(12*(YEAR(AZ3)-YEAR(AY3))+(MONTH(AZ3)-MONTH(AY3))),1,LEN([1]!NumLetras(12*(YEAR(AZ3)-YEAR(AY3))+(MONTH(AZ3)-MONTH(AY3))))-7))," (",12*(YEAR(AZ3)-YEAR(AY3))+(MONTH(AZ3)-MONTH(AY3)),")",IF(MONTH(AZ3)-MONTH(AY3)=1," mes"," meses"),"; ",BB3),"")</f>
        <v>#VALUE!</v>
      </c>
      <c r="BI3" s="66" t="e" vm="1">
        <f>IF(M3="","",IF(AK3&lt;&gt;"",CONCATENATE(LOWER(MID([1]!NumLetras(12*(YEAR(N3)-YEAR(M3))+(MONTH(N3)-MONTH(M3))),1,LEN([1]!NumLetras(12*(YEAR(N3)-YEAR(M3))+(MONTH(N3)-MONTH(M3))))-7))," (",12*(YEAR(N3)-YEAR(M3))+(MONTH(N3)-MONTH(M3)),")",IF(MONTH(N3)-MONTH(M3)=1," mes"," meses"),"; ",Q3),""))</f>
        <v>#VALUE!</v>
      </c>
    </row>
    <row r="4" spans="1:61" ht="42" customHeight="1">
      <c r="A4" s="43">
        <v>3</v>
      </c>
      <c r="C4" s="44"/>
      <c r="D4" s="66" t="str">
        <f t="shared" si="2"/>
        <v>00000000-2024-PRODUCE/DECHDI-</v>
      </c>
      <c r="E4" s="45">
        <v>15740</v>
      </c>
      <c r="F4" s="46">
        <v>45357</v>
      </c>
      <c r="G4" s="68" t="str">
        <f t="shared" si="3"/>
        <v>00015740-2024</v>
      </c>
      <c r="H4" s="66" t="str">
        <f t="shared" si="4"/>
        <v>6 de marzo de yyyy</v>
      </c>
      <c r="I4" s="34">
        <v>12466</v>
      </c>
      <c r="J4" s="66" t="str">
        <f>+IFERROR(INDEX(BD_CIAT!$S$1:$S$273,MATCH(RD_IL_RENOVACIONES!I4,BD_CIAT!$A$1:$A$273,0)),"")</f>
        <v>MAR PACIFICO TUNA S.A.</v>
      </c>
      <c r="K4" s="34" t="s">
        <v>96</v>
      </c>
      <c r="L4" s="33" t="str">
        <f>IFERROR(INDEX(BD_CIAT!$Z$1:$Z$273,MATCH(RD_IL_RENOVACIONES!K4,BD_CIAT!$Y$1:$Y$273,0)),"")</f>
        <v>Calle Martín de Murua N° 150, Dpto. 1303, distrito de San Miguel, Lima.</v>
      </c>
      <c r="M4" s="48">
        <v>45365</v>
      </c>
      <c r="N4" s="48">
        <v>45426</v>
      </c>
      <c r="O4" s="78" t="e" vm="1">
        <f>+IF(M4&lt;&gt;"",CONCATENATE(MID(LOWER([1]!NumLetras(ABS(12*(YEAR(N4)-YEAR(M4))+(MONTH(N4)-MONTH(M4))))),1,LEN([1]!NumLetras(ABS(12*(YEAR(N4)-YEAR(M4))+(MONTH(N4)-MONTH(M4)))))-7)," (",ABS(12*(YEAR(N4)-YEAR(M4))+(MONTH(N4)-MONTH(M4))),")",IF(MONTH(N4)-MONTH(M4)=1," mes"," meses")),"")</f>
        <v>#VALUE!</v>
      </c>
      <c r="P4" s="80" t="str">
        <f t="shared" si="5"/>
        <v>✔</v>
      </c>
      <c r="Q4" s="70" t="str">
        <f t="shared" si="6"/>
        <v>14 de marzo al 14 de mayo de 2024</v>
      </c>
      <c r="R4" s="49" t="s">
        <v>97</v>
      </c>
      <c r="S4" s="49">
        <v>45357</v>
      </c>
      <c r="T4" s="66" t="str">
        <f t="shared" si="7"/>
        <v>6 de marzo de yyyy</v>
      </c>
      <c r="U4" s="50">
        <v>29640</v>
      </c>
      <c r="V4" s="72" t="str">
        <f t="shared" si="8"/>
        <v xml:space="preserve">$29640,000 </v>
      </c>
      <c r="W4" s="72" t="e" vm="1">
        <f>LOWER(IF(U4&lt;&gt;"",[1]!NumLetras(U4),""))</f>
        <v>#VALUE!</v>
      </c>
      <c r="X4" s="81" t="str">
        <f t="shared" si="9"/>
        <v>✔️</v>
      </c>
      <c r="Y4" s="66" t="str">
        <f>IFERROR(INDEX(BD_CIAT!$B$1:$B$273,MATCH(RD_IL_RENOVACIONES!AA4,BD_CIAT!$AG$1:$AG$273,0)),"")</f>
        <v>REINA DE LA PAZ</v>
      </c>
      <c r="Z4" s="66" t="str">
        <f>IFERROR(INDEX(BD_CIAT!$AI$1:$AI$273,MATCH(RD_IL_RENOVACIONES!AA4,BD_CIAT!$AG$1:$AG$273,0)),"")</f>
        <v>panameña</v>
      </c>
      <c r="AA4" s="66" t="str">
        <f>IFERROR(INDEX(BD_CIAT!$AG$1:$AG$273,MATCH(RD_IL_RENOVACIONES!I4,BD_CIAT!$A$1:$A$273,0)),"")</f>
        <v>34810-09-CH</v>
      </c>
      <c r="AB4" s="66">
        <f>IFERROR(INDEX(BD_CIAT!$E$1:$E$273,MATCH(RD_IL_RENOVACIONES!AA4,BD_CIAT!$AG$1:$AG$273,0)),"")</f>
        <v>2100</v>
      </c>
      <c r="AC4" s="33">
        <f>IFERROR(INDEX(BD_CIAT!$AK$1:$AK$273,MATCH(RD_IL_RENOVACIONES!I4,BD_CIAT!$A$1:$A$273,0)),"")</f>
        <v>685</v>
      </c>
      <c r="AD4" s="66" t="str">
        <f t="shared" si="10"/>
        <v>Matrícula de Nave</v>
      </c>
      <c r="AE4" s="78" t="str">
        <f>IFERROR(INDEX(BD_CIAT!$AA$2:$AA$273,MATCH(RD_IL_RENOVACIONES!K4,BD_CIAT!$Y$2:$Y$273,0)),"")</f>
        <v>señor</v>
      </c>
      <c r="AF4" s="44" t="s">
        <v>103</v>
      </c>
      <c r="AG4" s="44">
        <v>1095317</v>
      </c>
      <c r="AH4" s="51">
        <v>4060633</v>
      </c>
      <c r="AI4" s="66" t="str">
        <f t="shared" si="11"/>
        <v>[D000-04060633]</v>
      </c>
      <c r="AJ4" s="48">
        <v>45355</v>
      </c>
      <c r="AK4" s="66" t="str">
        <f t="shared" si="12"/>
        <v>4 de marzo de yyyy</v>
      </c>
      <c r="AL4" s="48">
        <v>45715</v>
      </c>
      <c r="AM4" s="66" t="str">
        <f t="shared" si="13"/>
        <v>27 de febrero de YYYY</v>
      </c>
      <c r="AN4" s="58">
        <v>7420</v>
      </c>
      <c r="AO4" s="72" t="str">
        <f t="shared" si="14"/>
        <v xml:space="preserve">$7420,000 </v>
      </c>
      <c r="AP4" s="72" t="e" vm="1">
        <f>LOWER(IF(AN4&lt;&gt;"",[1]!NumLetras(AN4),""))</f>
        <v>#VALUE!</v>
      </c>
      <c r="AQ4" s="73" t="str">
        <f t="shared" si="15"/>
        <v>✔️</v>
      </c>
      <c r="AR4" s="34">
        <v>388</v>
      </c>
      <c r="AS4" s="48">
        <v>45364</v>
      </c>
      <c r="AT4" s="66" t="str">
        <f t="shared" si="16"/>
        <v>00000388-2024-PRODUCE/DECHDI</v>
      </c>
      <c r="AU4" s="44" t="s">
        <v>124</v>
      </c>
      <c r="AV4" s="48">
        <v>45273</v>
      </c>
      <c r="AW4" s="33" t="str">
        <f t="shared" si="17"/>
        <v>00823-2023-2023-PRODUCE/DGPCHDI</v>
      </c>
      <c r="AX4" s="33" t="str">
        <f t="shared" si="18"/>
        <v>13 de diciembre de yyyy</v>
      </c>
      <c r="AY4" s="48">
        <v>45273</v>
      </c>
      <c r="AZ4" s="48">
        <v>45364</v>
      </c>
      <c r="BA4" s="82" t="str">
        <f t="shared" si="19"/>
        <v>✔</v>
      </c>
      <c r="BB4" s="70" t="str">
        <f t="shared" si="20"/>
        <v>13 de diciembre de 2023 al 13 de marzo de 2024</v>
      </c>
      <c r="BC4" s="66" t="str">
        <f>IFERROR(INDEX(BD_CIAT!$AE$1:$AE$273,MATCH(RD_IL_RENOVACIONES!I4,BD_CIAT!$A$1:$A$273,0)),"")</f>
        <v>6-A</v>
      </c>
      <c r="BD4" s="66" t="str">
        <f>+IF(BC4&lt;&gt;"",IF(RIGHT(BC4)="B",DATA_AUX!$F$3,IF(RIGHT(BC4)="A",DATA_AUX!$F$2,DATA_AUX!$F$4)),"")</f>
        <v>29 de julio al 8 de octubre 2023</v>
      </c>
      <c r="BE4" s="66">
        <f t="shared" si="21"/>
        <v>7</v>
      </c>
      <c r="BF4" s="70">
        <f t="shared" si="22"/>
        <v>45136</v>
      </c>
      <c r="BG4" s="84" t="str">
        <f t="shared" si="23"/>
        <v>PERIODO VALIDO</v>
      </c>
      <c r="BH4" s="66" t="e" vm="1">
        <f>+IF(AY4&lt;&gt;"",CONCATENATE(PROPER(MID([1]!NumLetras(12*(YEAR(AZ4)-YEAR(AY4))+(MONTH(AZ4)-MONTH(AY4))),1,LEN([1]!NumLetras(12*(YEAR(AZ4)-YEAR(AY4))+(MONTH(AZ4)-MONTH(AY4))))-7))," (",12*(YEAR(AZ4)-YEAR(AY4))+(MONTH(AZ4)-MONTH(AY4)),")",IF(MONTH(AZ4)-MONTH(AY4)=1," mes"," meses"),"; ",BB4),"")</f>
        <v>#VALUE!</v>
      </c>
      <c r="BI4" s="66" t="e" vm="1">
        <f>IF(M4="","",IF(AK4&lt;&gt;"",CONCATENATE(LOWER(MID([1]!NumLetras(12*(YEAR(N4)-YEAR(M4))+(MONTH(N4)-MONTH(M4))),1,LEN([1]!NumLetras(12*(YEAR(N4)-YEAR(M4))+(MONTH(N4)-MONTH(M4))))-7))," (",12*(YEAR(N4)-YEAR(M4))+(MONTH(N4)-MONTH(M4)),")",IF(MONTH(N4)-MONTH(M4)=1," mes"," meses"),"; ",Q4),""))</f>
        <v>#VALUE!</v>
      </c>
    </row>
    <row r="5" spans="1:61" ht="42" customHeight="1">
      <c r="A5" s="43">
        <v>4</v>
      </c>
      <c r="B5" s="34">
        <v>55</v>
      </c>
      <c r="C5" s="44" t="s">
        <v>95</v>
      </c>
      <c r="D5" s="66" t="str">
        <f t="shared" si="2"/>
        <v>00000055-2024-PRODUCE/DECHDI-mhorna</v>
      </c>
      <c r="E5" s="45">
        <v>16138</v>
      </c>
      <c r="F5" s="46">
        <v>45358</v>
      </c>
      <c r="G5" s="68" t="str">
        <f t="shared" si="3"/>
        <v>00016138-2024</v>
      </c>
      <c r="H5" s="66" t="str">
        <f t="shared" si="4"/>
        <v>7 de marzo de yyyy</v>
      </c>
      <c r="I5" s="34">
        <v>14690</v>
      </c>
      <c r="J5" s="66" t="str">
        <f>+IFERROR(INDEX(BD_CIAT!$S$1:$S$273,MATCH(RD_IL_RENOVACIONES!I5,BD_CIAT!$A$1:$A$273,0)),"")</f>
        <v>FIDEICOMISO DE GARANTIA AESA</v>
      </c>
      <c r="K5" s="34" t="s">
        <v>96</v>
      </c>
      <c r="L5" s="33" t="str">
        <f>IFERROR(INDEX(BD_CIAT!$Z$1:$Z$273,MATCH(RD_IL_RENOVACIONES!K5,BD_CIAT!$Y$1:$Y$273,0)),"")</f>
        <v>Calle Martín de Murua N° 150, Dpto. 1303, distrito de San Miguel, Lima.</v>
      </c>
      <c r="M5" s="48">
        <v>45365</v>
      </c>
      <c r="N5" s="48">
        <v>45457</v>
      </c>
      <c r="O5" s="78" t="e" vm="1">
        <f>+IF(M5&lt;&gt;"",CONCATENATE(MID(LOWER([1]!NumLetras(ABS(12*(YEAR(N5)-YEAR(M5))+(MONTH(N5)-MONTH(M5))))),1,LEN([1]!NumLetras(ABS(12*(YEAR(N5)-YEAR(M5))+(MONTH(N5)-MONTH(M5)))))-7)," (",ABS(12*(YEAR(N5)-YEAR(M5))+(MONTH(N5)-MONTH(M5))),")",IF(MONTH(N5)-MONTH(M5)=1," mes"," meses")),"")</f>
        <v>#VALUE!</v>
      </c>
      <c r="P5" s="80" t="str">
        <f t="shared" si="5"/>
        <v>✔</v>
      </c>
      <c r="Q5" s="70" t="str">
        <f t="shared" si="6"/>
        <v>14 de marzo al 14 de junio de 2024</v>
      </c>
      <c r="R5" s="49" t="s">
        <v>97</v>
      </c>
      <c r="S5" s="49">
        <v>45358</v>
      </c>
      <c r="T5" s="66" t="str">
        <f t="shared" si="7"/>
        <v>7 de marzo de yyyy</v>
      </c>
      <c r="U5" s="50">
        <v>16835</v>
      </c>
      <c r="V5" s="72" t="str">
        <f t="shared" si="8"/>
        <v xml:space="preserve">$16835,000 </v>
      </c>
      <c r="W5" s="72" t="e" vm="1">
        <f>LOWER(IF(U5&lt;&gt;"",[1]!NumLetras(U5),""))</f>
        <v>#VALUE!</v>
      </c>
      <c r="X5" s="81" t="str">
        <f t="shared" si="9"/>
        <v>✔️</v>
      </c>
      <c r="Y5" s="66" t="str">
        <f>IFERROR(INDEX(BD_CIAT!$B$1:$B$273,MATCH(RD_IL_RENOVACIONES!AA5,BD_CIAT!$AG$1:$AG$273,0)),"")</f>
        <v>PS-1</v>
      </c>
      <c r="Z5" s="66" t="str">
        <f>IFERROR(INDEX(BD_CIAT!$AI$1:$AI$273,MATCH(RD_IL_RENOVACIONES!AA5,BD_CIAT!$AG$1:$AG$273,0)),"")</f>
        <v>ecuatoriana</v>
      </c>
      <c r="AA5" s="66" t="str">
        <f>IFERROR(INDEX(BD_CIAT!$AG$1:$AG$273,MATCH(RD_IL_RENOVACIONES!I5,BD_CIAT!$A$1:$A$273,0)),"")</f>
        <v>P-04-00939</v>
      </c>
      <c r="AB5" s="66">
        <f>IFERROR(INDEX(BD_CIAT!$E$1:$E$273,MATCH(RD_IL_RENOVACIONES!AA5,BD_CIAT!$AG$1:$AG$273,0)),"")</f>
        <v>704</v>
      </c>
      <c r="AC5" s="33">
        <f>IFERROR(INDEX(BD_CIAT!$AK$1:$AK$273,MATCH(RD_IL_RENOVACIONES!I5,BD_CIAT!$A$1:$A$273,0)),"")</f>
        <v>259</v>
      </c>
      <c r="AD5" s="66" t="str">
        <f t="shared" si="10"/>
        <v>Matrícula de Nave</v>
      </c>
      <c r="AE5" s="78" t="str">
        <f>IFERROR(INDEX(BD_CIAT!$AA$2:$AA$273,MATCH(RD_IL_RENOVACIONES!K5,BD_CIAT!$Y$2:$Y$273,0)),"")</f>
        <v>señor</v>
      </c>
      <c r="AF5" s="44" t="s">
        <v>103</v>
      </c>
      <c r="AG5" s="44">
        <v>1098507</v>
      </c>
      <c r="AH5" s="51">
        <v>4064118</v>
      </c>
      <c r="AI5" s="66" t="str">
        <f t="shared" si="11"/>
        <v>[D000-04064118]</v>
      </c>
      <c r="AJ5" s="48">
        <v>45357</v>
      </c>
      <c r="AK5" s="66" t="str">
        <f t="shared" si="12"/>
        <v>6 de marzo de yyyy</v>
      </c>
      <c r="AL5" s="48">
        <v>45717</v>
      </c>
      <c r="AM5" s="66" t="str">
        <f t="shared" si="13"/>
        <v>1 de marzo de YYYY</v>
      </c>
      <c r="AN5" s="58">
        <v>2810</v>
      </c>
      <c r="AO5" s="72" t="str">
        <f t="shared" si="14"/>
        <v xml:space="preserve">$2810,000 </v>
      </c>
      <c r="AP5" s="72" t="e" vm="1">
        <f>LOWER(IF(AN5&lt;&gt;"",[1]!NumLetras(AN5),""))</f>
        <v>#VALUE!</v>
      </c>
      <c r="AQ5" s="73" t="str">
        <f t="shared" si="15"/>
        <v>✔️</v>
      </c>
      <c r="AR5" s="34">
        <v>397</v>
      </c>
      <c r="AS5" s="48">
        <v>45364</v>
      </c>
      <c r="AT5" s="66" t="str">
        <f t="shared" si="16"/>
        <v>00000397-2024-PRODUCE/DECHDI</v>
      </c>
      <c r="AU5" s="44">
        <v>819</v>
      </c>
      <c r="AV5" s="48">
        <v>45271</v>
      </c>
      <c r="AW5" s="33" t="str">
        <f t="shared" si="17"/>
        <v>00000819-2023-PRODUCE/DGPCHDI</v>
      </c>
      <c r="AX5" s="33" t="str">
        <f t="shared" si="18"/>
        <v>11 de diciembre de yyyy</v>
      </c>
      <c r="AY5" s="48">
        <v>45273</v>
      </c>
      <c r="AZ5" s="48">
        <v>45364</v>
      </c>
      <c r="BA5" s="82" t="str">
        <f t="shared" si="19"/>
        <v>✔</v>
      </c>
      <c r="BB5" s="70" t="str">
        <f t="shared" si="20"/>
        <v>13 de diciembre de 2023 al 13 de marzo de 2024</v>
      </c>
      <c r="BC5" s="66" t="str">
        <f>IFERROR(INDEX(BD_CIAT!$AE$1:$AE$273,MATCH(RD_IL_RENOVACIONES!I5,BD_CIAT!$A$1:$A$273,0)),"")</f>
        <v>6-A</v>
      </c>
      <c r="BD5" s="66" t="str">
        <f>+IF(BC5&lt;&gt;"",IF(RIGHT(BC5)="B",DATA_AUX!$F$3,IF(RIGHT(BC5)="A",DATA_AUX!$F$2,DATA_AUX!$F$4)),"")</f>
        <v>29 de julio al 8 de octubre 2023</v>
      </c>
      <c r="BE5" s="66">
        <f t="shared" si="21"/>
        <v>7</v>
      </c>
      <c r="BF5" s="70">
        <f t="shared" si="22"/>
        <v>45136</v>
      </c>
      <c r="BG5" s="84" t="str">
        <f t="shared" si="23"/>
        <v>PERIODO VALIDO</v>
      </c>
      <c r="BH5" s="66" t="e" vm="1">
        <f>+IF(AY5&lt;&gt;"",CONCATENATE(PROPER(MID([1]!NumLetras(12*(YEAR(AZ5)-YEAR(AY5))+(MONTH(AZ5)-MONTH(AY5))),1,LEN([1]!NumLetras(12*(YEAR(AZ5)-YEAR(AY5))+(MONTH(AZ5)-MONTH(AY5))))-7))," (",12*(YEAR(AZ5)-YEAR(AY5))+(MONTH(AZ5)-MONTH(AY5)),")",IF(MONTH(AZ5)-MONTH(AY5)=1," mes"," meses"),"; ",BB5),"")</f>
        <v>#VALUE!</v>
      </c>
      <c r="BI5" s="66" t="e" vm="1">
        <f>IF(M5="","",IF(AK5&lt;&gt;"",CONCATENATE(LOWER(MID([1]!NumLetras(12*(YEAR(N5)-YEAR(M5))+(MONTH(N5)-MONTH(M5))),1,LEN([1]!NumLetras(12*(YEAR(N5)-YEAR(M5))+(MONTH(N5)-MONTH(M5))))-7))," (",12*(YEAR(N5)-YEAR(M5))+(MONTH(N5)-MONTH(M5)),")",IF(MONTH(N5)-MONTH(M5)=1," mes"," meses"),"; ",Q5),""))</f>
        <v>#VALUE!</v>
      </c>
    </row>
    <row r="6" spans="1:61" ht="42" customHeight="1">
      <c r="A6" s="43">
        <v>5</v>
      </c>
      <c r="C6" s="44"/>
      <c r="D6" s="66" t="str">
        <f t="shared" si="2"/>
        <v>00000000-2024-PRODUCE/DECHDI-</v>
      </c>
      <c r="E6" s="45"/>
      <c r="F6" s="46"/>
      <c r="G6" s="68" t="str">
        <f t="shared" si="3"/>
        <v>00000000-1900</v>
      </c>
      <c r="H6" s="66" t="str">
        <f t="shared" si="4"/>
        <v>0 de enero de yyyy</v>
      </c>
      <c r="J6" s="66" t="str">
        <f>+IFERROR(INDEX(BD_CIAT!$S$1:$S$273,MATCH(RD_IL_RENOVACIONES!I6,BD_CIAT!$A$1:$A$273,0)),"")</f>
        <v/>
      </c>
      <c r="L6" s="33" t="str">
        <f>IFERROR(INDEX(BD_CIAT!$Z$1:$Z$273,MATCH(RD_IL_RENOVACIONES!K6,BD_CIAT!$Y$1:$Y$273,0)),"")</f>
        <v/>
      </c>
      <c r="M6" s="48"/>
      <c r="N6" s="48"/>
      <c r="O6" s="78" t="str">
        <f>+IF(M6&lt;&gt;"",CONCATENATE(MID(LOWER([1]!NumLetras(ABS(12*(YEAR(N6)-YEAR(M6))+(MONTH(N6)-MONTH(M6))))),1,LEN([1]!NumLetras(ABS(12*(YEAR(N6)-YEAR(M6))+(MONTH(N6)-MONTH(M6)))))-7)," (",ABS(12*(YEAR(N6)-YEAR(M6))+(MONTH(N6)-MONTH(M6))),")",IF(MONTH(N6)-MONTH(M6)=1," mes"," meses")),"")</f>
        <v/>
      </c>
      <c r="P6" s="80" t="str">
        <f t="shared" si="5"/>
        <v/>
      </c>
      <c r="Q6" s="70" t="str">
        <f t="shared" si="6"/>
        <v/>
      </c>
      <c r="R6" s="49"/>
      <c r="S6" s="49"/>
      <c r="T6" s="66" t="str">
        <f t="shared" si="7"/>
        <v>0 de enero de yyyy</v>
      </c>
      <c r="U6" s="50"/>
      <c r="V6" s="72" t="str">
        <f t="shared" si="8"/>
        <v xml:space="preserve">$,000 </v>
      </c>
      <c r="W6" s="72" t="str">
        <f>LOWER(IF(U6&lt;&gt;"",[1]!NumLetras(U6),""))</f>
        <v/>
      </c>
      <c r="X6" s="81" t="str">
        <f t="shared" si="9"/>
        <v/>
      </c>
      <c r="Y6" s="66" t="str">
        <f>IFERROR(INDEX(BD_CIAT!$B$1:$B$273,MATCH(RD_IL_RENOVACIONES!AA6,BD_CIAT!$AG$1:$AG$273,0)),"")</f>
        <v/>
      </c>
      <c r="Z6" s="66" t="str">
        <f>IFERROR(INDEX(BD_CIAT!$AI$1:$AI$273,MATCH(RD_IL_RENOVACIONES!AA6,BD_CIAT!$AG$1:$AG$273,0)),"")</f>
        <v/>
      </c>
      <c r="AA6" s="66" t="str">
        <f>IFERROR(INDEX(BD_CIAT!$AG$1:$AG$273,MATCH(RD_IL_RENOVACIONES!I6,BD_CIAT!$A$1:$A$273,0)),"")</f>
        <v/>
      </c>
      <c r="AB6" s="66" t="str">
        <f>IFERROR(INDEX(BD_CIAT!$E$1:$E$273,MATCH(RD_IL_RENOVACIONES!AA6,BD_CIAT!$AG$1:$AG$273,0)),"")</f>
        <v/>
      </c>
      <c r="AC6" s="33" t="str">
        <f>IFERROR(INDEX(BD_CIAT!$AK$1:$AK$273,MATCH(RD_IL_RENOVACIONES!I6,BD_CIAT!$A$1:$A$273,0)),"")</f>
        <v/>
      </c>
      <c r="AD6" s="66" t="str">
        <f t="shared" si="10"/>
        <v/>
      </c>
      <c r="AE6" s="78" t="str">
        <f>IFERROR(INDEX(BD_CIAT!$AA$2:$AA$273,MATCH(RD_IL_RENOVACIONES!K6,BD_CIAT!$Y$2:$Y$273,0)),"")</f>
        <v/>
      </c>
      <c r="AF6" s="44"/>
      <c r="AG6" s="44"/>
      <c r="AH6" s="51"/>
      <c r="AI6" s="66" t="str">
        <f t="shared" si="11"/>
        <v/>
      </c>
      <c r="AJ6" s="48"/>
      <c r="AK6" s="66" t="str">
        <f t="shared" si="12"/>
        <v>0 de enero de yyyy</v>
      </c>
      <c r="AL6" s="48"/>
      <c r="AM6" s="66" t="str">
        <f t="shared" si="13"/>
        <v>0 de enero de YYYY</v>
      </c>
      <c r="AN6" s="58"/>
      <c r="AO6" s="72" t="str">
        <f t="shared" si="14"/>
        <v xml:space="preserve">$,000 </v>
      </c>
      <c r="AP6" s="72" t="str">
        <f>LOWER(IF(AN6&lt;&gt;"",[1]!NumLetras(AN6),""))</f>
        <v/>
      </c>
      <c r="AQ6" s="73" t="str">
        <f t="shared" si="15"/>
        <v/>
      </c>
      <c r="AS6" s="48"/>
      <c r="AT6" s="66" t="str">
        <f t="shared" si="16"/>
        <v>00000000-1900-PRODUCE/DECHDI</v>
      </c>
      <c r="AU6" s="44"/>
      <c r="AV6" s="48"/>
      <c r="AW6" s="33" t="str">
        <f t="shared" si="17"/>
        <v/>
      </c>
      <c r="AX6" s="33" t="str">
        <f t="shared" si="18"/>
        <v/>
      </c>
      <c r="AY6" s="48"/>
      <c r="AZ6" s="48"/>
      <c r="BA6" s="82" t="str">
        <f t="shared" si="19"/>
        <v/>
      </c>
      <c r="BB6" s="70" t="str">
        <f t="shared" si="20"/>
        <v/>
      </c>
      <c r="BC6" s="66" t="str">
        <f>IFERROR(INDEX(BD_CIAT!$AE$1:$AE$273,MATCH(RD_IL_RENOVACIONES!I6,BD_CIAT!$A$1:$A$273,0)),"")</f>
        <v/>
      </c>
      <c r="BD6" s="66" t="str">
        <f>+IF(BC6&lt;&gt;"",IF(RIGHT(BC6)="B",DATA_AUX!$F$3,IF(RIGHT(BC6)="A",DATA_AUX!$F$2,DATA_AUX!$F$4)),"")</f>
        <v/>
      </c>
      <c r="BE6" s="66" t="str">
        <f t="shared" si="21"/>
        <v/>
      </c>
      <c r="BF6" s="70" t="str">
        <f t="shared" si="22"/>
        <v/>
      </c>
      <c r="BG6" s="84" t="str">
        <f t="shared" si="23"/>
        <v/>
      </c>
      <c r="BH6" s="66" t="str">
        <f>+IF(AY6&lt;&gt;"",CONCATENATE(PROPER(MID([1]!NumLetras(12*(YEAR(AZ6)-YEAR(AY6))+(MONTH(AZ6)-MONTH(AY6))),1,LEN([1]!NumLetras(12*(YEAR(AZ6)-YEAR(AY6))+(MONTH(AZ6)-MONTH(AY6))))-7))," (",12*(YEAR(AZ6)-YEAR(AY6))+(MONTH(AZ6)-MONTH(AY6)),")",IF(MONTH(AZ6)-MONTH(AY6)=1," mes"," meses"),"; ",BB6),"")</f>
        <v/>
      </c>
      <c r="BI6" s="66" t="str">
        <f>IF(M6="","",IF(AK6&lt;&gt;"",CONCATENATE(LOWER(MID([1]!NumLetras(12*(YEAR(N6)-YEAR(M6))+(MONTH(N6)-MONTH(M6))),1,LEN([1]!NumLetras(12*(YEAR(N6)-YEAR(M6))+(MONTH(N6)-MONTH(M6))))-7))," (",12*(YEAR(N6)-YEAR(M6))+(MONTH(N6)-MONTH(M6)),")",IF(MONTH(N6)-MONTH(M6)=1," mes"," meses"),"; ",Q6),""))</f>
        <v/>
      </c>
    </row>
    <row r="7" spans="1:61" ht="42" customHeight="1">
      <c r="A7" s="43">
        <v>6</v>
      </c>
      <c r="C7" s="44"/>
      <c r="D7" s="66" t="str">
        <f t="shared" si="2"/>
        <v>00000000-2024-PRODUCE/DECHDI-</v>
      </c>
      <c r="E7" s="45"/>
      <c r="F7" s="46"/>
      <c r="G7" s="68" t="str">
        <f t="shared" si="3"/>
        <v>00000000-1900</v>
      </c>
      <c r="H7" s="66" t="str">
        <f t="shared" si="4"/>
        <v>0 de enero de yyyy</v>
      </c>
      <c r="J7" s="66" t="str">
        <f>+IFERROR(INDEX(BD_CIAT!$S$1:$S$273,MATCH(RD_IL_RENOVACIONES!I7,BD_CIAT!$A$1:$A$273,0)),"")</f>
        <v/>
      </c>
      <c r="L7" s="33" t="str">
        <f>IFERROR(INDEX(BD_CIAT!$Z$1:$Z$273,MATCH(RD_IL_RENOVACIONES!K7,BD_CIAT!$Y$1:$Y$273,0)),"")</f>
        <v/>
      </c>
      <c r="M7" s="48"/>
      <c r="N7" s="48"/>
      <c r="O7" s="78" t="str">
        <f>+IF(M7&lt;&gt;"",CONCATENATE(MID(LOWER([1]!NumLetras(ABS(12*(YEAR(N7)-YEAR(M7))+(MONTH(N7)-MONTH(M7))))),1,LEN([1]!NumLetras(ABS(12*(YEAR(N7)-YEAR(M7))+(MONTH(N7)-MONTH(M7)))))-7)," (",ABS(12*(YEAR(N7)-YEAR(M7))+(MONTH(N7)-MONTH(M7))),")",IF(MONTH(N7)-MONTH(M7)=1," mes"," meses")),"")</f>
        <v/>
      </c>
      <c r="P7" s="80" t="str">
        <f t="shared" si="5"/>
        <v/>
      </c>
      <c r="Q7" s="70" t="str">
        <f t="shared" si="6"/>
        <v/>
      </c>
      <c r="R7" s="49"/>
      <c r="S7" s="49"/>
      <c r="T7" s="66" t="str">
        <f t="shared" si="7"/>
        <v>0 de enero de yyyy</v>
      </c>
      <c r="U7" s="50"/>
      <c r="V7" s="72" t="str">
        <f t="shared" si="8"/>
        <v xml:space="preserve">$,000 </v>
      </c>
      <c r="W7" s="72" t="str">
        <f>LOWER(IF(U7&lt;&gt;"",[1]!NumLetras(U7),""))</f>
        <v/>
      </c>
      <c r="X7" s="81" t="str">
        <f t="shared" si="9"/>
        <v/>
      </c>
      <c r="Y7" s="66" t="str">
        <f>IFERROR(INDEX(BD_CIAT!$B$1:$B$273,MATCH(RD_IL_RENOVACIONES!AA7,BD_CIAT!$AG$1:$AG$273,0)),"")</f>
        <v/>
      </c>
      <c r="Z7" s="66" t="str">
        <f>IFERROR(INDEX(BD_CIAT!$AI$1:$AI$273,MATCH(RD_IL_RENOVACIONES!AA7,BD_CIAT!$AG$1:$AG$273,0)),"")</f>
        <v/>
      </c>
      <c r="AA7" s="66" t="str">
        <f>IFERROR(INDEX(BD_CIAT!$AG$1:$AG$273,MATCH(RD_IL_RENOVACIONES!I7,BD_CIAT!$A$1:$A$273,0)),"")</f>
        <v/>
      </c>
      <c r="AB7" s="66" t="str">
        <f>IFERROR(INDEX(BD_CIAT!$E$1:$E$273,MATCH(RD_IL_RENOVACIONES!AA7,BD_CIAT!$AG$1:$AG$273,0)),"")</f>
        <v/>
      </c>
      <c r="AC7" s="33" t="str">
        <f>IFERROR(INDEX(BD_CIAT!$AK$1:$AK$273,MATCH(RD_IL_RENOVACIONES!I7,BD_CIAT!$A$1:$A$273,0)),"")</f>
        <v/>
      </c>
      <c r="AD7" s="66" t="str">
        <f t="shared" si="10"/>
        <v/>
      </c>
      <c r="AE7" s="78" t="str">
        <f>IFERROR(INDEX(BD_CIAT!$AA$2:$AA$273,MATCH(RD_IL_RENOVACIONES!K7,BD_CIAT!$Y$2:$Y$273,0)),"")</f>
        <v/>
      </c>
      <c r="AF7" s="44"/>
      <c r="AG7" s="44"/>
      <c r="AH7" s="51"/>
      <c r="AI7" s="66" t="str">
        <f t="shared" si="11"/>
        <v/>
      </c>
      <c r="AJ7" s="48"/>
      <c r="AK7" s="66" t="str">
        <f t="shared" si="12"/>
        <v>0 de enero de yyyy</v>
      </c>
      <c r="AL7" s="48"/>
      <c r="AM7" s="66" t="str">
        <f t="shared" si="13"/>
        <v>0 de enero de YYYY</v>
      </c>
      <c r="AN7" s="58"/>
      <c r="AO7" s="72" t="str">
        <f t="shared" si="14"/>
        <v xml:space="preserve">$,000 </v>
      </c>
      <c r="AP7" s="72" t="str">
        <f>LOWER(IF(AN7&lt;&gt;"",[1]!NumLetras(AN7),""))</f>
        <v/>
      </c>
      <c r="AQ7" s="73" t="str">
        <f t="shared" si="15"/>
        <v/>
      </c>
      <c r="AS7" s="48"/>
      <c r="AT7" s="66" t="str">
        <f t="shared" si="16"/>
        <v>00000000-1900-PRODUCE/DECHDI</v>
      </c>
      <c r="AU7" s="44"/>
      <c r="AV7" s="48"/>
      <c r="AW7" s="33" t="str">
        <f t="shared" si="17"/>
        <v/>
      </c>
      <c r="AX7" s="33" t="str">
        <f t="shared" si="18"/>
        <v/>
      </c>
      <c r="AY7" s="48"/>
      <c r="AZ7" s="48"/>
      <c r="BA7" s="82" t="str">
        <f t="shared" si="19"/>
        <v/>
      </c>
      <c r="BB7" s="70" t="str">
        <f t="shared" si="20"/>
        <v/>
      </c>
      <c r="BC7" s="66" t="str">
        <f>IFERROR(INDEX(BD_CIAT!$AE$1:$AE$273,MATCH(RD_IL_RENOVACIONES!I7,BD_CIAT!$A$1:$A$273,0)),"")</f>
        <v/>
      </c>
      <c r="BD7" s="66" t="str">
        <f>+IF(BC7&lt;&gt;"",IF(RIGHT(BC7)="B",DATA_AUX!$F$3,IF(RIGHT(BC7)="A",DATA_AUX!$F$2,DATA_AUX!$F$4)),"")</f>
        <v/>
      </c>
      <c r="BE7" s="66" t="str">
        <f t="shared" si="21"/>
        <v/>
      </c>
      <c r="BF7" s="70" t="str">
        <f t="shared" si="22"/>
        <v/>
      </c>
      <c r="BG7" s="84" t="str">
        <f t="shared" si="23"/>
        <v/>
      </c>
      <c r="BH7" s="66" t="str">
        <f>+IF(AY7&lt;&gt;"",CONCATENATE(PROPER(MID([1]!NumLetras(12*(YEAR(AZ7)-YEAR(AY7))+(MONTH(AZ7)-MONTH(AY7))),1,LEN([1]!NumLetras(12*(YEAR(AZ7)-YEAR(AY7))+(MONTH(AZ7)-MONTH(AY7))))-7))," (",12*(YEAR(AZ7)-YEAR(AY7))+(MONTH(AZ7)-MONTH(AY7)),")",IF(MONTH(AZ7)-MONTH(AY7)=1," mes"," meses"),"; ",BB7),"")</f>
        <v/>
      </c>
      <c r="BI7" s="66" t="str">
        <f>IF(M7="","",IF(AK7&lt;&gt;"",CONCATENATE(LOWER(MID([1]!NumLetras(12*(YEAR(N7)-YEAR(M7))+(MONTH(N7)-MONTH(M7))),1,LEN([1]!NumLetras(12*(YEAR(N7)-YEAR(M7))+(MONTH(N7)-MONTH(M7))))-7))," (",12*(YEAR(N7)-YEAR(M7))+(MONTH(N7)-MONTH(M7)),")",IF(MONTH(N7)-MONTH(M7)=1," mes"," meses"),"; ",Q7),""))</f>
        <v/>
      </c>
    </row>
    <row r="8" spans="1:61" ht="42" customHeight="1">
      <c r="A8" s="43">
        <v>7</v>
      </c>
      <c r="C8" s="44"/>
      <c r="D8" s="66" t="str">
        <f t="shared" si="2"/>
        <v>00000000-2024-PRODUCE/DECHDI-</v>
      </c>
      <c r="E8" s="45"/>
      <c r="F8" s="46"/>
      <c r="G8" s="68" t="str">
        <f t="shared" si="3"/>
        <v>00000000-1900</v>
      </c>
      <c r="H8" s="66" t="str">
        <f t="shared" si="4"/>
        <v>0 de enero de yyyy</v>
      </c>
      <c r="J8" s="66" t="str">
        <f>+IFERROR(INDEX(BD_CIAT!$S$1:$S$273,MATCH(RD_IL_RENOVACIONES!I8,BD_CIAT!$A$1:$A$273,0)),"")</f>
        <v/>
      </c>
      <c r="L8" s="33" t="str">
        <f>IFERROR(INDEX(BD_CIAT!$Z$1:$Z$273,MATCH(RD_IL_RENOVACIONES!K8,BD_CIAT!$Y$1:$Y$273,0)),"")</f>
        <v/>
      </c>
      <c r="M8" s="48"/>
      <c r="N8" s="48"/>
      <c r="O8" s="78" t="str">
        <f>+IF(M8&lt;&gt;"",CONCATENATE(MID(LOWER([1]!NumLetras(ABS(12*(YEAR(N8)-YEAR(M8))+(MONTH(N8)-MONTH(M8))))),1,LEN([1]!NumLetras(ABS(12*(YEAR(N8)-YEAR(M8))+(MONTH(N8)-MONTH(M8)))))-7)," (",ABS(12*(YEAR(N8)-YEAR(M8))+(MONTH(N8)-MONTH(M8))),")",IF(MONTH(N8)-MONTH(M8)=1," mes"," meses")),"")</f>
        <v/>
      </c>
      <c r="P8" s="80" t="str">
        <f t="shared" si="5"/>
        <v/>
      </c>
      <c r="Q8" s="70" t="str">
        <f t="shared" si="6"/>
        <v/>
      </c>
      <c r="R8" s="49"/>
      <c r="S8" s="49"/>
      <c r="T8" s="66" t="str">
        <f t="shared" si="7"/>
        <v>0 de enero de yyyy</v>
      </c>
      <c r="U8" s="50"/>
      <c r="V8" s="72" t="str">
        <f t="shared" si="8"/>
        <v xml:space="preserve">$,000 </v>
      </c>
      <c r="W8" s="72" t="str">
        <f>LOWER(IF(U8&lt;&gt;"",[1]!NumLetras(U8),""))</f>
        <v/>
      </c>
      <c r="X8" s="81" t="str">
        <f t="shared" si="9"/>
        <v/>
      </c>
      <c r="Y8" s="66" t="str">
        <f>IFERROR(INDEX(BD_CIAT!$B$1:$B$273,MATCH(RD_IL_RENOVACIONES!AA8,BD_CIAT!$AG$1:$AG$273,0)),"")</f>
        <v/>
      </c>
      <c r="Z8" s="66" t="str">
        <f>IFERROR(INDEX(BD_CIAT!$AI$1:$AI$273,MATCH(RD_IL_RENOVACIONES!AA8,BD_CIAT!$AG$1:$AG$273,0)),"")</f>
        <v/>
      </c>
      <c r="AA8" s="66" t="str">
        <f>IFERROR(INDEX(BD_CIAT!$AG$1:$AG$273,MATCH(RD_IL_RENOVACIONES!I8,BD_CIAT!$A$1:$A$273,0)),"")</f>
        <v/>
      </c>
      <c r="AB8" s="66" t="str">
        <f>IFERROR(INDEX(BD_CIAT!$E$1:$E$273,MATCH(RD_IL_RENOVACIONES!AA8,BD_CIAT!$AG$1:$AG$273,0)),"")</f>
        <v/>
      </c>
      <c r="AC8" s="33" t="str">
        <f>IFERROR(INDEX(BD_CIAT!$AK$1:$AK$273,MATCH(RD_IL_RENOVACIONES!I8,BD_CIAT!$A$1:$A$273,0)),"")</f>
        <v/>
      </c>
      <c r="AD8" s="66" t="str">
        <f t="shared" si="10"/>
        <v/>
      </c>
      <c r="AE8" s="78" t="str">
        <f>IFERROR(INDEX(BD_CIAT!$AA$2:$AA$273,MATCH(RD_IL_RENOVACIONES!K8,BD_CIAT!$Y$2:$Y$273,0)),"")</f>
        <v/>
      </c>
      <c r="AF8" s="44"/>
      <c r="AG8" s="44"/>
      <c r="AH8" s="51"/>
      <c r="AI8" s="66" t="str">
        <f t="shared" si="11"/>
        <v/>
      </c>
      <c r="AJ8" s="48"/>
      <c r="AK8" s="66" t="str">
        <f t="shared" si="12"/>
        <v>0 de enero de yyyy</v>
      </c>
      <c r="AL8" s="48"/>
      <c r="AM8" s="66" t="str">
        <f t="shared" si="13"/>
        <v>0 de enero de YYYY</v>
      </c>
      <c r="AN8" s="58"/>
      <c r="AO8" s="72" t="str">
        <f t="shared" si="14"/>
        <v xml:space="preserve">$,000 </v>
      </c>
      <c r="AP8" s="72" t="str">
        <f>LOWER(IF(AN8&lt;&gt;"",[1]!NumLetras(AN8),""))</f>
        <v/>
      </c>
      <c r="AQ8" s="73" t="str">
        <f t="shared" si="15"/>
        <v/>
      </c>
      <c r="AS8" s="48"/>
      <c r="AT8" s="66" t="str">
        <f t="shared" si="16"/>
        <v>00000000-1900-PRODUCE/DECHDI</v>
      </c>
      <c r="AU8" s="44"/>
      <c r="AV8" s="48"/>
      <c r="AW8" s="33" t="str">
        <f t="shared" si="17"/>
        <v/>
      </c>
      <c r="AX8" s="33" t="str">
        <f t="shared" si="18"/>
        <v/>
      </c>
      <c r="AY8" s="48"/>
      <c r="AZ8" s="48"/>
      <c r="BA8" s="82" t="str">
        <f t="shared" si="19"/>
        <v/>
      </c>
      <c r="BB8" s="70" t="str">
        <f t="shared" si="20"/>
        <v/>
      </c>
      <c r="BC8" s="66" t="str">
        <f>IFERROR(INDEX(BD_CIAT!$AE$1:$AE$273,MATCH(RD_IL_RENOVACIONES!I8,BD_CIAT!$A$1:$A$273,0)),"")</f>
        <v/>
      </c>
      <c r="BD8" s="66" t="str">
        <f>+IF(BC8&lt;&gt;"",IF(RIGHT(BC8)="B",DATA_AUX!$F$3,IF(RIGHT(BC8)="A",DATA_AUX!$F$2,DATA_AUX!$F$4)),"")</f>
        <v/>
      </c>
      <c r="BE8" s="66" t="str">
        <f t="shared" si="21"/>
        <v/>
      </c>
      <c r="BF8" s="70" t="str">
        <f t="shared" si="22"/>
        <v/>
      </c>
      <c r="BG8" s="84" t="str">
        <f t="shared" si="23"/>
        <v/>
      </c>
      <c r="BH8" s="66" t="str">
        <f>+IF(AY8&lt;&gt;"",CONCATENATE(PROPER(MID([1]!NumLetras(12*(YEAR(AZ8)-YEAR(AY8))+(MONTH(AZ8)-MONTH(AY8))),1,LEN([1]!NumLetras(12*(YEAR(AZ8)-YEAR(AY8))+(MONTH(AZ8)-MONTH(AY8))))-7))," (",12*(YEAR(AZ8)-YEAR(AY8))+(MONTH(AZ8)-MONTH(AY8)),")",IF(MONTH(AZ8)-MONTH(AY8)=1," mes"," meses"),"; ",BB8),"")</f>
        <v/>
      </c>
      <c r="BI8" s="66" t="str">
        <f>IF(M8="","",IF(AK8&lt;&gt;"",CONCATENATE(LOWER(MID([1]!NumLetras(12*(YEAR(N8)-YEAR(M8))+(MONTH(N8)-MONTH(M8))),1,LEN([1]!NumLetras(12*(YEAR(N8)-YEAR(M8))+(MONTH(N8)-MONTH(M8))))-7))," (",12*(YEAR(N8)-YEAR(M8))+(MONTH(N8)-MONTH(M8)),")",IF(MONTH(N8)-MONTH(M8)=1," mes"," meses"),"; ",Q8),""))</f>
        <v/>
      </c>
    </row>
    <row r="9" spans="1:61" ht="42" customHeight="1">
      <c r="A9" s="43">
        <v>8</v>
      </c>
      <c r="C9" s="44"/>
      <c r="D9" s="66" t="str">
        <f t="shared" si="2"/>
        <v>00000000-2024-PRODUCE/DECHDI-</v>
      </c>
      <c r="E9" s="45"/>
      <c r="F9" s="46"/>
      <c r="G9" s="68" t="str">
        <f t="shared" si="3"/>
        <v>00000000-1900</v>
      </c>
      <c r="H9" s="66" t="str">
        <f t="shared" si="4"/>
        <v>0 de enero de yyyy</v>
      </c>
      <c r="J9" s="66" t="str">
        <f>+IFERROR(INDEX(BD_CIAT!$S$1:$S$273,MATCH(RD_IL_RENOVACIONES!I9,BD_CIAT!$A$1:$A$273,0)),"")</f>
        <v/>
      </c>
      <c r="L9" s="33" t="str">
        <f>IFERROR(INDEX(BD_CIAT!$Z$1:$Z$273,MATCH(RD_IL_RENOVACIONES!K9,BD_CIAT!$Y$1:$Y$273,0)),"")</f>
        <v/>
      </c>
      <c r="M9" s="48"/>
      <c r="N9" s="48"/>
      <c r="O9" s="78" t="str">
        <f>+IF(M9&lt;&gt;"",CONCATENATE(MID(LOWER([1]!NumLetras(ABS(12*(YEAR(N9)-YEAR(M9))+(MONTH(N9)-MONTH(M9))))),1,LEN([1]!NumLetras(ABS(12*(YEAR(N9)-YEAR(M9))+(MONTH(N9)-MONTH(M9)))))-7)," (",ABS(12*(YEAR(N9)-YEAR(M9))+(MONTH(N9)-MONTH(M9))),")",IF(MONTH(N9)-MONTH(M9)=1," mes"," meses")),"")</f>
        <v/>
      </c>
      <c r="P9" s="80" t="str">
        <f t="shared" si="5"/>
        <v/>
      </c>
      <c r="Q9" s="70" t="str">
        <f t="shared" si="6"/>
        <v/>
      </c>
      <c r="R9" s="49"/>
      <c r="S9" s="49"/>
      <c r="T9" s="66" t="str">
        <f t="shared" si="7"/>
        <v>0 de enero de yyyy</v>
      </c>
      <c r="U9" s="50"/>
      <c r="V9" s="72" t="str">
        <f t="shared" si="8"/>
        <v xml:space="preserve">$,000 </v>
      </c>
      <c r="W9" s="72" t="str">
        <f>LOWER(IF(U9&lt;&gt;"",[1]!NumLetras(U9),""))</f>
        <v/>
      </c>
      <c r="X9" s="81" t="str">
        <f t="shared" si="9"/>
        <v/>
      </c>
      <c r="Y9" s="66" t="str">
        <f>IFERROR(INDEX(BD_CIAT!$B$1:$B$273,MATCH(RD_IL_RENOVACIONES!AA9,BD_CIAT!$AG$1:$AG$273,0)),"")</f>
        <v/>
      </c>
      <c r="Z9" s="66" t="str">
        <f>IFERROR(INDEX(BD_CIAT!$AI$1:$AI$273,MATCH(RD_IL_RENOVACIONES!AA9,BD_CIAT!$AG$1:$AG$273,0)),"")</f>
        <v/>
      </c>
      <c r="AA9" s="66" t="str">
        <f>IFERROR(INDEX(BD_CIAT!$AG$1:$AG$273,MATCH(RD_IL_RENOVACIONES!I9,BD_CIAT!$A$1:$A$273,0)),"")</f>
        <v/>
      </c>
      <c r="AB9" s="66" t="str">
        <f>IFERROR(INDEX(BD_CIAT!$E$1:$E$273,MATCH(RD_IL_RENOVACIONES!AA9,BD_CIAT!$AG$1:$AG$273,0)),"")</f>
        <v/>
      </c>
      <c r="AC9" s="33" t="str">
        <f>IFERROR(INDEX(BD_CIAT!$AK$1:$AK$273,MATCH(RD_IL_RENOVACIONES!I9,BD_CIAT!$A$1:$A$273,0)),"")</f>
        <v/>
      </c>
      <c r="AD9" s="66" t="str">
        <f t="shared" si="10"/>
        <v/>
      </c>
      <c r="AE9" s="78" t="str">
        <f>IFERROR(INDEX(BD_CIAT!$AA$2:$AA$273,MATCH(RD_IL_RENOVACIONES!K9,BD_CIAT!$Y$2:$Y$273,0)),"")</f>
        <v/>
      </c>
      <c r="AF9" s="44"/>
      <c r="AG9" s="44"/>
      <c r="AH9" s="51"/>
      <c r="AI9" s="66" t="str">
        <f t="shared" si="11"/>
        <v/>
      </c>
      <c r="AJ9" s="48"/>
      <c r="AK9" s="66" t="str">
        <f t="shared" si="12"/>
        <v>0 de enero de yyyy</v>
      </c>
      <c r="AL9" s="48"/>
      <c r="AM9" s="66" t="str">
        <f t="shared" si="13"/>
        <v>0 de enero de YYYY</v>
      </c>
      <c r="AN9" s="58"/>
      <c r="AO9" s="72" t="str">
        <f t="shared" si="14"/>
        <v xml:space="preserve">$,000 </v>
      </c>
      <c r="AP9" s="72" t="str">
        <f>LOWER(IF(AN9&lt;&gt;"",[1]!NumLetras(AN9),""))</f>
        <v/>
      </c>
      <c r="AQ9" s="73" t="str">
        <f t="shared" si="15"/>
        <v/>
      </c>
      <c r="AS9" s="48"/>
      <c r="AT9" s="66" t="str">
        <f t="shared" si="16"/>
        <v>00000000-1900-PRODUCE/DECHDI</v>
      </c>
      <c r="AU9" s="44"/>
      <c r="AV9" s="48"/>
      <c r="AW9" s="33" t="str">
        <f t="shared" si="17"/>
        <v/>
      </c>
      <c r="AX9" s="33" t="str">
        <f t="shared" si="18"/>
        <v/>
      </c>
      <c r="AY9" s="48"/>
      <c r="AZ9" s="48"/>
      <c r="BA9" s="82" t="str">
        <f t="shared" si="19"/>
        <v/>
      </c>
      <c r="BB9" s="70" t="str">
        <f t="shared" si="20"/>
        <v/>
      </c>
      <c r="BC9" s="66" t="str">
        <f>IFERROR(INDEX(BD_CIAT!$AE$1:$AE$273,MATCH(RD_IL_RENOVACIONES!I9,BD_CIAT!$A$1:$A$273,0)),"")</f>
        <v/>
      </c>
      <c r="BD9" s="66" t="str">
        <f>+IF(BC9&lt;&gt;"",IF(RIGHT(BC9)="B",DATA_AUX!$F$3,IF(RIGHT(BC9)="A",DATA_AUX!$F$2,DATA_AUX!$F$4)),"")</f>
        <v/>
      </c>
      <c r="BE9" s="66" t="str">
        <f t="shared" si="21"/>
        <v/>
      </c>
      <c r="BF9" s="70" t="str">
        <f t="shared" si="22"/>
        <v/>
      </c>
      <c r="BG9" s="84" t="str">
        <f t="shared" si="23"/>
        <v/>
      </c>
      <c r="BH9" s="66" t="str">
        <f>+IF(AY9&lt;&gt;"",CONCATENATE(PROPER(MID([1]!NumLetras(12*(YEAR(AZ9)-YEAR(AY9))+(MONTH(AZ9)-MONTH(AY9))),1,LEN([1]!NumLetras(12*(YEAR(AZ9)-YEAR(AY9))+(MONTH(AZ9)-MONTH(AY9))))-7))," (",12*(YEAR(AZ9)-YEAR(AY9))+(MONTH(AZ9)-MONTH(AY9)),")",IF(MONTH(AZ9)-MONTH(AY9)=1," mes"," meses"),"; ",BB9),"")</f>
        <v/>
      </c>
      <c r="BI9" s="66" t="str">
        <f>IF(M9="","",IF(AK9&lt;&gt;"",CONCATENATE(LOWER(MID([1]!NumLetras(12*(YEAR(N9)-YEAR(M9))+(MONTH(N9)-MONTH(M9))),1,LEN([1]!NumLetras(12*(YEAR(N9)-YEAR(M9))+(MONTH(N9)-MONTH(M9))))-7))," (",12*(YEAR(N9)-YEAR(M9))+(MONTH(N9)-MONTH(M9)),")",IF(MONTH(N9)-MONTH(M9)=1," mes"," meses"),"; ",Q9),""))</f>
        <v/>
      </c>
    </row>
    <row r="10" spans="1:61" ht="42" customHeight="1">
      <c r="A10" s="43">
        <v>9</v>
      </c>
      <c r="C10" s="44"/>
      <c r="D10" s="66" t="str">
        <f t="shared" si="2"/>
        <v>00000000-2024-PRODUCE/DECHDI-</v>
      </c>
      <c r="E10" s="45"/>
      <c r="F10" s="46"/>
      <c r="G10" s="68" t="str">
        <f t="shared" si="3"/>
        <v>00000000-1900</v>
      </c>
      <c r="H10" s="66" t="str">
        <f t="shared" si="4"/>
        <v>0 de enero de yyyy</v>
      </c>
      <c r="J10" s="66" t="str">
        <f>+IFERROR(INDEX(BD_CIAT!$S$1:$S$273,MATCH(RD_IL_RENOVACIONES!I10,BD_CIAT!$A$1:$A$273,0)),"")</f>
        <v/>
      </c>
      <c r="L10" s="33" t="str">
        <f>IFERROR(INDEX(BD_CIAT!$Z$1:$Z$273,MATCH(RD_IL_RENOVACIONES!K10,BD_CIAT!$Y$1:$Y$273,0)),"")</f>
        <v/>
      </c>
      <c r="M10" s="48"/>
      <c r="N10" s="48"/>
      <c r="O10" s="78" t="str">
        <f>+IF(M10&lt;&gt;"",CONCATENATE(MID(LOWER([1]!NumLetras(ABS(12*(YEAR(N10)-YEAR(M10))+(MONTH(N10)-MONTH(M10))))),1,LEN([1]!NumLetras(ABS(12*(YEAR(N10)-YEAR(M10))+(MONTH(N10)-MONTH(M10)))))-7)," (",ABS(12*(YEAR(N10)-YEAR(M10))+(MONTH(N10)-MONTH(M10))),")",IF(MONTH(N10)-MONTH(M10)=1," mes"," meses")),"")</f>
        <v/>
      </c>
      <c r="P10" s="80" t="str">
        <f t="shared" si="5"/>
        <v/>
      </c>
      <c r="Q10" s="70" t="str">
        <f t="shared" si="6"/>
        <v/>
      </c>
      <c r="R10" s="49"/>
      <c r="S10" s="49"/>
      <c r="T10" s="66" t="str">
        <f t="shared" si="7"/>
        <v>0 de enero de yyyy</v>
      </c>
      <c r="U10" s="50"/>
      <c r="V10" s="72" t="str">
        <f t="shared" si="8"/>
        <v xml:space="preserve">$,000 </v>
      </c>
      <c r="W10" s="72" t="str">
        <f>LOWER(IF(U10&lt;&gt;"",[1]!NumLetras(U10),""))</f>
        <v/>
      </c>
      <c r="X10" s="81" t="str">
        <f t="shared" si="9"/>
        <v/>
      </c>
      <c r="Y10" s="66" t="str">
        <f>IFERROR(INDEX(BD_CIAT!$B$1:$B$273,MATCH(RD_IL_RENOVACIONES!AA10,BD_CIAT!$AG$1:$AG$273,0)),"")</f>
        <v/>
      </c>
      <c r="Z10" s="66" t="str">
        <f>IFERROR(INDEX(BD_CIAT!$AI$1:$AI$273,MATCH(RD_IL_RENOVACIONES!AA10,BD_CIAT!$AG$1:$AG$273,0)),"")</f>
        <v/>
      </c>
      <c r="AA10" s="66" t="str">
        <f>IFERROR(INDEX(BD_CIAT!$AG$1:$AG$273,MATCH(RD_IL_RENOVACIONES!I10,BD_CIAT!$A$1:$A$273,0)),"")</f>
        <v/>
      </c>
      <c r="AB10" s="66" t="str">
        <f>IFERROR(INDEX(BD_CIAT!$E$1:$E$273,MATCH(RD_IL_RENOVACIONES!AA10,BD_CIAT!$AG$1:$AG$273,0)),"")</f>
        <v/>
      </c>
      <c r="AC10" s="33" t="str">
        <f>IFERROR(INDEX(BD_CIAT!$AK$1:$AK$273,MATCH(RD_IL_RENOVACIONES!I10,BD_CIAT!$A$1:$A$273,0)),"")</f>
        <v/>
      </c>
      <c r="AD10" s="66" t="str">
        <f t="shared" si="10"/>
        <v/>
      </c>
      <c r="AE10" s="78" t="str">
        <f>IFERROR(INDEX(BD_CIAT!$AA$2:$AA$273,MATCH(RD_IL_RENOVACIONES!K10,BD_CIAT!$Y$2:$Y$273,0)),"")</f>
        <v/>
      </c>
      <c r="AF10" s="44"/>
      <c r="AG10" s="44"/>
      <c r="AH10" s="51"/>
      <c r="AI10" s="66" t="str">
        <f t="shared" si="11"/>
        <v/>
      </c>
      <c r="AJ10" s="48"/>
      <c r="AK10" s="66" t="str">
        <f t="shared" si="12"/>
        <v>0 de enero de yyyy</v>
      </c>
      <c r="AL10" s="48"/>
      <c r="AM10" s="66" t="str">
        <f t="shared" si="13"/>
        <v>0 de enero de YYYY</v>
      </c>
      <c r="AN10" s="58"/>
      <c r="AO10" s="72" t="str">
        <f t="shared" si="14"/>
        <v xml:space="preserve">$,000 </v>
      </c>
      <c r="AP10" s="72" t="str">
        <f>LOWER(IF(AN10&lt;&gt;"",[1]!NumLetras(AN10),""))</f>
        <v/>
      </c>
      <c r="AQ10" s="73" t="str">
        <f t="shared" si="15"/>
        <v/>
      </c>
      <c r="AS10" s="48"/>
      <c r="AT10" s="66" t="str">
        <f t="shared" si="16"/>
        <v>00000000-1900-PRODUCE/DECHDI</v>
      </c>
      <c r="AU10" s="44"/>
      <c r="AV10" s="48"/>
      <c r="AW10" s="33" t="str">
        <f t="shared" si="17"/>
        <v/>
      </c>
      <c r="AX10" s="33" t="str">
        <f t="shared" si="18"/>
        <v/>
      </c>
      <c r="AY10" s="48"/>
      <c r="AZ10" s="48"/>
      <c r="BA10" s="82" t="str">
        <f t="shared" si="19"/>
        <v/>
      </c>
      <c r="BB10" s="70" t="str">
        <f t="shared" si="20"/>
        <v/>
      </c>
      <c r="BC10" s="66" t="str">
        <f>IFERROR(INDEX(BD_CIAT!$AE$1:$AE$273,MATCH(RD_IL_RENOVACIONES!I10,BD_CIAT!$A$1:$A$273,0)),"")</f>
        <v/>
      </c>
      <c r="BD10" s="66" t="str">
        <f>+IF(BC10&lt;&gt;"",IF(RIGHT(BC10)="B",DATA_AUX!$F$3,IF(RIGHT(BC10)="A",DATA_AUX!$F$2,DATA_AUX!$F$4)),"")</f>
        <v/>
      </c>
      <c r="BE10" s="66" t="str">
        <f t="shared" si="21"/>
        <v/>
      </c>
      <c r="BF10" s="70" t="str">
        <f t="shared" si="22"/>
        <v/>
      </c>
      <c r="BG10" s="84" t="str">
        <f t="shared" si="23"/>
        <v/>
      </c>
      <c r="BH10" s="66" t="str">
        <f>+IF(AY10&lt;&gt;"",CONCATENATE(PROPER(MID([1]!NumLetras(12*(YEAR(AZ10)-YEAR(AY10))+(MONTH(AZ10)-MONTH(AY10))),1,LEN([1]!NumLetras(12*(YEAR(AZ10)-YEAR(AY10))+(MONTH(AZ10)-MONTH(AY10))))-7))," (",12*(YEAR(AZ10)-YEAR(AY10))+(MONTH(AZ10)-MONTH(AY10)),")",IF(MONTH(AZ10)-MONTH(AY10)=1," mes"," meses"),"; ",BB10),"")</f>
        <v/>
      </c>
      <c r="BI10" s="66" t="str">
        <f>IF(M10="","",IF(AK10&lt;&gt;"",CONCATENATE(LOWER(MID([1]!NumLetras(12*(YEAR(N10)-YEAR(M10))+(MONTH(N10)-MONTH(M10))),1,LEN([1]!NumLetras(12*(YEAR(N10)-YEAR(M10))+(MONTH(N10)-MONTH(M10))))-7))," (",12*(YEAR(N10)-YEAR(M10))+(MONTH(N10)-MONTH(M10)),")",IF(MONTH(N10)-MONTH(M10)=1," mes"," meses"),"; ",Q10),""))</f>
        <v/>
      </c>
    </row>
    <row r="11" spans="1:61" ht="42" customHeight="1">
      <c r="A11" s="43">
        <v>10</v>
      </c>
      <c r="C11" s="44"/>
      <c r="D11" s="66" t="str">
        <f t="shared" si="2"/>
        <v>00000000-2024-PRODUCE/DECHDI-</v>
      </c>
      <c r="E11" s="45"/>
      <c r="F11" s="46"/>
      <c r="G11" s="68" t="str">
        <f t="shared" si="3"/>
        <v>00000000-1900</v>
      </c>
      <c r="H11" s="66" t="str">
        <f t="shared" si="4"/>
        <v>0 de enero de yyyy</v>
      </c>
      <c r="J11" s="66" t="str">
        <f>+IFERROR(INDEX(BD_CIAT!$S$1:$S$273,MATCH(RD_IL_RENOVACIONES!I11,BD_CIAT!$A$1:$A$273,0)),"")</f>
        <v/>
      </c>
      <c r="L11" s="33" t="str">
        <f>IFERROR(INDEX(BD_CIAT!$Z$1:$Z$273,MATCH(RD_IL_RENOVACIONES!K11,BD_CIAT!$Y$1:$Y$273,0)),"")</f>
        <v/>
      </c>
      <c r="M11" s="48"/>
      <c r="N11" s="48"/>
      <c r="O11" s="78" t="str">
        <f>+IF(M11&lt;&gt;"",CONCATENATE(MID(LOWER([1]!NumLetras(ABS(12*(YEAR(N11)-YEAR(M11))+(MONTH(N11)-MONTH(M11))))),1,LEN([1]!NumLetras(ABS(12*(YEAR(N11)-YEAR(M11))+(MONTH(N11)-MONTH(M11)))))-7)," (",ABS(12*(YEAR(N11)-YEAR(M11))+(MONTH(N11)-MONTH(M11))),")",IF(MONTH(N11)-MONTH(M11)=1," mes"," meses")),"")</f>
        <v/>
      </c>
      <c r="P11" s="80" t="str">
        <f t="shared" si="5"/>
        <v/>
      </c>
      <c r="Q11" s="70" t="str">
        <f t="shared" si="6"/>
        <v/>
      </c>
      <c r="R11" s="49"/>
      <c r="S11" s="49"/>
      <c r="T11" s="66" t="str">
        <f t="shared" si="7"/>
        <v>0 de enero de yyyy</v>
      </c>
      <c r="U11" s="50"/>
      <c r="V11" s="72" t="str">
        <f t="shared" si="8"/>
        <v xml:space="preserve">$,000 </v>
      </c>
      <c r="W11" s="72" t="str">
        <f>LOWER(IF(U11&lt;&gt;"",[1]!NumLetras(U11),""))</f>
        <v/>
      </c>
      <c r="X11" s="81" t="str">
        <f t="shared" si="9"/>
        <v/>
      </c>
      <c r="Y11" s="66" t="str">
        <f>IFERROR(INDEX(BD_CIAT!$B$1:$B$273,MATCH(RD_IL_RENOVACIONES!AA11,BD_CIAT!$AG$1:$AG$273,0)),"")</f>
        <v/>
      </c>
      <c r="Z11" s="66" t="str">
        <f>IFERROR(INDEX(BD_CIAT!$AI$1:$AI$273,MATCH(RD_IL_RENOVACIONES!AA11,BD_CIAT!$AG$1:$AG$273,0)),"")</f>
        <v/>
      </c>
      <c r="AA11" s="66" t="str">
        <f>IFERROR(INDEX(BD_CIAT!$AG$1:$AG$273,MATCH(RD_IL_RENOVACIONES!I11,BD_CIAT!$A$1:$A$273,0)),"")</f>
        <v/>
      </c>
      <c r="AB11" s="66" t="str">
        <f>IFERROR(INDEX(BD_CIAT!$E$1:$E$273,MATCH(RD_IL_RENOVACIONES!AA11,BD_CIAT!$AG$1:$AG$273,0)),"")</f>
        <v/>
      </c>
      <c r="AC11" s="33" t="str">
        <f>IFERROR(INDEX(BD_CIAT!$AK$1:$AK$273,MATCH(RD_IL_RENOVACIONES!I11,BD_CIAT!$A$1:$A$273,0)),"")</f>
        <v/>
      </c>
      <c r="AD11" s="66" t="str">
        <f t="shared" si="10"/>
        <v/>
      </c>
      <c r="AE11" s="78" t="str">
        <f>IFERROR(INDEX(BD_CIAT!$AA$2:$AA$273,MATCH(RD_IL_RENOVACIONES!K11,BD_CIAT!$Y$2:$Y$273,0)),"")</f>
        <v/>
      </c>
      <c r="AF11" s="44"/>
      <c r="AG11" s="44"/>
      <c r="AH11" s="51"/>
      <c r="AI11" s="66" t="str">
        <f t="shared" si="11"/>
        <v/>
      </c>
      <c r="AJ11" s="48"/>
      <c r="AK11" s="66" t="str">
        <f t="shared" si="12"/>
        <v>0 de enero de yyyy</v>
      </c>
      <c r="AL11" s="48"/>
      <c r="AM11" s="66" t="str">
        <f t="shared" si="13"/>
        <v>0 de enero de YYYY</v>
      </c>
      <c r="AN11" s="58"/>
      <c r="AO11" s="72" t="str">
        <f t="shared" si="14"/>
        <v xml:space="preserve">$,000 </v>
      </c>
      <c r="AP11" s="72" t="str">
        <f>LOWER(IF(AN11&lt;&gt;"",[1]!NumLetras(AN11),""))</f>
        <v/>
      </c>
      <c r="AQ11" s="73" t="str">
        <f t="shared" si="15"/>
        <v/>
      </c>
      <c r="AS11" s="48"/>
      <c r="AT11" s="66" t="str">
        <f t="shared" si="16"/>
        <v>00000000-1900-PRODUCE/DECHDI</v>
      </c>
      <c r="AU11" s="44"/>
      <c r="AV11" s="48"/>
      <c r="AW11" s="33" t="str">
        <f t="shared" si="17"/>
        <v/>
      </c>
      <c r="AX11" s="33" t="str">
        <f t="shared" si="18"/>
        <v/>
      </c>
      <c r="AY11" s="48"/>
      <c r="AZ11" s="48"/>
      <c r="BA11" s="82" t="str">
        <f t="shared" si="19"/>
        <v/>
      </c>
      <c r="BB11" s="70" t="str">
        <f t="shared" si="20"/>
        <v/>
      </c>
      <c r="BC11" s="66" t="str">
        <f>IFERROR(INDEX(BD_CIAT!$AE$1:$AE$273,MATCH(RD_IL_RENOVACIONES!I11,BD_CIAT!$A$1:$A$273,0)),"")</f>
        <v/>
      </c>
      <c r="BD11" s="66" t="str">
        <f>+IF(BC11&lt;&gt;"",IF(RIGHT(BC11)="B",DATA_AUX!$F$3,IF(RIGHT(BC11)="A",DATA_AUX!$F$2,DATA_AUX!$F$4)),"")</f>
        <v/>
      </c>
      <c r="BE11" s="66" t="str">
        <f t="shared" si="21"/>
        <v/>
      </c>
      <c r="BF11" s="70" t="str">
        <f t="shared" si="22"/>
        <v/>
      </c>
      <c r="BG11" s="84" t="str">
        <f t="shared" si="23"/>
        <v/>
      </c>
      <c r="BH11" s="66" t="str">
        <f>+IF(AY11&lt;&gt;"",CONCATENATE(PROPER(MID([1]!NumLetras(12*(YEAR(AZ11)-YEAR(AY11))+(MONTH(AZ11)-MONTH(AY11))),1,LEN([1]!NumLetras(12*(YEAR(AZ11)-YEAR(AY11))+(MONTH(AZ11)-MONTH(AY11))))-7))," (",12*(YEAR(AZ11)-YEAR(AY11))+(MONTH(AZ11)-MONTH(AY11)),")",IF(MONTH(AZ11)-MONTH(AY11)=1," mes"," meses"),"; ",BB11),"")</f>
        <v/>
      </c>
      <c r="BI11" s="66" t="str">
        <f>IF(M11="","",IF(AK11&lt;&gt;"",CONCATENATE(LOWER(MID([1]!NumLetras(12*(YEAR(N11)-YEAR(M11))+(MONTH(N11)-MONTH(M11))),1,LEN([1]!NumLetras(12*(YEAR(N11)-YEAR(M11))+(MONTH(N11)-MONTH(M11))))-7))," (",12*(YEAR(N11)-YEAR(M11))+(MONTH(N11)-MONTH(M11)),")",IF(MONTH(N11)-MONTH(M11)=1," mes"," meses"),"; ",Q11),""))</f>
        <v/>
      </c>
    </row>
    <row r="12" spans="1:61" ht="42" customHeight="1">
      <c r="A12" s="43">
        <v>11</v>
      </c>
      <c r="C12" s="44"/>
      <c r="D12" s="66" t="str">
        <f t="shared" si="2"/>
        <v>00000000-2024-PRODUCE/DECHDI-</v>
      </c>
      <c r="E12" s="45"/>
      <c r="F12" s="46"/>
      <c r="G12" s="68" t="str">
        <f t="shared" si="3"/>
        <v>00000000-1900</v>
      </c>
      <c r="H12" s="66" t="str">
        <f t="shared" si="4"/>
        <v>0 de enero de yyyy</v>
      </c>
      <c r="J12" s="66" t="str">
        <f>+IFERROR(INDEX(BD_CIAT!$S$1:$S$273,MATCH(RD_IL_RENOVACIONES!I12,BD_CIAT!$A$1:$A$273,0)),"")</f>
        <v/>
      </c>
      <c r="L12" s="33" t="str">
        <f>IFERROR(INDEX(BD_CIAT!$Z$1:$Z$273,MATCH(RD_IL_RENOVACIONES!K12,BD_CIAT!$Y$1:$Y$273,0)),"")</f>
        <v/>
      </c>
      <c r="M12" s="48"/>
      <c r="N12" s="48"/>
      <c r="O12" s="78" t="str">
        <f>+IF(M12&lt;&gt;"",CONCATENATE(MID(LOWER([1]!NumLetras(ABS(12*(YEAR(N12)-YEAR(M12))+(MONTH(N12)-MONTH(M12))))),1,LEN([1]!NumLetras(ABS(12*(YEAR(N12)-YEAR(M12))+(MONTH(N12)-MONTH(M12)))))-7)," (",ABS(12*(YEAR(N12)-YEAR(M12))+(MONTH(N12)-MONTH(M12))),")",IF(MONTH(N12)-MONTH(M12)=1," mes"," meses")),"")</f>
        <v/>
      </c>
      <c r="P12" s="80" t="str">
        <f t="shared" si="5"/>
        <v/>
      </c>
      <c r="Q12" s="70" t="str">
        <f t="shared" si="6"/>
        <v/>
      </c>
      <c r="R12" s="49"/>
      <c r="S12" s="49"/>
      <c r="T12" s="66" t="str">
        <f t="shared" si="7"/>
        <v>0 de enero de yyyy</v>
      </c>
      <c r="U12" s="50"/>
      <c r="V12" s="72" t="str">
        <f t="shared" si="8"/>
        <v xml:space="preserve">$,000 </v>
      </c>
      <c r="W12" s="72" t="str">
        <f>LOWER(IF(U12&lt;&gt;"",[1]!NumLetras(U12),""))</f>
        <v/>
      </c>
      <c r="X12" s="81" t="str">
        <f t="shared" si="9"/>
        <v/>
      </c>
      <c r="Y12" s="66" t="str">
        <f>IFERROR(INDEX(BD_CIAT!$B$1:$B$273,MATCH(RD_IL_RENOVACIONES!AA12,BD_CIAT!$AG$1:$AG$273,0)),"")</f>
        <v/>
      </c>
      <c r="Z12" s="66" t="str">
        <f>IFERROR(INDEX(BD_CIAT!$AI$1:$AI$273,MATCH(RD_IL_RENOVACIONES!AA12,BD_CIAT!$AG$1:$AG$273,0)),"")</f>
        <v/>
      </c>
      <c r="AA12" s="66" t="str">
        <f>IFERROR(INDEX(BD_CIAT!$AG$1:$AG$273,MATCH(RD_IL_RENOVACIONES!I12,BD_CIAT!$A$1:$A$273,0)),"")</f>
        <v/>
      </c>
      <c r="AB12" s="66" t="str">
        <f>IFERROR(INDEX(BD_CIAT!$E$1:$E$273,MATCH(RD_IL_RENOVACIONES!AA12,BD_CIAT!$AG$1:$AG$273,0)),"")</f>
        <v/>
      </c>
      <c r="AC12" s="33" t="str">
        <f>IFERROR(INDEX(BD_CIAT!$AK$1:$AK$273,MATCH(RD_IL_RENOVACIONES!I12,BD_CIAT!$A$1:$A$273,0)),"")</f>
        <v/>
      </c>
      <c r="AD12" s="66" t="str">
        <f t="shared" si="10"/>
        <v/>
      </c>
      <c r="AE12" s="78" t="str">
        <f>IFERROR(INDEX(BD_CIAT!$AA$2:$AA$273,MATCH(RD_IL_RENOVACIONES!K12,BD_CIAT!$Y$2:$Y$273,0)),"")</f>
        <v/>
      </c>
      <c r="AF12" s="44"/>
      <c r="AG12" s="44"/>
      <c r="AH12" s="51"/>
      <c r="AI12" s="66" t="str">
        <f t="shared" si="11"/>
        <v/>
      </c>
      <c r="AJ12" s="48"/>
      <c r="AK12" s="66" t="str">
        <f t="shared" si="12"/>
        <v>0 de enero de yyyy</v>
      </c>
      <c r="AL12" s="48"/>
      <c r="AM12" s="66" t="str">
        <f t="shared" si="13"/>
        <v>0 de enero de YYYY</v>
      </c>
      <c r="AN12" s="58"/>
      <c r="AO12" s="72" t="str">
        <f t="shared" si="14"/>
        <v xml:space="preserve">$,000 </v>
      </c>
      <c r="AP12" s="72" t="str">
        <f>LOWER(IF(AN12&lt;&gt;"",[1]!NumLetras(AN12),""))</f>
        <v/>
      </c>
      <c r="AQ12" s="73" t="str">
        <f t="shared" si="15"/>
        <v/>
      </c>
      <c r="AS12" s="48"/>
      <c r="AT12" s="66" t="str">
        <f t="shared" si="16"/>
        <v>00000000-1900-PRODUCE/DECHDI</v>
      </c>
      <c r="AU12" s="44"/>
      <c r="AV12" s="48"/>
      <c r="AW12" s="33" t="str">
        <f t="shared" si="17"/>
        <v/>
      </c>
      <c r="AX12" s="33" t="str">
        <f t="shared" si="18"/>
        <v/>
      </c>
      <c r="AY12" s="48"/>
      <c r="AZ12" s="48"/>
      <c r="BA12" s="82" t="str">
        <f t="shared" si="19"/>
        <v/>
      </c>
      <c r="BB12" s="70" t="str">
        <f t="shared" si="20"/>
        <v/>
      </c>
      <c r="BC12" s="66" t="str">
        <f>IFERROR(INDEX(BD_CIAT!$AE$1:$AE$273,MATCH(RD_IL_RENOVACIONES!I12,BD_CIAT!$A$1:$A$273,0)),"")</f>
        <v/>
      </c>
      <c r="BD12" s="66" t="str">
        <f>+IF(BC12&lt;&gt;"",IF(RIGHT(BC12)="B",DATA_AUX!$F$3,IF(RIGHT(BC12)="A",DATA_AUX!$F$2,DATA_AUX!$F$4)),"")</f>
        <v/>
      </c>
      <c r="BE12" s="66" t="str">
        <f t="shared" si="21"/>
        <v/>
      </c>
      <c r="BF12" s="70" t="str">
        <f t="shared" si="22"/>
        <v/>
      </c>
      <c r="BG12" s="84" t="str">
        <f t="shared" si="23"/>
        <v/>
      </c>
      <c r="BH12" s="66" t="str">
        <f>+IF(AY12&lt;&gt;"",CONCATENATE(PROPER(MID([1]!NumLetras(12*(YEAR(AZ12)-YEAR(AY12))+(MONTH(AZ12)-MONTH(AY12))),1,LEN([1]!NumLetras(12*(YEAR(AZ12)-YEAR(AY12))+(MONTH(AZ12)-MONTH(AY12))))-7))," (",12*(YEAR(AZ12)-YEAR(AY12))+(MONTH(AZ12)-MONTH(AY12)),")",IF(MONTH(AZ12)-MONTH(AY12)=1," mes"," meses"),"; ",BB12),"")</f>
        <v/>
      </c>
      <c r="BI12" s="66" t="str">
        <f>IF(M12="","",IF(AK12&lt;&gt;"",CONCATENATE(LOWER(MID([1]!NumLetras(12*(YEAR(N12)-YEAR(M12))+(MONTH(N12)-MONTH(M12))),1,LEN([1]!NumLetras(12*(YEAR(N12)-YEAR(M12))+(MONTH(N12)-MONTH(M12))))-7))," (",12*(YEAR(N12)-YEAR(M12))+(MONTH(N12)-MONTH(M12)),")",IF(MONTH(N12)-MONTH(M12)=1," mes"," meses"),"; ",Q12),""))</f>
        <v/>
      </c>
    </row>
    <row r="13" spans="1:61" ht="42" customHeight="1">
      <c r="A13" s="43">
        <v>12</v>
      </c>
      <c r="C13" s="44"/>
      <c r="D13" s="66" t="str">
        <f t="shared" si="2"/>
        <v>00000000-2024-PRODUCE/DECHDI-</v>
      </c>
      <c r="E13" s="45"/>
      <c r="F13" s="46"/>
      <c r="G13" s="68" t="str">
        <f t="shared" si="3"/>
        <v>00000000-1900</v>
      </c>
      <c r="H13" s="66" t="str">
        <f t="shared" si="4"/>
        <v>0 de enero de yyyy</v>
      </c>
      <c r="J13" s="66" t="str">
        <f>+IFERROR(INDEX(BD_CIAT!$S$1:$S$273,MATCH(RD_IL_RENOVACIONES!I13,BD_CIAT!$A$1:$A$273,0)),"")</f>
        <v/>
      </c>
      <c r="L13" s="33" t="str">
        <f>IFERROR(INDEX(BD_CIAT!$Z$1:$Z$273,MATCH(RD_IL_RENOVACIONES!K13,BD_CIAT!$Y$1:$Y$273,0)),"")</f>
        <v/>
      </c>
      <c r="M13" s="48"/>
      <c r="N13" s="48"/>
      <c r="O13" s="78" t="str">
        <f>+IF(M13&lt;&gt;"",CONCATENATE(MID(LOWER([1]!NumLetras(ABS(12*(YEAR(N13)-YEAR(M13))+(MONTH(N13)-MONTH(M13))))),1,LEN([1]!NumLetras(ABS(12*(YEAR(N13)-YEAR(M13))+(MONTH(N13)-MONTH(M13)))))-7)," (",ABS(12*(YEAR(N13)-YEAR(M13))+(MONTH(N13)-MONTH(M13))),")",IF(MONTH(N13)-MONTH(M13)=1," mes"," meses")),"")</f>
        <v/>
      </c>
      <c r="P13" s="80" t="str">
        <f t="shared" si="5"/>
        <v/>
      </c>
      <c r="Q13" s="70" t="str">
        <f t="shared" si="6"/>
        <v/>
      </c>
      <c r="R13" s="49"/>
      <c r="S13" s="49"/>
      <c r="T13" s="66" t="str">
        <f t="shared" si="7"/>
        <v>0 de enero de yyyy</v>
      </c>
      <c r="U13" s="50"/>
      <c r="V13" s="72" t="str">
        <f t="shared" si="8"/>
        <v xml:space="preserve">$,000 </v>
      </c>
      <c r="W13" s="72" t="str">
        <f>LOWER(IF(U13&lt;&gt;"",[1]!NumLetras(U13),""))</f>
        <v/>
      </c>
      <c r="X13" s="81" t="str">
        <f t="shared" si="9"/>
        <v/>
      </c>
      <c r="Y13" s="66" t="str">
        <f>IFERROR(INDEX(BD_CIAT!$B$1:$B$273,MATCH(RD_IL_RENOVACIONES!AA13,BD_CIAT!$AG$1:$AG$273,0)),"")</f>
        <v/>
      </c>
      <c r="Z13" s="66" t="str">
        <f>IFERROR(INDEX(BD_CIAT!$AI$1:$AI$273,MATCH(RD_IL_RENOVACIONES!AA13,BD_CIAT!$AG$1:$AG$273,0)),"")</f>
        <v/>
      </c>
      <c r="AA13" s="66" t="str">
        <f>IFERROR(INDEX(BD_CIAT!$AG$1:$AG$273,MATCH(RD_IL_RENOVACIONES!I13,BD_CIAT!$A$1:$A$273,0)),"")</f>
        <v/>
      </c>
      <c r="AB13" s="66" t="str">
        <f>IFERROR(INDEX(BD_CIAT!$E$1:$E$273,MATCH(RD_IL_RENOVACIONES!AA13,BD_CIAT!$AG$1:$AG$273,0)),"")</f>
        <v/>
      </c>
      <c r="AC13" s="33" t="str">
        <f>IFERROR(INDEX(BD_CIAT!$AK$1:$AK$273,MATCH(RD_IL_RENOVACIONES!I13,BD_CIAT!$A$1:$A$273,0)),"")</f>
        <v/>
      </c>
      <c r="AD13" s="66" t="str">
        <f t="shared" si="10"/>
        <v/>
      </c>
      <c r="AE13" s="78" t="str">
        <f>IFERROR(INDEX(BD_CIAT!$AA$2:$AA$273,MATCH(RD_IL_RENOVACIONES!K13,BD_CIAT!$Y$2:$Y$273,0)),"")</f>
        <v/>
      </c>
      <c r="AF13" s="44"/>
      <c r="AG13" s="44"/>
      <c r="AH13" s="51"/>
      <c r="AI13" s="66" t="str">
        <f t="shared" si="11"/>
        <v/>
      </c>
      <c r="AJ13" s="48"/>
      <c r="AK13" s="66" t="str">
        <f t="shared" si="12"/>
        <v>0 de enero de yyyy</v>
      </c>
      <c r="AL13" s="48"/>
      <c r="AM13" s="66" t="str">
        <f t="shared" si="13"/>
        <v>0 de enero de YYYY</v>
      </c>
      <c r="AN13" s="58"/>
      <c r="AO13" s="72" t="str">
        <f t="shared" si="14"/>
        <v xml:space="preserve">$,000 </v>
      </c>
      <c r="AP13" s="72" t="str">
        <f>LOWER(IF(AN13&lt;&gt;"",[1]!NumLetras(AN13),""))</f>
        <v/>
      </c>
      <c r="AQ13" s="73" t="str">
        <f t="shared" si="15"/>
        <v/>
      </c>
      <c r="AS13" s="48"/>
      <c r="AT13" s="66" t="str">
        <f t="shared" si="16"/>
        <v>00000000-1900-PRODUCE/DECHDI</v>
      </c>
      <c r="AU13" s="44"/>
      <c r="AV13" s="48"/>
      <c r="AW13" s="33" t="str">
        <f t="shared" si="17"/>
        <v/>
      </c>
      <c r="AX13" s="33" t="str">
        <f t="shared" si="18"/>
        <v/>
      </c>
      <c r="AY13" s="48"/>
      <c r="AZ13" s="48"/>
      <c r="BA13" s="82" t="str">
        <f t="shared" si="19"/>
        <v/>
      </c>
      <c r="BB13" s="70" t="str">
        <f t="shared" si="20"/>
        <v/>
      </c>
      <c r="BC13" s="66" t="str">
        <f>IFERROR(INDEX(BD_CIAT!$AE$1:$AE$273,MATCH(RD_IL_RENOVACIONES!I13,BD_CIAT!$A$1:$A$273,0)),"")</f>
        <v/>
      </c>
      <c r="BD13" s="66" t="str">
        <f>+IF(BC13&lt;&gt;"",IF(RIGHT(BC13)="B",DATA_AUX!$F$3,IF(RIGHT(BC13)="A",DATA_AUX!$F$2,DATA_AUX!$F$4)),"")</f>
        <v/>
      </c>
      <c r="BE13" s="66" t="str">
        <f t="shared" si="21"/>
        <v/>
      </c>
      <c r="BF13" s="70" t="str">
        <f t="shared" si="22"/>
        <v/>
      </c>
      <c r="BG13" s="84" t="str">
        <f t="shared" si="23"/>
        <v/>
      </c>
      <c r="BH13" s="66" t="str">
        <f>+IF(AY13&lt;&gt;"",CONCATENATE(PROPER(MID([1]!NumLetras(12*(YEAR(AZ13)-YEAR(AY13))+(MONTH(AZ13)-MONTH(AY13))),1,LEN([1]!NumLetras(12*(YEAR(AZ13)-YEAR(AY13))+(MONTH(AZ13)-MONTH(AY13))))-7))," (",12*(YEAR(AZ13)-YEAR(AY13))+(MONTH(AZ13)-MONTH(AY13)),")",IF(MONTH(AZ13)-MONTH(AY13)=1," mes"," meses"),"; ",BB13),"")</f>
        <v/>
      </c>
      <c r="BI13" s="66" t="str">
        <f>IF(M13="","",IF(AK13&lt;&gt;"",CONCATENATE(LOWER(MID([1]!NumLetras(12*(YEAR(N13)-YEAR(M13))+(MONTH(N13)-MONTH(M13))),1,LEN([1]!NumLetras(12*(YEAR(N13)-YEAR(M13))+(MONTH(N13)-MONTH(M13))))-7))," (",12*(YEAR(N13)-YEAR(M13))+(MONTH(N13)-MONTH(M13)),")",IF(MONTH(N13)-MONTH(M13)=1," mes"," meses"),"; ",Q13),""))</f>
        <v/>
      </c>
    </row>
    <row r="14" spans="1:61" ht="42" customHeight="1">
      <c r="A14" s="43">
        <v>13</v>
      </c>
      <c r="C14" s="44"/>
      <c r="D14" s="66" t="str">
        <f t="shared" si="2"/>
        <v>00000000-2024-PRODUCE/DECHDI-</v>
      </c>
      <c r="E14" s="45"/>
      <c r="F14" s="46"/>
      <c r="G14" s="68" t="str">
        <f t="shared" si="3"/>
        <v>00000000-1900</v>
      </c>
      <c r="H14" s="66" t="str">
        <f t="shared" si="4"/>
        <v>0 de enero de yyyy</v>
      </c>
      <c r="J14" s="66" t="str">
        <f>+IFERROR(INDEX(BD_CIAT!$S$1:$S$273,MATCH(RD_IL_RENOVACIONES!I14,BD_CIAT!$A$1:$A$273,0)),"")</f>
        <v/>
      </c>
      <c r="L14" s="33" t="str">
        <f>IFERROR(INDEX(BD_CIAT!$Z$1:$Z$273,MATCH(RD_IL_RENOVACIONES!K14,BD_CIAT!$Y$1:$Y$273,0)),"")</f>
        <v/>
      </c>
      <c r="M14" s="48"/>
      <c r="N14" s="48"/>
      <c r="O14" s="78" t="str">
        <f>+IF(M14&lt;&gt;"",CONCATENATE(MID(LOWER([1]!NumLetras(ABS(12*(YEAR(N14)-YEAR(M14))+(MONTH(N14)-MONTH(M14))))),1,LEN([1]!NumLetras(ABS(12*(YEAR(N14)-YEAR(M14))+(MONTH(N14)-MONTH(M14)))))-7)," (",ABS(12*(YEAR(N14)-YEAR(M14))+(MONTH(N14)-MONTH(M14))),")",IF(MONTH(N14)-MONTH(M14)=1," mes"," meses")),"")</f>
        <v/>
      </c>
      <c r="P14" s="80" t="str">
        <f t="shared" si="5"/>
        <v/>
      </c>
      <c r="Q14" s="70" t="str">
        <f t="shared" si="6"/>
        <v/>
      </c>
      <c r="R14" s="49"/>
      <c r="S14" s="49"/>
      <c r="T14" s="66" t="str">
        <f t="shared" si="7"/>
        <v>0 de enero de yyyy</v>
      </c>
      <c r="U14" s="50"/>
      <c r="V14" s="72" t="str">
        <f t="shared" si="8"/>
        <v xml:space="preserve">$,000 </v>
      </c>
      <c r="W14" s="72" t="str">
        <f>LOWER(IF(U14&lt;&gt;"",[1]!NumLetras(U14),""))</f>
        <v/>
      </c>
      <c r="X14" s="81" t="str">
        <f t="shared" si="9"/>
        <v/>
      </c>
      <c r="Y14" s="66" t="str">
        <f>IFERROR(INDEX(BD_CIAT!$B$1:$B$273,MATCH(RD_IL_RENOVACIONES!AA14,BD_CIAT!$AG$1:$AG$273,0)),"")</f>
        <v/>
      </c>
      <c r="Z14" s="66" t="str">
        <f>IFERROR(INDEX(BD_CIAT!$AI$1:$AI$273,MATCH(RD_IL_RENOVACIONES!AA14,BD_CIAT!$AG$1:$AG$273,0)),"")</f>
        <v/>
      </c>
      <c r="AA14" s="66" t="str">
        <f>IFERROR(INDEX(BD_CIAT!$AG$1:$AG$273,MATCH(RD_IL_RENOVACIONES!I14,BD_CIAT!$A$1:$A$273,0)),"")</f>
        <v/>
      </c>
      <c r="AB14" s="66" t="str">
        <f>IFERROR(INDEX(BD_CIAT!$E$1:$E$273,MATCH(RD_IL_RENOVACIONES!AA14,BD_CIAT!$AG$1:$AG$273,0)),"")</f>
        <v/>
      </c>
      <c r="AC14" s="33" t="str">
        <f>IFERROR(INDEX(BD_CIAT!$AK$1:$AK$273,MATCH(RD_IL_RENOVACIONES!I14,BD_CIAT!$A$1:$A$273,0)),"")</f>
        <v/>
      </c>
      <c r="AD14" s="66" t="str">
        <f t="shared" si="10"/>
        <v/>
      </c>
      <c r="AE14" s="78" t="str">
        <f>IFERROR(INDEX(BD_CIAT!$AA$2:$AA$273,MATCH(RD_IL_RENOVACIONES!K14,BD_CIAT!$Y$2:$Y$273,0)),"")</f>
        <v/>
      </c>
      <c r="AF14" s="44"/>
      <c r="AG14" s="44"/>
      <c r="AH14" s="51"/>
      <c r="AI14" s="66" t="str">
        <f t="shared" si="11"/>
        <v/>
      </c>
      <c r="AJ14" s="48"/>
      <c r="AK14" s="66" t="str">
        <f t="shared" si="12"/>
        <v>0 de enero de yyyy</v>
      </c>
      <c r="AL14" s="48"/>
      <c r="AM14" s="66" t="str">
        <f t="shared" si="13"/>
        <v>0 de enero de YYYY</v>
      </c>
      <c r="AN14" s="58"/>
      <c r="AO14" s="72" t="str">
        <f t="shared" si="14"/>
        <v xml:space="preserve">$,000 </v>
      </c>
      <c r="AP14" s="72" t="str">
        <f>LOWER(IF(AN14&lt;&gt;"",[1]!NumLetras(AN14),""))</f>
        <v/>
      </c>
      <c r="AQ14" s="73" t="str">
        <f t="shared" si="15"/>
        <v/>
      </c>
      <c r="AS14" s="48"/>
      <c r="AT14" s="66" t="str">
        <f t="shared" si="16"/>
        <v>00000000-1900-PRODUCE/DECHDI</v>
      </c>
      <c r="AU14" s="44"/>
      <c r="AV14" s="48"/>
      <c r="AW14" s="33" t="str">
        <f t="shared" si="17"/>
        <v/>
      </c>
      <c r="AX14" s="33" t="str">
        <f t="shared" si="18"/>
        <v/>
      </c>
      <c r="AY14" s="48"/>
      <c r="AZ14" s="48"/>
      <c r="BA14" s="82" t="str">
        <f t="shared" si="19"/>
        <v/>
      </c>
      <c r="BB14" s="70" t="str">
        <f t="shared" si="20"/>
        <v/>
      </c>
      <c r="BC14" s="66" t="str">
        <f>IFERROR(INDEX(BD_CIAT!$AE$1:$AE$273,MATCH(RD_IL_RENOVACIONES!I14,BD_CIAT!$A$1:$A$273,0)),"")</f>
        <v/>
      </c>
      <c r="BD14" s="66" t="str">
        <f>+IF(BC14&lt;&gt;"",IF(RIGHT(BC14)="B",DATA_AUX!$F$3,IF(RIGHT(BC14)="A",DATA_AUX!$F$2,DATA_AUX!$F$4)),"")</f>
        <v/>
      </c>
      <c r="BE14" s="66" t="str">
        <f t="shared" si="21"/>
        <v/>
      </c>
      <c r="BF14" s="70" t="str">
        <f t="shared" si="22"/>
        <v/>
      </c>
      <c r="BG14" s="84" t="str">
        <f t="shared" si="23"/>
        <v/>
      </c>
      <c r="BH14" s="66" t="str">
        <f>+IF(AY14&lt;&gt;"",CONCATENATE(PROPER(MID([1]!NumLetras(12*(YEAR(AZ14)-YEAR(AY14))+(MONTH(AZ14)-MONTH(AY14))),1,LEN([1]!NumLetras(12*(YEAR(AZ14)-YEAR(AY14))+(MONTH(AZ14)-MONTH(AY14))))-7))," (",12*(YEAR(AZ14)-YEAR(AY14))+(MONTH(AZ14)-MONTH(AY14)),")",IF(MONTH(AZ14)-MONTH(AY14)=1," mes"," meses"),"; ",BB14),"")</f>
        <v/>
      </c>
      <c r="BI14" s="66" t="str">
        <f>IF(M14="","",IF(AK14&lt;&gt;"",CONCATENATE(LOWER(MID([1]!NumLetras(12*(YEAR(N14)-YEAR(M14))+(MONTH(N14)-MONTH(M14))),1,LEN([1]!NumLetras(12*(YEAR(N14)-YEAR(M14))+(MONTH(N14)-MONTH(M14))))-7))," (",12*(YEAR(N14)-YEAR(M14))+(MONTH(N14)-MONTH(M14)),")",IF(MONTH(N14)-MONTH(M14)=1," mes"," meses"),"; ",Q14),""))</f>
        <v/>
      </c>
    </row>
    <row r="15" spans="1:61" ht="42" customHeight="1">
      <c r="A15" s="43">
        <v>14</v>
      </c>
      <c r="C15" s="44"/>
      <c r="D15" s="66" t="str">
        <f t="shared" si="2"/>
        <v>00000000-2024-PRODUCE/DECHDI-</v>
      </c>
      <c r="E15" s="45"/>
      <c r="F15" s="46"/>
      <c r="G15" s="68" t="str">
        <f t="shared" si="3"/>
        <v>00000000-1900</v>
      </c>
      <c r="H15" s="66" t="str">
        <f t="shared" si="4"/>
        <v>0 de enero de yyyy</v>
      </c>
      <c r="J15" s="66" t="str">
        <f>+IFERROR(INDEX(BD_CIAT!$S$1:$S$273,MATCH(RD_IL_RENOVACIONES!I15,BD_CIAT!$A$1:$A$273,0)),"")</f>
        <v/>
      </c>
      <c r="L15" s="33" t="str">
        <f>IFERROR(INDEX(BD_CIAT!$Z$1:$Z$273,MATCH(RD_IL_RENOVACIONES!K15,BD_CIAT!$Y$1:$Y$273,0)),"")</f>
        <v/>
      </c>
      <c r="M15" s="48"/>
      <c r="N15" s="48"/>
      <c r="O15" s="78" t="str">
        <f>+IF(M15&lt;&gt;"",CONCATENATE(MID(LOWER([1]!NumLetras(ABS(12*(YEAR(N15)-YEAR(M15))+(MONTH(N15)-MONTH(M15))))),1,LEN([1]!NumLetras(ABS(12*(YEAR(N15)-YEAR(M15))+(MONTH(N15)-MONTH(M15)))))-7)," (",ABS(12*(YEAR(N15)-YEAR(M15))+(MONTH(N15)-MONTH(M15))),")",IF(MONTH(N15)-MONTH(M15)=1," mes"," meses")),"")</f>
        <v/>
      </c>
      <c r="P15" s="80" t="str">
        <f t="shared" si="5"/>
        <v/>
      </c>
      <c r="Q15" s="70" t="str">
        <f t="shared" si="6"/>
        <v/>
      </c>
      <c r="R15" s="49"/>
      <c r="S15" s="49"/>
      <c r="T15" s="66" t="str">
        <f t="shared" si="7"/>
        <v>0 de enero de yyyy</v>
      </c>
      <c r="U15" s="50"/>
      <c r="V15" s="72" t="str">
        <f t="shared" si="8"/>
        <v xml:space="preserve">$,000 </v>
      </c>
      <c r="W15" s="72" t="str">
        <f>LOWER(IF(U15&lt;&gt;"",[1]!NumLetras(U15),""))</f>
        <v/>
      </c>
      <c r="X15" s="81" t="str">
        <f t="shared" si="9"/>
        <v/>
      </c>
      <c r="Y15" s="66" t="str">
        <f>IFERROR(INDEX(BD_CIAT!$B$1:$B$273,MATCH(RD_IL_RENOVACIONES!AA15,BD_CIAT!$AG$1:$AG$273,0)),"")</f>
        <v/>
      </c>
      <c r="Z15" s="66" t="str">
        <f>IFERROR(INDEX(BD_CIAT!$AI$1:$AI$273,MATCH(RD_IL_RENOVACIONES!AA15,BD_CIAT!$AG$1:$AG$273,0)),"")</f>
        <v/>
      </c>
      <c r="AA15" s="66" t="str">
        <f>IFERROR(INDEX(BD_CIAT!$AG$1:$AG$273,MATCH(RD_IL_RENOVACIONES!I15,BD_CIAT!$A$1:$A$273,0)),"")</f>
        <v/>
      </c>
      <c r="AB15" s="66" t="str">
        <f>IFERROR(INDEX(BD_CIAT!$E$1:$E$273,MATCH(RD_IL_RENOVACIONES!AA15,BD_CIAT!$AG$1:$AG$273,0)),"")</f>
        <v/>
      </c>
      <c r="AC15" s="33" t="str">
        <f>IFERROR(INDEX(BD_CIAT!$AK$1:$AK$273,MATCH(RD_IL_RENOVACIONES!I15,BD_CIAT!$A$1:$A$273,0)),"")</f>
        <v/>
      </c>
      <c r="AD15" s="66" t="str">
        <f t="shared" si="10"/>
        <v/>
      </c>
      <c r="AE15" s="78" t="str">
        <f>IFERROR(INDEX(BD_CIAT!$AA$2:$AA$273,MATCH(RD_IL_RENOVACIONES!K15,BD_CIAT!$Y$2:$Y$273,0)),"")</f>
        <v/>
      </c>
      <c r="AF15" s="44"/>
      <c r="AG15" s="44"/>
      <c r="AH15" s="51"/>
      <c r="AI15" s="66" t="str">
        <f t="shared" si="11"/>
        <v/>
      </c>
      <c r="AJ15" s="48"/>
      <c r="AK15" s="66" t="str">
        <f t="shared" si="12"/>
        <v>0 de enero de yyyy</v>
      </c>
      <c r="AL15" s="48"/>
      <c r="AM15" s="66" t="str">
        <f t="shared" si="13"/>
        <v>0 de enero de YYYY</v>
      </c>
      <c r="AN15" s="58"/>
      <c r="AO15" s="72" t="str">
        <f t="shared" si="14"/>
        <v xml:space="preserve">$,000 </v>
      </c>
      <c r="AP15" s="72" t="str">
        <f>LOWER(IF(AN15&lt;&gt;"",[1]!NumLetras(AN15),""))</f>
        <v/>
      </c>
      <c r="AQ15" s="73" t="str">
        <f t="shared" si="15"/>
        <v/>
      </c>
      <c r="AS15" s="48"/>
      <c r="AT15" s="66" t="str">
        <f t="shared" si="16"/>
        <v>00000000-1900-PRODUCE/DECHDI</v>
      </c>
      <c r="AU15" s="44"/>
      <c r="AV15" s="48"/>
      <c r="AW15" s="33" t="str">
        <f t="shared" si="17"/>
        <v/>
      </c>
      <c r="AX15" s="33" t="str">
        <f t="shared" si="18"/>
        <v/>
      </c>
      <c r="AY15" s="48"/>
      <c r="AZ15" s="48"/>
      <c r="BA15" s="82" t="str">
        <f t="shared" si="19"/>
        <v/>
      </c>
      <c r="BB15" s="70" t="str">
        <f t="shared" si="20"/>
        <v/>
      </c>
      <c r="BC15" s="66" t="str">
        <f>IFERROR(INDEX(BD_CIAT!$AE$1:$AE$273,MATCH(RD_IL_RENOVACIONES!I15,BD_CIAT!$A$1:$A$273,0)),"")</f>
        <v/>
      </c>
      <c r="BD15" s="66" t="str">
        <f>+IF(BC15&lt;&gt;"",IF(RIGHT(BC15)="B",DATA_AUX!$F$3,IF(RIGHT(BC15)="A",DATA_AUX!$F$2,DATA_AUX!$F$4)),"")</f>
        <v/>
      </c>
      <c r="BE15" s="66" t="str">
        <f t="shared" si="21"/>
        <v/>
      </c>
      <c r="BF15" s="70" t="str">
        <f t="shared" si="22"/>
        <v/>
      </c>
      <c r="BG15" s="84" t="str">
        <f t="shared" si="23"/>
        <v/>
      </c>
      <c r="BH15" s="66" t="str">
        <f>+IF(AY15&lt;&gt;"",CONCATENATE(PROPER(MID([1]!NumLetras(12*(YEAR(AZ15)-YEAR(AY15))+(MONTH(AZ15)-MONTH(AY15))),1,LEN([1]!NumLetras(12*(YEAR(AZ15)-YEAR(AY15))+(MONTH(AZ15)-MONTH(AY15))))-7))," (",12*(YEAR(AZ15)-YEAR(AY15))+(MONTH(AZ15)-MONTH(AY15)),")",IF(MONTH(AZ15)-MONTH(AY15)=1," mes"," meses"),"; ",BB15),"")</f>
        <v/>
      </c>
      <c r="BI15" s="66" t="str">
        <f>IF(M15="","",IF(AK15&lt;&gt;"",CONCATENATE(LOWER(MID([1]!NumLetras(12*(YEAR(N15)-YEAR(M15))+(MONTH(N15)-MONTH(M15))),1,LEN([1]!NumLetras(12*(YEAR(N15)-YEAR(M15))+(MONTH(N15)-MONTH(M15))))-7))," (",12*(YEAR(N15)-YEAR(M15))+(MONTH(N15)-MONTH(M15)),")",IF(MONTH(N15)-MONTH(M15)=1," mes"," meses"),"; ",Q15),""))</f>
        <v/>
      </c>
    </row>
    <row r="16" spans="1:61" ht="42" customHeight="1">
      <c r="A16" s="43">
        <v>15</v>
      </c>
      <c r="C16" s="44"/>
      <c r="D16" s="66" t="str">
        <f t="shared" si="2"/>
        <v>00000000-2024-PRODUCE/DECHDI-</v>
      </c>
      <c r="E16" s="45"/>
      <c r="F16" s="46"/>
      <c r="G16" s="68" t="str">
        <f t="shared" si="3"/>
        <v>00000000-1900</v>
      </c>
      <c r="H16" s="66" t="str">
        <f t="shared" si="4"/>
        <v>0 de enero de yyyy</v>
      </c>
      <c r="J16" s="66" t="str">
        <f>+IFERROR(INDEX(BD_CIAT!$S$1:$S$273,MATCH(RD_IL_RENOVACIONES!I16,BD_CIAT!$A$1:$A$273,0)),"")</f>
        <v/>
      </c>
      <c r="L16" s="33" t="str">
        <f>IFERROR(INDEX(BD_CIAT!$Z$1:$Z$273,MATCH(RD_IL_RENOVACIONES!K16,BD_CIAT!$Y$1:$Y$273,0)),"")</f>
        <v/>
      </c>
      <c r="M16" s="48"/>
      <c r="N16" s="48"/>
      <c r="O16" s="78" t="str">
        <f>+IF(M16&lt;&gt;"",CONCATENATE(MID(LOWER([1]!NumLetras(ABS(12*(YEAR(N16)-YEAR(M16))+(MONTH(N16)-MONTH(M16))))),1,LEN([1]!NumLetras(ABS(12*(YEAR(N16)-YEAR(M16))+(MONTH(N16)-MONTH(M16)))))-7)," (",ABS(12*(YEAR(N16)-YEAR(M16))+(MONTH(N16)-MONTH(M16))),")",IF(MONTH(N16)-MONTH(M16)=1," mes"," meses")),"")</f>
        <v/>
      </c>
      <c r="P16" s="80" t="str">
        <f t="shared" si="5"/>
        <v/>
      </c>
      <c r="Q16" s="70" t="str">
        <f t="shared" si="6"/>
        <v/>
      </c>
      <c r="R16" s="49"/>
      <c r="S16" s="49"/>
      <c r="T16" s="66" t="str">
        <f t="shared" si="7"/>
        <v>0 de enero de yyyy</v>
      </c>
      <c r="U16" s="50"/>
      <c r="V16" s="72" t="str">
        <f t="shared" si="8"/>
        <v xml:space="preserve">$,000 </v>
      </c>
      <c r="W16" s="72" t="str">
        <f>LOWER(IF(U16&lt;&gt;"",[1]!NumLetras(U16),""))</f>
        <v/>
      </c>
      <c r="X16" s="81" t="str">
        <f t="shared" si="9"/>
        <v/>
      </c>
      <c r="Y16" s="66" t="str">
        <f>IFERROR(INDEX(BD_CIAT!$B$1:$B$273,MATCH(RD_IL_RENOVACIONES!AA16,BD_CIAT!$AG$1:$AG$273,0)),"")</f>
        <v/>
      </c>
      <c r="Z16" s="66" t="str">
        <f>IFERROR(INDEX(BD_CIAT!$AI$1:$AI$273,MATCH(RD_IL_RENOVACIONES!AA16,BD_CIAT!$AG$1:$AG$273,0)),"")</f>
        <v/>
      </c>
      <c r="AA16" s="66" t="str">
        <f>IFERROR(INDEX(BD_CIAT!$AG$1:$AG$273,MATCH(RD_IL_RENOVACIONES!I16,BD_CIAT!$A$1:$A$273,0)),"")</f>
        <v/>
      </c>
      <c r="AB16" s="66" t="str">
        <f>IFERROR(INDEX(BD_CIAT!$E$1:$E$273,MATCH(RD_IL_RENOVACIONES!AA16,BD_CIAT!$AG$1:$AG$273,0)),"")</f>
        <v/>
      </c>
      <c r="AC16" s="33" t="str">
        <f>IFERROR(INDEX(BD_CIAT!$AK$1:$AK$273,MATCH(RD_IL_RENOVACIONES!I16,BD_CIAT!$A$1:$A$273,0)),"")</f>
        <v/>
      </c>
      <c r="AD16" s="66" t="str">
        <f t="shared" si="10"/>
        <v/>
      </c>
      <c r="AE16" s="78" t="str">
        <f>IFERROR(INDEX(BD_CIAT!$AA$2:$AA$273,MATCH(RD_IL_RENOVACIONES!K16,BD_CIAT!$Y$2:$Y$273,0)),"")</f>
        <v/>
      </c>
      <c r="AF16" s="44"/>
      <c r="AG16" s="44"/>
      <c r="AH16" s="51"/>
      <c r="AI16" s="66" t="str">
        <f t="shared" si="11"/>
        <v/>
      </c>
      <c r="AJ16" s="48"/>
      <c r="AK16" s="66" t="str">
        <f t="shared" si="12"/>
        <v>0 de enero de yyyy</v>
      </c>
      <c r="AL16" s="48"/>
      <c r="AM16" s="66" t="str">
        <f t="shared" si="13"/>
        <v>0 de enero de YYYY</v>
      </c>
      <c r="AN16" s="58"/>
      <c r="AO16" s="72" t="str">
        <f t="shared" si="14"/>
        <v xml:space="preserve">$,000 </v>
      </c>
      <c r="AP16" s="72" t="str">
        <f>LOWER(IF(AN16&lt;&gt;"",[1]!NumLetras(AN16),""))</f>
        <v/>
      </c>
      <c r="AQ16" s="73" t="str">
        <f t="shared" si="15"/>
        <v/>
      </c>
      <c r="AS16" s="48"/>
      <c r="AT16" s="66" t="str">
        <f t="shared" si="16"/>
        <v>00000000-1900-PRODUCE/DECHDI</v>
      </c>
      <c r="AU16" s="44"/>
      <c r="AV16" s="48"/>
      <c r="AW16" s="33" t="str">
        <f t="shared" si="17"/>
        <v/>
      </c>
      <c r="AX16" s="33" t="str">
        <f t="shared" si="18"/>
        <v/>
      </c>
      <c r="AY16" s="48"/>
      <c r="AZ16" s="48"/>
      <c r="BA16" s="82" t="str">
        <f t="shared" si="19"/>
        <v/>
      </c>
      <c r="BB16" s="70" t="str">
        <f t="shared" si="20"/>
        <v/>
      </c>
      <c r="BC16" s="66" t="str">
        <f>IFERROR(INDEX(BD_CIAT!$AE$1:$AE$273,MATCH(RD_IL_RENOVACIONES!I16,BD_CIAT!$A$1:$A$273,0)),"")</f>
        <v/>
      </c>
      <c r="BD16" s="66" t="str">
        <f>+IF(BC16&lt;&gt;"",IF(RIGHT(BC16)="B",DATA_AUX!$F$3,IF(RIGHT(BC16)="A",DATA_AUX!$F$2,DATA_AUX!$F$4)),"")</f>
        <v/>
      </c>
      <c r="BE16" s="66" t="str">
        <f t="shared" si="21"/>
        <v/>
      </c>
      <c r="BF16" s="70" t="str">
        <f t="shared" si="22"/>
        <v/>
      </c>
      <c r="BG16" s="84" t="str">
        <f t="shared" si="23"/>
        <v/>
      </c>
      <c r="BH16" s="66" t="str">
        <f>+IF(AY16&lt;&gt;"",CONCATENATE(PROPER(MID([1]!NumLetras(12*(YEAR(AZ16)-YEAR(AY16))+(MONTH(AZ16)-MONTH(AY16))),1,LEN([1]!NumLetras(12*(YEAR(AZ16)-YEAR(AY16))+(MONTH(AZ16)-MONTH(AY16))))-7))," (",12*(YEAR(AZ16)-YEAR(AY16))+(MONTH(AZ16)-MONTH(AY16)),")",IF(MONTH(AZ16)-MONTH(AY16)=1," mes"," meses"),"; ",BB16),"")</f>
        <v/>
      </c>
      <c r="BI16" s="66" t="str">
        <f>IF(M16="","",IF(AK16&lt;&gt;"",CONCATENATE(LOWER(MID([1]!NumLetras(12*(YEAR(N16)-YEAR(M16))+(MONTH(N16)-MONTH(M16))),1,LEN([1]!NumLetras(12*(YEAR(N16)-YEAR(M16))+(MONTH(N16)-MONTH(M16))))-7))," (",12*(YEAR(N16)-YEAR(M16))+(MONTH(N16)-MONTH(M16)),")",IF(MONTH(N16)-MONTH(M16)=1," mes"," meses"),"; ",Q16),""))</f>
        <v/>
      </c>
    </row>
    <row r="17" spans="1:61" ht="42" customHeight="1">
      <c r="A17" s="43">
        <v>16</v>
      </c>
      <c r="C17" s="44"/>
      <c r="D17" s="66" t="str">
        <f t="shared" si="2"/>
        <v>00000000-2024-PRODUCE/DECHDI-</v>
      </c>
      <c r="E17" s="45"/>
      <c r="F17" s="46"/>
      <c r="G17" s="68" t="str">
        <f t="shared" si="3"/>
        <v>00000000-1900</v>
      </c>
      <c r="H17" s="66" t="str">
        <f t="shared" si="4"/>
        <v>0 de enero de yyyy</v>
      </c>
      <c r="J17" s="66" t="str">
        <f>+IFERROR(INDEX(BD_CIAT!$S$1:$S$273,MATCH(RD_IL_RENOVACIONES!I17,BD_CIAT!$A$1:$A$273,0)),"")</f>
        <v/>
      </c>
      <c r="L17" s="33" t="str">
        <f>IFERROR(INDEX(BD_CIAT!$Z$1:$Z$273,MATCH(RD_IL_RENOVACIONES!K17,BD_CIAT!$Y$1:$Y$273,0)),"")</f>
        <v/>
      </c>
      <c r="M17" s="48"/>
      <c r="N17" s="48"/>
      <c r="O17" s="78" t="str">
        <f>+IF(M17&lt;&gt;"",CONCATENATE(MID(LOWER([1]!NumLetras(ABS(12*(YEAR(N17)-YEAR(M17))+(MONTH(N17)-MONTH(M17))))),1,LEN([1]!NumLetras(ABS(12*(YEAR(N17)-YEAR(M17))+(MONTH(N17)-MONTH(M17)))))-7)," (",ABS(12*(YEAR(N17)-YEAR(M17))+(MONTH(N17)-MONTH(M17))),")",IF(MONTH(N17)-MONTH(M17)=1," mes"," meses")),"")</f>
        <v/>
      </c>
      <c r="P17" s="80" t="str">
        <f t="shared" si="5"/>
        <v/>
      </c>
      <c r="Q17" s="70" t="str">
        <f t="shared" si="6"/>
        <v/>
      </c>
      <c r="R17" s="49"/>
      <c r="S17" s="49"/>
      <c r="T17" s="66" t="str">
        <f t="shared" si="7"/>
        <v>0 de enero de yyyy</v>
      </c>
      <c r="U17" s="50"/>
      <c r="V17" s="72" t="str">
        <f t="shared" si="8"/>
        <v xml:space="preserve">$,000 </v>
      </c>
      <c r="W17" s="72" t="str">
        <f>LOWER(IF(U17&lt;&gt;"",[1]!NumLetras(U17),""))</f>
        <v/>
      </c>
      <c r="X17" s="81" t="str">
        <f t="shared" si="9"/>
        <v/>
      </c>
      <c r="Y17" s="66" t="str">
        <f>IFERROR(INDEX(BD_CIAT!$B$1:$B$273,MATCH(RD_IL_RENOVACIONES!AA17,BD_CIAT!$AG$1:$AG$273,0)),"")</f>
        <v/>
      </c>
      <c r="Z17" s="66" t="str">
        <f>IFERROR(INDEX(BD_CIAT!$AI$1:$AI$273,MATCH(RD_IL_RENOVACIONES!AA17,BD_CIAT!$AG$1:$AG$273,0)),"")</f>
        <v/>
      </c>
      <c r="AA17" s="66" t="str">
        <f>IFERROR(INDEX(BD_CIAT!$AG$1:$AG$273,MATCH(RD_IL_RENOVACIONES!I17,BD_CIAT!$A$1:$A$273,0)),"")</f>
        <v/>
      </c>
      <c r="AB17" s="66" t="str">
        <f>IFERROR(INDEX(BD_CIAT!$E$1:$E$273,MATCH(RD_IL_RENOVACIONES!AA17,BD_CIAT!$AG$1:$AG$273,0)),"")</f>
        <v/>
      </c>
      <c r="AC17" s="33" t="str">
        <f>IFERROR(INDEX(BD_CIAT!$AK$1:$AK$273,MATCH(RD_IL_RENOVACIONES!I17,BD_CIAT!$A$1:$A$273,0)),"")</f>
        <v/>
      </c>
      <c r="AD17" s="66" t="str">
        <f t="shared" si="10"/>
        <v/>
      </c>
      <c r="AE17" s="78" t="str">
        <f>IFERROR(INDEX(BD_CIAT!$AA$2:$AA$273,MATCH(RD_IL_RENOVACIONES!K17,BD_CIAT!$Y$2:$Y$273,0)),"")</f>
        <v/>
      </c>
      <c r="AF17" s="44"/>
      <c r="AG17" s="44"/>
      <c r="AH17" s="51"/>
      <c r="AI17" s="66" t="str">
        <f t="shared" si="11"/>
        <v/>
      </c>
      <c r="AJ17" s="48"/>
      <c r="AK17" s="66" t="str">
        <f t="shared" si="12"/>
        <v>0 de enero de yyyy</v>
      </c>
      <c r="AL17" s="48"/>
      <c r="AM17" s="66" t="str">
        <f t="shared" si="13"/>
        <v>0 de enero de YYYY</v>
      </c>
      <c r="AN17" s="58"/>
      <c r="AO17" s="72" t="str">
        <f t="shared" si="14"/>
        <v xml:space="preserve">$,000 </v>
      </c>
      <c r="AP17" s="72" t="str">
        <f>LOWER(IF(AN17&lt;&gt;"",[1]!NumLetras(AN17),""))</f>
        <v/>
      </c>
      <c r="AQ17" s="73" t="str">
        <f t="shared" si="15"/>
        <v/>
      </c>
      <c r="AS17" s="48"/>
      <c r="AT17" s="66" t="str">
        <f t="shared" si="16"/>
        <v>00000000-1900-PRODUCE/DECHDI</v>
      </c>
      <c r="AU17" s="44"/>
      <c r="AV17" s="48"/>
      <c r="AW17" s="33" t="str">
        <f t="shared" si="17"/>
        <v/>
      </c>
      <c r="AX17" s="33" t="str">
        <f t="shared" si="18"/>
        <v/>
      </c>
      <c r="AY17" s="48"/>
      <c r="AZ17" s="48"/>
      <c r="BA17" s="82" t="str">
        <f t="shared" si="19"/>
        <v/>
      </c>
      <c r="BB17" s="70" t="str">
        <f t="shared" si="20"/>
        <v/>
      </c>
      <c r="BC17" s="66" t="str">
        <f>IFERROR(INDEX(BD_CIAT!$AE$1:$AE$273,MATCH(RD_IL_RENOVACIONES!I17,BD_CIAT!$A$1:$A$273,0)),"")</f>
        <v/>
      </c>
      <c r="BD17" s="66" t="str">
        <f>+IF(BC17&lt;&gt;"",IF(RIGHT(BC17)="B",DATA_AUX!$F$3,IF(RIGHT(BC17)="A",DATA_AUX!$F$2,DATA_AUX!$F$4)),"")</f>
        <v/>
      </c>
      <c r="BE17" s="66" t="str">
        <f t="shared" si="21"/>
        <v/>
      </c>
      <c r="BF17" s="70" t="str">
        <f t="shared" si="22"/>
        <v/>
      </c>
      <c r="BG17" s="84" t="str">
        <f t="shared" si="23"/>
        <v/>
      </c>
      <c r="BH17" s="66" t="str">
        <f>+IF(AY17&lt;&gt;"",CONCATENATE(PROPER(MID([1]!NumLetras(12*(YEAR(AZ17)-YEAR(AY17))+(MONTH(AZ17)-MONTH(AY17))),1,LEN([1]!NumLetras(12*(YEAR(AZ17)-YEAR(AY17))+(MONTH(AZ17)-MONTH(AY17))))-7))," (",12*(YEAR(AZ17)-YEAR(AY17))+(MONTH(AZ17)-MONTH(AY17)),")",IF(MONTH(AZ17)-MONTH(AY17)=1," mes"," meses"),"; ",BB17),"")</f>
        <v/>
      </c>
      <c r="BI17" s="66" t="str">
        <f>IF(M17="","",IF(AK17&lt;&gt;"",CONCATENATE(LOWER(MID([1]!NumLetras(12*(YEAR(N17)-YEAR(M17))+(MONTH(N17)-MONTH(M17))),1,LEN([1]!NumLetras(12*(YEAR(N17)-YEAR(M17))+(MONTH(N17)-MONTH(M17))))-7))," (",12*(YEAR(N17)-YEAR(M17))+(MONTH(N17)-MONTH(M17)),")",IF(MONTH(N17)-MONTH(M17)=1," mes"," meses"),"; ",Q17),""))</f>
        <v/>
      </c>
    </row>
    <row r="18" spans="1:61" ht="42" customHeight="1">
      <c r="A18" s="43">
        <v>17</v>
      </c>
      <c r="C18" s="44"/>
      <c r="D18" s="66" t="str">
        <f t="shared" si="2"/>
        <v>00000000-2024-PRODUCE/DECHDI-</v>
      </c>
      <c r="E18" s="45"/>
      <c r="F18" s="46"/>
      <c r="G18" s="68" t="str">
        <f t="shared" si="3"/>
        <v>00000000-1900</v>
      </c>
      <c r="H18" s="66" t="str">
        <f t="shared" si="4"/>
        <v>0 de enero de yyyy</v>
      </c>
      <c r="J18" s="66" t="str">
        <f>+IFERROR(INDEX(BD_CIAT!$S$1:$S$273,MATCH(RD_IL_RENOVACIONES!I18,BD_CIAT!$A$1:$A$273,0)),"")</f>
        <v/>
      </c>
      <c r="L18" s="33" t="str">
        <f>IFERROR(INDEX(BD_CIAT!$Z$1:$Z$273,MATCH(RD_IL_RENOVACIONES!K18,BD_CIAT!$Y$1:$Y$273,0)),"")</f>
        <v/>
      </c>
      <c r="M18" s="48"/>
      <c r="N18" s="48"/>
      <c r="O18" s="78" t="str">
        <f>+IF(M18&lt;&gt;"",CONCATENATE(MID(LOWER([1]!NumLetras(ABS(12*(YEAR(N18)-YEAR(M18))+(MONTH(N18)-MONTH(M18))))),1,LEN([1]!NumLetras(ABS(12*(YEAR(N18)-YEAR(M18))+(MONTH(N18)-MONTH(M18)))))-7)," (",ABS(12*(YEAR(N18)-YEAR(M18))+(MONTH(N18)-MONTH(M18))),")",IF(MONTH(N18)-MONTH(M18)=1," mes"," meses")),"")</f>
        <v/>
      </c>
      <c r="P18" s="80" t="str">
        <f t="shared" si="5"/>
        <v/>
      </c>
      <c r="Q18" s="70" t="str">
        <f t="shared" si="6"/>
        <v/>
      </c>
      <c r="R18" s="49"/>
      <c r="S18" s="49"/>
      <c r="T18" s="66" t="str">
        <f t="shared" si="7"/>
        <v>0 de enero de yyyy</v>
      </c>
      <c r="U18" s="50"/>
      <c r="V18" s="72" t="str">
        <f t="shared" si="8"/>
        <v xml:space="preserve">$,000 </v>
      </c>
      <c r="W18" s="72" t="str">
        <f>LOWER(IF(U18&lt;&gt;"",[1]!NumLetras(U18),""))</f>
        <v/>
      </c>
      <c r="X18" s="81" t="str">
        <f t="shared" si="9"/>
        <v/>
      </c>
      <c r="Y18" s="66" t="str">
        <f>IFERROR(INDEX(BD_CIAT!$B$1:$B$273,MATCH(RD_IL_RENOVACIONES!AA18,BD_CIAT!$AG$1:$AG$273,0)),"")</f>
        <v/>
      </c>
      <c r="Z18" s="66" t="str">
        <f>IFERROR(INDEX(BD_CIAT!$AI$1:$AI$273,MATCH(RD_IL_RENOVACIONES!AA18,BD_CIAT!$AG$1:$AG$273,0)),"")</f>
        <v/>
      </c>
      <c r="AA18" s="66" t="str">
        <f>IFERROR(INDEX(BD_CIAT!$AG$1:$AG$273,MATCH(RD_IL_RENOVACIONES!I18,BD_CIAT!$A$1:$A$273,0)),"")</f>
        <v/>
      </c>
      <c r="AB18" s="66" t="str">
        <f>IFERROR(INDEX(BD_CIAT!$E$1:$E$273,MATCH(RD_IL_RENOVACIONES!AA18,BD_CIAT!$AG$1:$AG$273,0)),"")</f>
        <v/>
      </c>
      <c r="AC18" s="33" t="str">
        <f>IFERROR(INDEX(BD_CIAT!$AK$1:$AK$273,MATCH(RD_IL_RENOVACIONES!I18,BD_CIAT!$A$1:$A$273,0)),"")</f>
        <v/>
      </c>
      <c r="AD18" s="66" t="str">
        <f t="shared" si="10"/>
        <v/>
      </c>
      <c r="AE18" s="78" t="str">
        <f>IFERROR(INDEX(BD_CIAT!$AA$2:$AA$273,MATCH(RD_IL_RENOVACIONES!K18,BD_CIAT!$Y$2:$Y$273,0)),"")</f>
        <v/>
      </c>
      <c r="AF18" s="44"/>
      <c r="AG18" s="44"/>
      <c r="AH18" s="51"/>
      <c r="AI18" s="66" t="str">
        <f t="shared" si="11"/>
        <v/>
      </c>
      <c r="AJ18" s="48"/>
      <c r="AK18" s="66" t="str">
        <f t="shared" si="12"/>
        <v>0 de enero de yyyy</v>
      </c>
      <c r="AL18" s="48"/>
      <c r="AM18" s="66" t="str">
        <f t="shared" si="13"/>
        <v>0 de enero de YYYY</v>
      </c>
      <c r="AN18" s="58"/>
      <c r="AO18" s="72" t="str">
        <f t="shared" si="14"/>
        <v xml:space="preserve">$,000 </v>
      </c>
      <c r="AP18" s="72" t="str">
        <f>LOWER(IF(AN18&lt;&gt;"",[1]!NumLetras(AN18),""))</f>
        <v/>
      </c>
      <c r="AQ18" s="73" t="str">
        <f t="shared" si="15"/>
        <v/>
      </c>
      <c r="AS18" s="48"/>
      <c r="AT18" s="66" t="str">
        <f t="shared" si="16"/>
        <v>00000000-1900-PRODUCE/DECHDI</v>
      </c>
      <c r="AU18" s="44"/>
      <c r="AV18" s="48"/>
      <c r="AW18" s="33" t="str">
        <f t="shared" si="17"/>
        <v/>
      </c>
      <c r="AX18" s="33" t="str">
        <f t="shared" si="18"/>
        <v/>
      </c>
      <c r="AY18" s="48"/>
      <c r="AZ18" s="48"/>
      <c r="BA18" s="82" t="str">
        <f t="shared" si="19"/>
        <v/>
      </c>
      <c r="BB18" s="70" t="str">
        <f t="shared" si="20"/>
        <v/>
      </c>
      <c r="BC18" s="66" t="str">
        <f>IFERROR(INDEX(BD_CIAT!$AE$1:$AE$273,MATCH(RD_IL_RENOVACIONES!I18,BD_CIAT!$A$1:$A$273,0)),"")</f>
        <v/>
      </c>
      <c r="BD18" s="66" t="str">
        <f>+IF(BC18&lt;&gt;"",IF(RIGHT(BC18)="B",DATA_AUX!$F$3,IF(RIGHT(BC18)="A",DATA_AUX!$F$2,DATA_AUX!$F$4)),"")</f>
        <v/>
      </c>
      <c r="BE18" s="66" t="str">
        <f t="shared" si="21"/>
        <v/>
      </c>
      <c r="BF18" s="70" t="str">
        <f t="shared" si="22"/>
        <v/>
      </c>
      <c r="BG18" s="84" t="str">
        <f t="shared" si="23"/>
        <v/>
      </c>
      <c r="BH18" s="66" t="str">
        <f>+IF(AY18&lt;&gt;"",CONCATENATE(PROPER(MID([1]!NumLetras(12*(YEAR(AZ18)-YEAR(AY18))+(MONTH(AZ18)-MONTH(AY18))),1,LEN([1]!NumLetras(12*(YEAR(AZ18)-YEAR(AY18))+(MONTH(AZ18)-MONTH(AY18))))-7))," (",12*(YEAR(AZ18)-YEAR(AY18))+(MONTH(AZ18)-MONTH(AY18)),")",IF(MONTH(AZ18)-MONTH(AY18)=1," mes"," meses"),"; ",BB18),"")</f>
        <v/>
      </c>
      <c r="BI18" s="66" t="str">
        <f>IF(M18="","",IF(AK18&lt;&gt;"",CONCATENATE(LOWER(MID([1]!NumLetras(12*(YEAR(N18)-YEAR(M18))+(MONTH(N18)-MONTH(M18))),1,LEN([1]!NumLetras(12*(YEAR(N18)-YEAR(M18))+(MONTH(N18)-MONTH(M18))))-7))," (",12*(YEAR(N18)-YEAR(M18))+(MONTH(N18)-MONTH(M18)),")",IF(MONTH(N18)-MONTH(M18)=1," mes"," meses"),"; ",Q18),""))</f>
        <v/>
      </c>
    </row>
    <row r="19" spans="1:61" ht="42" customHeight="1">
      <c r="A19" s="43">
        <v>18</v>
      </c>
      <c r="C19" s="44"/>
      <c r="D19" s="66" t="str">
        <f t="shared" si="2"/>
        <v>00000000-2024-PRODUCE/DECHDI-</v>
      </c>
      <c r="E19" s="45"/>
      <c r="F19" s="46"/>
      <c r="G19" s="68" t="str">
        <f t="shared" si="3"/>
        <v>00000000-1900</v>
      </c>
      <c r="H19" s="66" t="str">
        <f t="shared" si="4"/>
        <v>0 de enero de yyyy</v>
      </c>
      <c r="J19" s="66" t="str">
        <f>+IFERROR(INDEX(BD_CIAT!$S$1:$S$273,MATCH(RD_IL_RENOVACIONES!I19,BD_CIAT!$A$1:$A$273,0)),"")</f>
        <v/>
      </c>
      <c r="L19" s="33" t="str">
        <f>IFERROR(INDEX(BD_CIAT!$Z$1:$Z$273,MATCH(RD_IL_RENOVACIONES!K19,BD_CIAT!$Y$1:$Y$273,0)),"")</f>
        <v/>
      </c>
      <c r="M19" s="48"/>
      <c r="N19" s="48"/>
      <c r="O19" s="78" t="str">
        <f>+IF(M19&lt;&gt;"",CONCATENATE(MID(LOWER([1]!NumLetras(ABS(12*(YEAR(N19)-YEAR(M19))+(MONTH(N19)-MONTH(M19))))),1,LEN([1]!NumLetras(ABS(12*(YEAR(N19)-YEAR(M19))+(MONTH(N19)-MONTH(M19)))))-7)," (",ABS(12*(YEAR(N19)-YEAR(M19))+(MONTH(N19)-MONTH(M19))),")",IF(MONTH(N19)-MONTH(M19)=1," mes"," meses")),"")</f>
        <v/>
      </c>
      <c r="P19" s="80" t="str">
        <f t="shared" si="5"/>
        <v/>
      </c>
      <c r="Q19" s="70" t="str">
        <f t="shared" si="6"/>
        <v/>
      </c>
      <c r="R19" s="49"/>
      <c r="S19" s="49"/>
      <c r="T19" s="66" t="str">
        <f t="shared" si="7"/>
        <v>0 de enero de yyyy</v>
      </c>
      <c r="U19" s="50"/>
      <c r="V19" s="72" t="str">
        <f t="shared" si="8"/>
        <v xml:space="preserve">$,000 </v>
      </c>
      <c r="W19" s="72" t="str">
        <f>LOWER(IF(U19&lt;&gt;"",[1]!NumLetras(U19),""))</f>
        <v/>
      </c>
      <c r="X19" s="81" t="str">
        <f t="shared" si="9"/>
        <v/>
      </c>
      <c r="Y19" s="66" t="str">
        <f>IFERROR(INDEX(BD_CIAT!$B$1:$B$273,MATCH(RD_IL_RENOVACIONES!AA19,BD_CIAT!$AG$1:$AG$273,0)),"")</f>
        <v/>
      </c>
      <c r="Z19" s="66" t="str">
        <f>IFERROR(INDEX(BD_CIAT!$AI$1:$AI$273,MATCH(RD_IL_RENOVACIONES!AA19,BD_CIAT!$AG$1:$AG$273,0)),"")</f>
        <v/>
      </c>
      <c r="AA19" s="66" t="str">
        <f>IFERROR(INDEX(BD_CIAT!$AG$1:$AG$273,MATCH(RD_IL_RENOVACIONES!I19,BD_CIAT!$A$1:$A$273,0)),"")</f>
        <v/>
      </c>
      <c r="AB19" s="66" t="str">
        <f>IFERROR(INDEX(BD_CIAT!$E$1:$E$273,MATCH(RD_IL_RENOVACIONES!AA19,BD_CIAT!$AG$1:$AG$273,0)),"")</f>
        <v/>
      </c>
      <c r="AC19" s="33" t="str">
        <f>IFERROR(INDEX(BD_CIAT!$AK$1:$AK$273,MATCH(RD_IL_RENOVACIONES!I19,BD_CIAT!$A$1:$A$273,0)),"")</f>
        <v/>
      </c>
      <c r="AD19" s="66" t="str">
        <f t="shared" si="10"/>
        <v/>
      </c>
      <c r="AE19" s="78" t="str">
        <f>IFERROR(INDEX(BD_CIAT!$AA$2:$AA$273,MATCH(RD_IL_RENOVACIONES!K19,BD_CIAT!$Y$2:$Y$273,0)),"")</f>
        <v/>
      </c>
      <c r="AF19" s="44"/>
      <c r="AG19" s="44"/>
      <c r="AH19" s="51"/>
      <c r="AI19" s="66" t="str">
        <f t="shared" si="11"/>
        <v/>
      </c>
      <c r="AJ19" s="48"/>
      <c r="AK19" s="66" t="str">
        <f t="shared" si="12"/>
        <v>0 de enero de yyyy</v>
      </c>
      <c r="AL19" s="48"/>
      <c r="AM19" s="66" t="str">
        <f t="shared" si="13"/>
        <v>0 de enero de YYYY</v>
      </c>
      <c r="AN19" s="58"/>
      <c r="AO19" s="72" t="str">
        <f t="shared" si="14"/>
        <v xml:space="preserve">$,000 </v>
      </c>
      <c r="AP19" s="72" t="str">
        <f>LOWER(IF(AN19&lt;&gt;"",[1]!NumLetras(AN19),""))</f>
        <v/>
      </c>
      <c r="AQ19" s="73" t="str">
        <f t="shared" si="15"/>
        <v/>
      </c>
      <c r="AS19" s="48"/>
      <c r="AT19" s="66" t="str">
        <f t="shared" si="16"/>
        <v>00000000-1900-PRODUCE/DECHDI</v>
      </c>
      <c r="AU19" s="44"/>
      <c r="AV19" s="48"/>
      <c r="AW19" s="33" t="str">
        <f t="shared" si="17"/>
        <v/>
      </c>
      <c r="AX19" s="33" t="str">
        <f t="shared" si="18"/>
        <v/>
      </c>
      <c r="AY19" s="48"/>
      <c r="AZ19" s="48"/>
      <c r="BA19" s="82" t="str">
        <f t="shared" si="19"/>
        <v/>
      </c>
      <c r="BB19" s="70" t="str">
        <f t="shared" si="20"/>
        <v/>
      </c>
      <c r="BC19" s="66" t="str">
        <f>IFERROR(INDEX(BD_CIAT!$AE$1:$AE$273,MATCH(RD_IL_RENOVACIONES!I19,BD_CIAT!$A$1:$A$273,0)),"")</f>
        <v/>
      </c>
      <c r="BD19" s="66" t="str">
        <f>+IF(BC19&lt;&gt;"",IF(RIGHT(BC19)="B",DATA_AUX!$F$3,IF(RIGHT(BC19)="A",DATA_AUX!$F$2,DATA_AUX!$F$4)),"")</f>
        <v/>
      </c>
      <c r="BE19" s="66" t="str">
        <f t="shared" si="21"/>
        <v/>
      </c>
      <c r="BF19" s="70" t="str">
        <f t="shared" si="22"/>
        <v/>
      </c>
      <c r="BG19" s="84" t="str">
        <f t="shared" si="23"/>
        <v/>
      </c>
      <c r="BH19" s="66" t="str">
        <f>+IF(AY19&lt;&gt;"",CONCATENATE(PROPER(MID([1]!NumLetras(12*(YEAR(AZ19)-YEAR(AY19))+(MONTH(AZ19)-MONTH(AY19))),1,LEN([1]!NumLetras(12*(YEAR(AZ19)-YEAR(AY19))+(MONTH(AZ19)-MONTH(AY19))))-7))," (",12*(YEAR(AZ19)-YEAR(AY19))+(MONTH(AZ19)-MONTH(AY19)),")",IF(MONTH(AZ19)-MONTH(AY19)=1," mes"," meses"),"; ",BB19),"")</f>
        <v/>
      </c>
      <c r="BI19" s="66" t="str">
        <f>IF(M19="","",IF(AK19&lt;&gt;"",CONCATENATE(LOWER(MID([1]!NumLetras(12*(YEAR(N19)-YEAR(M19))+(MONTH(N19)-MONTH(M19))),1,LEN([1]!NumLetras(12*(YEAR(N19)-YEAR(M19))+(MONTH(N19)-MONTH(M19))))-7))," (",12*(YEAR(N19)-YEAR(M19))+(MONTH(N19)-MONTH(M19)),")",IF(MONTH(N19)-MONTH(M19)=1," mes"," meses"),"; ",Q19),""))</f>
        <v/>
      </c>
    </row>
    <row r="20" spans="1:61" ht="42" customHeight="1">
      <c r="A20" s="43">
        <v>19</v>
      </c>
      <c r="C20" s="44"/>
      <c r="D20" s="66" t="str">
        <f t="shared" si="2"/>
        <v>00000000-2024-PRODUCE/DECHDI-</v>
      </c>
      <c r="E20" s="45"/>
      <c r="F20" s="46"/>
      <c r="G20" s="68" t="str">
        <f t="shared" si="3"/>
        <v>00000000-1900</v>
      </c>
      <c r="H20" s="66" t="str">
        <f t="shared" si="4"/>
        <v>0 de enero de yyyy</v>
      </c>
      <c r="J20" s="66" t="str">
        <f>+IFERROR(INDEX(BD_CIAT!$S$1:$S$273,MATCH(RD_IL_RENOVACIONES!I20,BD_CIAT!$A$1:$A$273,0)),"")</f>
        <v/>
      </c>
      <c r="L20" s="33" t="str">
        <f>IFERROR(INDEX(BD_CIAT!$Z$1:$Z$273,MATCH(RD_IL_RENOVACIONES!K20,BD_CIAT!$Y$1:$Y$273,0)),"")</f>
        <v/>
      </c>
      <c r="M20" s="48"/>
      <c r="N20" s="48"/>
      <c r="O20" s="78" t="str">
        <f>+IF(M20&lt;&gt;"",CONCATENATE(MID(LOWER([1]!NumLetras(ABS(12*(YEAR(N20)-YEAR(M20))+(MONTH(N20)-MONTH(M20))))),1,LEN([1]!NumLetras(ABS(12*(YEAR(N20)-YEAR(M20))+(MONTH(N20)-MONTH(M20)))))-7)," (",ABS(12*(YEAR(N20)-YEAR(M20))+(MONTH(N20)-MONTH(M20))),")",IF(MONTH(N20)-MONTH(M20)=1," mes"," meses")),"")</f>
        <v/>
      </c>
      <c r="P20" s="80" t="str">
        <f t="shared" si="5"/>
        <v/>
      </c>
      <c r="Q20" s="70" t="str">
        <f t="shared" si="6"/>
        <v/>
      </c>
      <c r="R20" s="49"/>
      <c r="S20" s="49"/>
      <c r="T20" s="66" t="str">
        <f t="shared" si="7"/>
        <v>0 de enero de yyyy</v>
      </c>
      <c r="U20" s="50"/>
      <c r="V20" s="72" t="str">
        <f t="shared" si="8"/>
        <v xml:space="preserve">$,000 </v>
      </c>
      <c r="W20" s="72" t="str">
        <f>LOWER(IF(U20&lt;&gt;"",[1]!NumLetras(U20),""))</f>
        <v/>
      </c>
      <c r="X20" s="81" t="str">
        <f t="shared" si="9"/>
        <v/>
      </c>
      <c r="Y20" s="66" t="str">
        <f>IFERROR(INDEX(BD_CIAT!$B$1:$B$273,MATCH(RD_IL_RENOVACIONES!AA20,BD_CIAT!$AG$1:$AG$273,0)),"")</f>
        <v/>
      </c>
      <c r="Z20" s="66" t="str">
        <f>IFERROR(INDEX(BD_CIAT!$AI$1:$AI$273,MATCH(RD_IL_RENOVACIONES!AA20,BD_CIAT!$AG$1:$AG$273,0)),"")</f>
        <v/>
      </c>
      <c r="AA20" s="66" t="str">
        <f>IFERROR(INDEX(BD_CIAT!$AG$1:$AG$273,MATCH(RD_IL_RENOVACIONES!I20,BD_CIAT!$A$1:$A$273,0)),"")</f>
        <v/>
      </c>
      <c r="AB20" s="66" t="str">
        <f>IFERROR(INDEX(BD_CIAT!$E$1:$E$273,MATCH(RD_IL_RENOVACIONES!AA20,BD_CIAT!$AG$1:$AG$273,0)),"")</f>
        <v/>
      </c>
      <c r="AC20" s="33" t="str">
        <f>IFERROR(INDEX(BD_CIAT!$AK$1:$AK$273,MATCH(RD_IL_RENOVACIONES!I20,BD_CIAT!$A$1:$A$273,0)),"")</f>
        <v/>
      </c>
      <c r="AD20" s="66" t="str">
        <f t="shared" si="10"/>
        <v/>
      </c>
      <c r="AE20" s="78" t="str">
        <f>IFERROR(INDEX(BD_CIAT!$AA$2:$AA$273,MATCH(RD_IL_RENOVACIONES!K20,BD_CIAT!$Y$2:$Y$273,0)),"")</f>
        <v/>
      </c>
      <c r="AF20" s="44"/>
      <c r="AG20" s="44"/>
      <c r="AH20" s="51"/>
      <c r="AI20" s="66" t="str">
        <f t="shared" si="11"/>
        <v/>
      </c>
      <c r="AJ20" s="48"/>
      <c r="AK20" s="66" t="str">
        <f t="shared" si="12"/>
        <v>0 de enero de yyyy</v>
      </c>
      <c r="AL20" s="48"/>
      <c r="AM20" s="66" t="str">
        <f t="shared" si="13"/>
        <v>0 de enero de YYYY</v>
      </c>
      <c r="AN20" s="58"/>
      <c r="AO20" s="72" t="str">
        <f t="shared" si="14"/>
        <v xml:space="preserve">$,000 </v>
      </c>
      <c r="AP20" s="72" t="str">
        <f>LOWER(IF(AN20&lt;&gt;"",[1]!NumLetras(AN20),""))</f>
        <v/>
      </c>
      <c r="AQ20" s="73" t="str">
        <f t="shared" si="15"/>
        <v/>
      </c>
      <c r="AS20" s="48"/>
      <c r="AT20" s="66" t="str">
        <f t="shared" si="16"/>
        <v>00000000-1900-PRODUCE/DECHDI</v>
      </c>
      <c r="AU20" s="44"/>
      <c r="AV20" s="48"/>
      <c r="AW20" s="33" t="str">
        <f t="shared" si="17"/>
        <v/>
      </c>
      <c r="AX20" s="33" t="str">
        <f t="shared" si="18"/>
        <v/>
      </c>
      <c r="AY20" s="48"/>
      <c r="AZ20" s="48"/>
      <c r="BA20" s="82" t="str">
        <f t="shared" si="19"/>
        <v/>
      </c>
      <c r="BB20" s="70" t="str">
        <f t="shared" si="20"/>
        <v/>
      </c>
      <c r="BC20" s="66" t="str">
        <f>IFERROR(INDEX(BD_CIAT!$AE$1:$AE$273,MATCH(RD_IL_RENOVACIONES!I20,BD_CIAT!$A$1:$A$273,0)),"")</f>
        <v/>
      </c>
      <c r="BD20" s="66" t="str">
        <f>+IF(BC20&lt;&gt;"",IF(RIGHT(BC20)="B",DATA_AUX!$F$3,IF(RIGHT(BC20)="A",DATA_AUX!$F$2,DATA_AUX!$F$4)),"")</f>
        <v/>
      </c>
      <c r="BE20" s="66" t="str">
        <f t="shared" si="21"/>
        <v/>
      </c>
      <c r="BF20" s="70" t="str">
        <f t="shared" si="22"/>
        <v/>
      </c>
      <c r="BG20" s="84" t="str">
        <f t="shared" si="23"/>
        <v/>
      </c>
      <c r="BH20" s="66" t="str">
        <f>+IF(AY20&lt;&gt;"",CONCATENATE(PROPER(MID([1]!NumLetras(12*(YEAR(AZ20)-YEAR(AY20))+(MONTH(AZ20)-MONTH(AY20))),1,LEN([1]!NumLetras(12*(YEAR(AZ20)-YEAR(AY20))+(MONTH(AZ20)-MONTH(AY20))))-7))," (",12*(YEAR(AZ20)-YEAR(AY20))+(MONTH(AZ20)-MONTH(AY20)),")",IF(MONTH(AZ20)-MONTH(AY20)=1," mes"," meses"),"; ",BB20),"")</f>
        <v/>
      </c>
      <c r="BI20" s="66" t="str">
        <f>IF(M20="","",IF(AK20&lt;&gt;"",CONCATENATE(LOWER(MID([1]!NumLetras(12*(YEAR(N20)-YEAR(M20))+(MONTH(N20)-MONTH(M20))),1,LEN([1]!NumLetras(12*(YEAR(N20)-YEAR(M20))+(MONTH(N20)-MONTH(M20))))-7))," (",12*(YEAR(N20)-YEAR(M20))+(MONTH(N20)-MONTH(M20)),")",IF(MONTH(N20)-MONTH(M20)=1," mes"," meses"),"; ",Q20),""))</f>
        <v/>
      </c>
    </row>
    <row r="21" spans="1:61" ht="42" customHeight="1">
      <c r="A21" s="43">
        <v>20</v>
      </c>
      <c r="C21" s="44"/>
      <c r="D21" s="66" t="str">
        <f t="shared" si="2"/>
        <v>00000000-2024-PRODUCE/DECHDI-</v>
      </c>
      <c r="E21" s="45"/>
      <c r="F21" s="46"/>
      <c r="G21" s="68" t="str">
        <f t="shared" si="3"/>
        <v>00000000-1900</v>
      </c>
      <c r="H21" s="66" t="str">
        <f t="shared" si="4"/>
        <v>0 de enero de yyyy</v>
      </c>
      <c r="J21" s="66" t="str">
        <f>+IFERROR(INDEX(BD_CIAT!$S$1:$S$273,MATCH(RD_IL_RENOVACIONES!I21,BD_CIAT!$A$1:$A$273,0)),"")</f>
        <v/>
      </c>
      <c r="L21" s="33" t="str">
        <f>IFERROR(INDEX(BD_CIAT!$Z$1:$Z$273,MATCH(RD_IL_RENOVACIONES!K21,BD_CIAT!$Y$1:$Y$273,0)),"")</f>
        <v/>
      </c>
      <c r="M21" s="48"/>
      <c r="N21" s="48"/>
      <c r="O21" s="78" t="str">
        <f>+IF(M21&lt;&gt;"",CONCATENATE(MID(LOWER([1]!NumLetras(ABS(12*(YEAR(N21)-YEAR(M21))+(MONTH(N21)-MONTH(M21))))),1,LEN([1]!NumLetras(ABS(12*(YEAR(N21)-YEAR(M21))+(MONTH(N21)-MONTH(M21)))))-7)," (",ABS(12*(YEAR(N21)-YEAR(M21))+(MONTH(N21)-MONTH(M21))),")",IF(MONTH(N21)-MONTH(M21)=1," mes"," meses")),"")</f>
        <v/>
      </c>
      <c r="P21" s="80" t="str">
        <f t="shared" si="5"/>
        <v/>
      </c>
      <c r="Q21" s="70" t="str">
        <f t="shared" si="6"/>
        <v/>
      </c>
      <c r="R21" s="49"/>
      <c r="S21" s="49"/>
      <c r="T21" s="66" t="str">
        <f t="shared" si="7"/>
        <v>0 de enero de yyyy</v>
      </c>
      <c r="U21" s="50"/>
      <c r="V21" s="72" t="str">
        <f t="shared" si="8"/>
        <v xml:space="preserve">$,000 </v>
      </c>
      <c r="W21" s="72" t="str">
        <f>LOWER(IF(U21&lt;&gt;"",[1]!NumLetras(U21),""))</f>
        <v/>
      </c>
      <c r="X21" s="81" t="str">
        <f t="shared" si="9"/>
        <v/>
      </c>
      <c r="Y21" s="66" t="str">
        <f>IFERROR(INDEX(BD_CIAT!$B$1:$B$273,MATCH(RD_IL_RENOVACIONES!AA21,BD_CIAT!$AG$1:$AG$273,0)),"")</f>
        <v/>
      </c>
      <c r="Z21" s="66" t="str">
        <f>IFERROR(INDEX(BD_CIAT!$AI$1:$AI$273,MATCH(RD_IL_RENOVACIONES!AA21,BD_CIAT!$AG$1:$AG$273,0)),"")</f>
        <v/>
      </c>
      <c r="AA21" s="66" t="str">
        <f>IFERROR(INDEX(BD_CIAT!$AG$1:$AG$273,MATCH(RD_IL_RENOVACIONES!I21,BD_CIAT!$A$1:$A$273,0)),"")</f>
        <v/>
      </c>
      <c r="AB21" s="66" t="str">
        <f>IFERROR(INDEX(BD_CIAT!$E$1:$E$273,MATCH(RD_IL_RENOVACIONES!AA21,BD_CIAT!$AG$1:$AG$273,0)),"")</f>
        <v/>
      </c>
      <c r="AC21" s="33" t="str">
        <f>IFERROR(INDEX(BD_CIAT!$AK$1:$AK$273,MATCH(RD_IL_RENOVACIONES!I21,BD_CIAT!$A$1:$A$273,0)),"")</f>
        <v/>
      </c>
      <c r="AD21" s="66" t="str">
        <f t="shared" si="10"/>
        <v/>
      </c>
      <c r="AE21" s="78" t="str">
        <f>IFERROR(INDEX(BD_CIAT!$AA$2:$AA$273,MATCH(RD_IL_RENOVACIONES!K21,BD_CIAT!$Y$2:$Y$273,0)),"")</f>
        <v/>
      </c>
      <c r="AF21" s="44"/>
      <c r="AG21" s="44"/>
      <c r="AH21" s="51"/>
      <c r="AI21" s="66" t="str">
        <f t="shared" si="11"/>
        <v/>
      </c>
      <c r="AJ21" s="48"/>
      <c r="AK21" s="66" t="str">
        <f t="shared" si="12"/>
        <v>0 de enero de yyyy</v>
      </c>
      <c r="AL21" s="48"/>
      <c r="AM21" s="66" t="str">
        <f t="shared" si="13"/>
        <v>0 de enero de YYYY</v>
      </c>
      <c r="AN21" s="58"/>
      <c r="AO21" s="72" t="str">
        <f t="shared" si="14"/>
        <v xml:space="preserve">$,000 </v>
      </c>
      <c r="AP21" s="72" t="str">
        <f>LOWER(IF(AN21&lt;&gt;"",[1]!NumLetras(AN21),""))</f>
        <v/>
      </c>
      <c r="AQ21" s="73" t="str">
        <f t="shared" si="15"/>
        <v/>
      </c>
      <c r="AS21" s="48"/>
      <c r="AT21" s="66" t="str">
        <f t="shared" si="16"/>
        <v>00000000-1900-PRODUCE/DECHDI</v>
      </c>
      <c r="AU21" s="44"/>
      <c r="AV21" s="48"/>
      <c r="AW21" s="33" t="str">
        <f t="shared" si="17"/>
        <v/>
      </c>
      <c r="AX21" s="33" t="str">
        <f t="shared" si="18"/>
        <v/>
      </c>
      <c r="AY21" s="48"/>
      <c r="AZ21" s="48"/>
      <c r="BA21" s="82" t="str">
        <f t="shared" si="19"/>
        <v/>
      </c>
      <c r="BB21" s="70" t="str">
        <f t="shared" si="20"/>
        <v/>
      </c>
      <c r="BC21" s="66" t="str">
        <f>IFERROR(INDEX(BD_CIAT!$AE$1:$AE$273,MATCH(RD_IL_RENOVACIONES!I21,BD_CIAT!$A$1:$A$273,0)),"")</f>
        <v/>
      </c>
      <c r="BD21" s="66" t="str">
        <f>+IF(BC21&lt;&gt;"",IF(RIGHT(BC21)="B",DATA_AUX!$F$3,IF(RIGHT(BC21)="A",DATA_AUX!$F$2,DATA_AUX!$F$4)),"")</f>
        <v/>
      </c>
      <c r="BE21" s="66" t="str">
        <f t="shared" si="21"/>
        <v/>
      </c>
      <c r="BF21" s="70" t="str">
        <f t="shared" si="22"/>
        <v/>
      </c>
      <c r="BG21" s="84" t="str">
        <f t="shared" si="23"/>
        <v/>
      </c>
      <c r="BH21" s="66" t="str">
        <f>+IF(AY21&lt;&gt;"",CONCATENATE(PROPER(MID([1]!NumLetras(12*(YEAR(AZ21)-YEAR(AY21))+(MONTH(AZ21)-MONTH(AY21))),1,LEN([1]!NumLetras(12*(YEAR(AZ21)-YEAR(AY21))+(MONTH(AZ21)-MONTH(AY21))))-7))," (",12*(YEAR(AZ21)-YEAR(AY21))+(MONTH(AZ21)-MONTH(AY21)),")",IF(MONTH(AZ21)-MONTH(AY21)=1," mes"," meses"),"; ",BB21),"")</f>
        <v/>
      </c>
      <c r="BI21" s="66" t="str">
        <f>IF(M21="","",IF(AK21&lt;&gt;"",CONCATENATE(LOWER(MID([1]!NumLetras(12*(YEAR(N21)-YEAR(M21))+(MONTH(N21)-MONTH(M21))),1,LEN([1]!NumLetras(12*(YEAR(N21)-YEAR(M21))+(MONTH(N21)-MONTH(M21))))-7))," (",12*(YEAR(N21)-YEAR(M21))+(MONTH(N21)-MONTH(M21)),")",IF(MONTH(N21)-MONTH(M21)=1," mes"," meses"),"; ",Q21),""))</f>
        <v/>
      </c>
    </row>
    <row r="22" spans="1:61" ht="42" customHeight="1">
      <c r="A22" s="43">
        <v>21</v>
      </c>
      <c r="C22" s="44"/>
      <c r="D22" s="66" t="str">
        <f t="shared" si="2"/>
        <v>00000000-2024-PRODUCE/DECHDI-</v>
      </c>
      <c r="E22" s="45"/>
      <c r="F22" s="46"/>
      <c r="G22" s="68" t="str">
        <f t="shared" si="3"/>
        <v>00000000-1900</v>
      </c>
      <c r="H22" s="66" t="str">
        <f t="shared" si="4"/>
        <v>0 de enero de yyyy</v>
      </c>
      <c r="J22" s="66" t="str">
        <f>+IFERROR(INDEX(BD_CIAT!$S$1:$S$273,MATCH(RD_IL_RENOVACIONES!I22,BD_CIAT!$A$1:$A$273,0)),"")</f>
        <v/>
      </c>
      <c r="L22" s="33" t="str">
        <f>IFERROR(INDEX(BD_CIAT!$Z$1:$Z$273,MATCH(RD_IL_RENOVACIONES!K22,BD_CIAT!$Y$1:$Y$273,0)),"")</f>
        <v/>
      </c>
      <c r="M22" s="48"/>
      <c r="N22" s="48"/>
      <c r="O22" s="78" t="str">
        <f>+IF(M22&lt;&gt;"",CONCATENATE(MID(LOWER([1]!NumLetras(ABS(12*(YEAR(N22)-YEAR(M22))+(MONTH(N22)-MONTH(M22))))),1,LEN([1]!NumLetras(ABS(12*(YEAR(N22)-YEAR(M22))+(MONTH(N22)-MONTH(M22)))))-7)," (",ABS(12*(YEAR(N22)-YEAR(M22))+(MONTH(N22)-MONTH(M22))),")",IF(MONTH(N22)-MONTH(M22)=1," mes"," meses")),"")</f>
        <v/>
      </c>
      <c r="P22" s="80" t="str">
        <f t="shared" si="5"/>
        <v/>
      </c>
      <c r="Q22" s="70" t="str">
        <f t="shared" si="6"/>
        <v/>
      </c>
      <c r="R22" s="49"/>
      <c r="S22" s="49"/>
      <c r="T22" s="66" t="str">
        <f t="shared" si="7"/>
        <v>0 de enero de yyyy</v>
      </c>
      <c r="U22" s="50"/>
      <c r="V22" s="72" t="str">
        <f t="shared" si="8"/>
        <v xml:space="preserve">$,000 </v>
      </c>
      <c r="W22" s="72" t="str">
        <f>LOWER(IF(U22&lt;&gt;"",[1]!NumLetras(U22),""))</f>
        <v/>
      </c>
      <c r="X22" s="81" t="str">
        <f t="shared" si="9"/>
        <v/>
      </c>
      <c r="Y22" s="66" t="str">
        <f>IFERROR(INDEX(BD_CIAT!$B$1:$B$273,MATCH(RD_IL_RENOVACIONES!AA22,BD_CIAT!$AG$1:$AG$273,0)),"")</f>
        <v/>
      </c>
      <c r="Z22" s="66" t="str">
        <f>IFERROR(INDEX(BD_CIAT!$AI$1:$AI$273,MATCH(RD_IL_RENOVACIONES!AA22,BD_CIAT!$AG$1:$AG$273,0)),"")</f>
        <v/>
      </c>
      <c r="AA22" s="66" t="str">
        <f>IFERROR(INDEX(BD_CIAT!$AG$1:$AG$273,MATCH(RD_IL_RENOVACIONES!I22,BD_CIAT!$A$1:$A$273,0)),"")</f>
        <v/>
      </c>
      <c r="AB22" s="66" t="str">
        <f>IFERROR(INDEX(BD_CIAT!$E$1:$E$273,MATCH(RD_IL_RENOVACIONES!AA22,BD_CIAT!$AG$1:$AG$273,0)),"")</f>
        <v/>
      </c>
      <c r="AC22" s="33" t="str">
        <f>IFERROR(INDEX(BD_CIAT!$AK$1:$AK$273,MATCH(RD_IL_RENOVACIONES!I22,BD_CIAT!$A$1:$A$273,0)),"")</f>
        <v/>
      </c>
      <c r="AD22" s="66" t="str">
        <f t="shared" si="10"/>
        <v/>
      </c>
      <c r="AE22" s="78" t="str">
        <f>IFERROR(INDEX(BD_CIAT!$AA$2:$AA$273,MATCH(RD_IL_RENOVACIONES!K22,BD_CIAT!$Y$2:$Y$273,0)),"")</f>
        <v/>
      </c>
      <c r="AF22" s="44"/>
      <c r="AG22" s="44"/>
      <c r="AH22" s="51"/>
      <c r="AI22" s="66" t="str">
        <f t="shared" si="11"/>
        <v/>
      </c>
      <c r="AJ22" s="48"/>
      <c r="AK22" s="66" t="str">
        <f t="shared" si="12"/>
        <v>0 de enero de yyyy</v>
      </c>
      <c r="AL22" s="48"/>
      <c r="AM22" s="66" t="str">
        <f t="shared" si="13"/>
        <v>0 de enero de YYYY</v>
      </c>
      <c r="AN22" s="58"/>
      <c r="AO22" s="72" t="str">
        <f t="shared" si="14"/>
        <v xml:space="preserve">$,000 </v>
      </c>
      <c r="AP22" s="72" t="str">
        <f>LOWER(IF(AN22&lt;&gt;"",[1]!NumLetras(AN22),""))</f>
        <v/>
      </c>
      <c r="AQ22" s="73" t="str">
        <f t="shared" si="15"/>
        <v/>
      </c>
      <c r="AS22" s="48"/>
      <c r="AT22" s="66" t="str">
        <f t="shared" si="16"/>
        <v>00000000-1900-PRODUCE/DECHDI</v>
      </c>
      <c r="AU22" s="44"/>
      <c r="AV22" s="48"/>
      <c r="AW22" s="33" t="str">
        <f t="shared" si="17"/>
        <v/>
      </c>
      <c r="AX22" s="33" t="str">
        <f t="shared" si="18"/>
        <v/>
      </c>
      <c r="AY22" s="48"/>
      <c r="AZ22" s="48"/>
      <c r="BA22" s="82" t="str">
        <f t="shared" si="19"/>
        <v/>
      </c>
      <c r="BB22" s="70" t="str">
        <f t="shared" si="20"/>
        <v/>
      </c>
      <c r="BC22" s="66" t="str">
        <f>IFERROR(INDEX(BD_CIAT!$AE$1:$AE$273,MATCH(RD_IL_RENOVACIONES!I22,BD_CIAT!$A$1:$A$273,0)),"")</f>
        <v/>
      </c>
      <c r="BD22" s="66" t="str">
        <f>+IF(BC22&lt;&gt;"",IF(RIGHT(BC22)="B",DATA_AUX!$F$3,IF(RIGHT(BC22)="A",DATA_AUX!$F$2,DATA_AUX!$F$4)),"")</f>
        <v/>
      </c>
      <c r="BE22" s="66" t="str">
        <f t="shared" si="21"/>
        <v/>
      </c>
      <c r="BF22" s="70" t="str">
        <f t="shared" si="22"/>
        <v/>
      </c>
      <c r="BG22" s="84" t="str">
        <f t="shared" si="23"/>
        <v/>
      </c>
      <c r="BH22" s="66" t="str">
        <f>+IF(AY22&lt;&gt;"",CONCATENATE(PROPER(MID([1]!NumLetras(12*(YEAR(AZ22)-YEAR(AY22))+(MONTH(AZ22)-MONTH(AY22))),1,LEN([1]!NumLetras(12*(YEAR(AZ22)-YEAR(AY22))+(MONTH(AZ22)-MONTH(AY22))))-7))," (",12*(YEAR(AZ22)-YEAR(AY22))+(MONTH(AZ22)-MONTH(AY22)),")",IF(MONTH(AZ22)-MONTH(AY22)=1," mes"," meses"),"; ",BB22),"")</f>
        <v/>
      </c>
      <c r="BI22" s="66" t="str">
        <f>IF(M22="","",IF(AK22&lt;&gt;"",CONCATENATE(LOWER(MID([1]!NumLetras(12*(YEAR(N22)-YEAR(M22))+(MONTH(N22)-MONTH(M22))),1,LEN([1]!NumLetras(12*(YEAR(N22)-YEAR(M22))+(MONTH(N22)-MONTH(M22))))-7))," (",12*(YEAR(N22)-YEAR(M22))+(MONTH(N22)-MONTH(M22)),")",IF(MONTH(N22)-MONTH(M22)=1," mes"," meses"),"; ",Q22),""))</f>
        <v/>
      </c>
    </row>
    <row r="23" spans="1:61" ht="42" customHeight="1">
      <c r="A23" s="43">
        <v>22</v>
      </c>
      <c r="C23" s="44"/>
      <c r="D23" s="66" t="str">
        <f t="shared" si="2"/>
        <v>00000000-2024-PRODUCE/DECHDI-</v>
      </c>
      <c r="E23" s="45"/>
      <c r="F23" s="46"/>
      <c r="G23" s="68" t="str">
        <f t="shared" si="3"/>
        <v>00000000-1900</v>
      </c>
      <c r="H23" s="66" t="str">
        <f t="shared" si="4"/>
        <v>0 de enero de yyyy</v>
      </c>
      <c r="J23" s="66" t="str">
        <f>+IFERROR(INDEX(BD_CIAT!$S$1:$S$273,MATCH(RD_IL_RENOVACIONES!I23,BD_CIAT!$A$1:$A$273,0)),"")</f>
        <v/>
      </c>
      <c r="L23" s="33" t="str">
        <f>IFERROR(INDEX(BD_CIAT!$Z$1:$Z$273,MATCH(RD_IL_RENOVACIONES!K23,BD_CIAT!$Y$1:$Y$273,0)),"")</f>
        <v/>
      </c>
      <c r="M23" s="48"/>
      <c r="N23" s="48"/>
      <c r="O23" s="78" t="str">
        <f>+IF(M23&lt;&gt;"",CONCATENATE(MID(LOWER([1]!NumLetras(ABS(12*(YEAR(N23)-YEAR(M23))+(MONTH(N23)-MONTH(M23))))),1,LEN([1]!NumLetras(ABS(12*(YEAR(N23)-YEAR(M23))+(MONTH(N23)-MONTH(M23)))))-7)," (",ABS(12*(YEAR(N23)-YEAR(M23))+(MONTH(N23)-MONTH(M23))),")",IF(MONTH(N23)-MONTH(M23)=1," mes"," meses")),"")</f>
        <v/>
      </c>
      <c r="P23" s="80" t="str">
        <f t="shared" si="5"/>
        <v/>
      </c>
      <c r="Q23" s="70" t="str">
        <f t="shared" si="6"/>
        <v/>
      </c>
      <c r="R23" s="49"/>
      <c r="S23" s="49"/>
      <c r="T23" s="66" t="str">
        <f t="shared" si="7"/>
        <v>0 de enero de yyyy</v>
      </c>
      <c r="U23" s="50"/>
      <c r="V23" s="72" t="str">
        <f t="shared" si="8"/>
        <v xml:space="preserve">$,000 </v>
      </c>
      <c r="W23" s="72" t="str">
        <f>LOWER(IF(U23&lt;&gt;"",[1]!NumLetras(U23),""))</f>
        <v/>
      </c>
      <c r="X23" s="81" t="str">
        <f t="shared" si="9"/>
        <v/>
      </c>
      <c r="Y23" s="66" t="str">
        <f>IFERROR(INDEX(BD_CIAT!$B$1:$B$273,MATCH(RD_IL_RENOVACIONES!AA23,BD_CIAT!$AG$1:$AG$273,0)),"")</f>
        <v/>
      </c>
      <c r="Z23" s="66" t="str">
        <f>IFERROR(INDEX(BD_CIAT!$AI$1:$AI$273,MATCH(RD_IL_RENOVACIONES!AA23,BD_CIAT!$AG$1:$AG$273,0)),"")</f>
        <v/>
      </c>
      <c r="AA23" s="66" t="str">
        <f>IFERROR(INDEX(BD_CIAT!$AG$1:$AG$273,MATCH(RD_IL_RENOVACIONES!I23,BD_CIAT!$A$1:$A$273,0)),"")</f>
        <v/>
      </c>
      <c r="AB23" s="66" t="str">
        <f>IFERROR(INDEX(BD_CIAT!$E$1:$E$273,MATCH(RD_IL_RENOVACIONES!AA23,BD_CIAT!$AG$1:$AG$273,0)),"")</f>
        <v/>
      </c>
      <c r="AC23" s="33" t="str">
        <f>IFERROR(INDEX(BD_CIAT!$AK$1:$AK$273,MATCH(RD_IL_RENOVACIONES!I23,BD_CIAT!$A$1:$A$273,0)),"")</f>
        <v/>
      </c>
      <c r="AD23" s="66" t="str">
        <f t="shared" si="10"/>
        <v/>
      </c>
      <c r="AE23" s="78" t="str">
        <f>IFERROR(INDEX(BD_CIAT!$AA$2:$AA$273,MATCH(RD_IL_RENOVACIONES!K23,BD_CIAT!$Y$2:$Y$273,0)),"")</f>
        <v/>
      </c>
      <c r="AF23" s="44"/>
      <c r="AG23" s="44"/>
      <c r="AH23" s="51"/>
      <c r="AI23" s="66" t="str">
        <f t="shared" si="11"/>
        <v/>
      </c>
      <c r="AJ23" s="48"/>
      <c r="AK23" s="66" t="str">
        <f t="shared" si="12"/>
        <v>0 de enero de yyyy</v>
      </c>
      <c r="AL23" s="48"/>
      <c r="AM23" s="66" t="str">
        <f t="shared" si="13"/>
        <v>0 de enero de YYYY</v>
      </c>
      <c r="AN23" s="58"/>
      <c r="AO23" s="72" t="str">
        <f t="shared" si="14"/>
        <v xml:space="preserve">$,000 </v>
      </c>
      <c r="AP23" s="72" t="str">
        <f>LOWER(IF(AN23&lt;&gt;"",[1]!NumLetras(AN23),""))</f>
        <v/>
      </c>
      <c r="AQ23" s="73" t="str">
        <f t="shared" si="15"/>
        <v/>
      </c>
      <c r="AS23" s="48"/>
      <c r="AT23" s="66" t="str">
        <f t="shared" si="16"/>
        <v>00000000-1900-PRODUCE/DECHDI</v>
      </c>
      <c r="AU23" s="44"/>
      <c r="AV23" s="48"/>
      <c r="AW23" s="33" t="str">
        <f t="shared" si="17"/>
        <v/>
      </c>
      <c r="AX23" s="33" t="str">
        <f t="shared" si="18"/>
        <v/>
      </c>
      <c r="AY23" s="48"/>
      <c r="AZ23" s="48"/>
      <c r="BA23" s="82" t="str">
        <f t="shared" si="19"/>
        <v/>
      </c>
      <c r="BB23" s="70" t="str">
        <f t="shared" si="20"/>
        <v/>
      </c>
      <c r="BC23" s="66" t="str">
        <f>IFERROR(INDEX(BD_CIAT!$AE$1:$AE$273,MATCH(RD_IL_RENOVACIONES!I23,BD_CIAT!$A$1:$A$273,0)),"")</f>
        <v/>
      </c>
      <c r="BD23" s="66" t="str">
        <f>+IF(BC23&lt;&gt;"",IF(RIGHT(BC23)="B",DATA_AUX!$F$3,IF(RIGHT(BC23)="A",DATA_AUX!$F$2,DATA_AUX!$F$4)),"")</f>
        <v/>
      </c>
      <c r="BE23" s="66" t="str">
        <f t="shared" si="21"/>
        <v/>
      </c>
      <c r="BF23" s="70" t="str">
        <f t="shared" si="22"/>
        <v/>
      </c>
      <c r="BG23" s="84" t="str">
        <f t="shared" si="23"/>
        <v/>
      </c>
      <c r="BH23" s="66" t="str">
        <f>+IF(AY23&lt;&gt;"",CONCATENATE(PROPER(MID([1]!NumLetras(12*(YEAR(AZ23)-YEAR(AY23))+(MONTH(AZ23)-MONTH(AY23))),1,LEN([1]!NumLetras(12*(YEAR(AZ23)-YEAR(AY23))+(MONTH(AZ23)-MONTH(AY23))))-7))," (",12*(YEAR(AZ23)-YEAR(AY23))+(MONTH(AZ23)-MONTH(AY23)),")",IF(MONTH(AZ23)-MONTH(AY23)=1," mes"," meses"),"; ",BB23),"")</f>
        <v/>
      </c>
      <c r="BI23" s="66" t="str">
        <f>IF(M23="","",IF(AK23&lt;&gt;"",CONCATENATE(LOWER(MID([1]!NumLetras(12*(YEAR(N23)-YEAR(M23))+(MONTH(N23)-MONTH(M23))),1,LEN([1]!NumLetras(12*(YEAR(N23)-YEAR(M23))+(MONTH(N23)-MONTH(M23))))-7))," (",12*(YEAR(N23)-YEAR(M23))+(MONTH(N23)-MONTH(M23)),")",IF(MONTH(N23)-MONTH(M23)=1," mes"," meses"),"; ",Q23),""))</f>
        <v/>
      </c>
    </row>
    <row r="24" spans="1:61" ht="42" customHeight="1">
      <c r="A24" s="43">
        <v>23</v>
      </c>
      <c r="C24" s="44"/>
      <c r="D24" s="66" t="str">
        <f t="shared" si="2"/>
        <v>00000000-2024-PRODUCE/DECHDI-</v>
      </c>
      <c r="E24" s="45"/>
      <c r="F24" s="46"/>
      <c r="G24" s="68" t="str">
        <f t="shared" si="3"/>
        <v>00000000-1900</v>
      </c>
      <c r="H24" s="66" t="str">
        <f t="shared" si="4"/>
        <v>0 de enero de yyyy</v>
      </c>
      <c r="J24" s="66" t="str">
        <f>+IFERROR(INDEX(BD_CIAT!$S$1:$S$273,MATCH(RD_IL_RENOVACIONES!I24,BD_CIAT!$A$1:$A$273,0)),"")</f>
        <v/>
      </c>
      <c r="L24" s="33" t="str">
        <f>IFERROR(INDEX(BD_CIAT!$Z$1:$Z$273,MATCH(RD_IL_RENOVACIONES!K24,BD_CIAT!$Y$1:$Y$273,0)),"")</f>
        <v/>
      </c>
      <c r="M24" s="48"/>
      <c r="N24" s="48"/>
      <c r="O24" s="78" t="str">
        <f>+IF(M24&lt;&gt;"",CONCATENATE(MID(LOWER([1]!NumLetras(ABS(12*(YEAR(N24)-YEAR(M24))+(MONTH(N24)-MONTH(M24))))),1,LEN([1]!NumLetras(ABS(12*(YEAR(N24)-YEAR(M24))+(MONTH(N24)-MONTH(M24)))))-7)," (",ABS(12*(YEAR(N24)-YEAR(M24))+(MONTH(N24)-MONTH(M24))),")",IF(MONTH(N24)-MONTH(M24)=1," mes"," meses")),"")</f>
        <v/>
      </c>
      <c r="P24" s="80" t="str">
        <f t="shared" si="5"/>
        <v/>
      </c>
      <c r="Q24" s="70" t="str">
        <f t="shared" si="6"/>
        <v/>
      </c>
      <c r="R24" s="49"/>
      <c r="S24" s="49"/>
      <c r="T24" s="66" t="str">
        <f t="shared" si="7"/>
        <v>0 de enero de yyyy</v>
      </c>
      <c r="U24" s="50"/>
      <c r="V24" s="72" t="str">
        <f t="shared" si="8"/>
        <v xml:space="preserve">$,000 </v>
      </c>
      <c r="W24" s="72" t="str">
        <f>LOWER(IF(U24&lt;&gt;"",[1]!NumLetras(U24),""))</f>
        <v/>
      </c>
      <c r="X24" s="81" t="str">
        <f t="shared" si="9"/>
        <v/>
      </c>
      <c r="Y24" s="66" t="str">
        <f>IFERROR(INDEX(BD_CIAT!$B$1:$B$273,MATCH(RD_IL_RENOVACIONES!AA24,BD_CIAT!$AG$1:$AG$273,0)),"")</f>
        <v/>
      </c>
      <c r="Z24" s="66" t="str">
        <f>IFERROR(INDEX(BD_CIAT!$AI$1:$AI$273,MATCH(RD_IL_RENOVACIONES!AA24,BD_CIAT!$AG$1:$AG$273,0)),"")</f>
        <v/>
      </c>
      <c r="AA24" s="66" t="str">
        <f>IFERROR(INDEX(BD_CIAT!$AG$1:$AG$273,MATCH(RD_IL_RENOVACIONES!I24,BD_CIAT!$A$1:$A$273,0)),"")</f>
        <v/>
      </c>
      <c r="AB24" s="66" t="str">
        <f>IFERROR(INDEX(BD_CIAT!$E$1:$E$273,MATCH(RD_IL_RENOVACIONES!AA24,BD_CIAT!$AG$1:$AG$273,0)),"")</f>
        <v/>
      </c>
      <c r="AC24" s="33" t="str">
        <f>IFERROR(INDEX(BD_CIAT!$AK$1:$AK$273,MATCH(RD_IL_RENOVACIONES!I24,BD_CIAT!$A$1:$A$273,0)),"")</f>
        <v/>
      </c>
      <c r="AD24" s="66" t="str">
        <f t="shared" si="10"/>
        <v/>
      </c>
      <c r="AE24" s="78" t="str">
        <f>IFERROR(INDEX(BD_CIAT!$AA$2:$AA$273,MATCH(RD_IL_RENOVACIONES!K24,BD_CIAT!$Y$2:$Y$273,0)),"")</f>
        <v/>
      </c>
      <c r="AF24" s="44"/>
      <c r="AG24" s="44"/>
      <c r="AH24" s="51"/>
      <c r="AI24" s="66" t="str">
        <f t="shared" si="11"/>
        <v/>
      </c>
      <c r="AJ24" s="48"/>
      <c r="AK24" s="66" t="str">
        <f t="shared" si="12"/>
        <v>0 de enero de yyyy</v>
      </c>
      <c r="AL24" s="48"/>
      <c r="AM24" s="66" t="str">
        <f t="shared" si="13"/>
        <v>0 de enero de YYYY</v>
      </c>
      <c r="AN24" s="58"/>
      <c r="AO24" s="72" t="str">
        <f t="shared" si="14"/>
        <v xml:space="preserve">$,000 </v>
      </c>
      <c r="AP24" s="72" t="str">
        <f>LOWER(IF(AN24&lt;&gt;"",[1]!NumLetras(AN24),""))</f>
        <v/>
      </c>
      <c r="AQ24" s="73" t="str">
        <f t="shared" si="15"/>
        <v/>
      </c>
      <c r="AS24" s="48"/>
      <c r="AT24" s="66" t="str">
        <f t="shared" si="16"/>
        <v>00000000-1900-PRODUCE/DECHDI</v>
      </c>
      <c r="AU24" s="44"/>
      <c r="AV24" s="48"/>
      <c r="AW24" s="33" t="str">
        <f t="shared" si="17"/>
        <v/>
      </c>
      <c r="AX24" s="33" t="str">
        <f t="shared" si="18"/>
        <v/>
      </c>
      <c r="AY24" s="48"/>
      <c r="AZ24" s="48"/>
      <c r="BA24" s="82" t="str">
        <f t="shared" si="19"/>
        <v/>
      </c>
      <c r="BB24" s="70" t="str">
        <f t="shared" si="20"/>
        <v/>
      </c>
      <c r="BC24" s="66" t="str">
        <f>IFERROR(INDEX(BD_CIAT!$AE$1:$AE$273,MATCH(RD_IL_RENOVACIONES!I24,BD_CIAT!$A$1:$A$273,0)),"")</f>
        <v/>
      </c>
      <c r="BD24" s="66" t="str">
        <f>+IF(BC24&lt;&gt;"",IF(RIGHT(BC24)="B",DATA_AUX!$F$3,IF(RIGHT(BC24)="A",DATA_AUX!$F$2,DATA_AUX!$F$4)),"")</f>
        <v/>
      </c>
      <c r="BE24" s="66" t="str">
        <f t="shared" si="21"/>
        <v/>
      </c>
      <c r="BF24" s="70" t="str">
        <f t="shared" si="22"/>
        <v/>
      </c>
      <c r="BG24" s="84" t="str">
        <f t="shared" si="23"/>
        <v/>
      </c>
      <c r="BH24" s="66" t="str">
        <f>+IF(AY24&lt;&gt;"",CONCATENATE(PROPER(MID([1]!NumLetras(12*(YEAR(AZ24)-YEAR(AY24))+(MONTH(AZ24)-MONTH(AY24))),1,LEN([1]!NumLetras(12*(YEAR(AZ24)-YEAR(AY24))+(MONTH(AZ24)-MONTH(AY24))))-7))," (",12*(YEAR(AZ24)-YEAR(AY24))+(MONTH(AZ24)-MONTH(AY24)),")",IF(MONTH(AZ24)-MONTH(AY24)=1," mes"," meses"),"; ",BB24),"")</f>
        <v/>
      </c>
      <c r="BI24" s="66" t="str">
        <f>IF(M24="","",IF(AK24&lt;&gt;"",CONCATENATE(LOWER(MID([1]!NumLetras(12*(YEAR(N24)-YEAR(M24))+(MONTH(N24)-MONTH(M24))),1,LEN([1]!NumLetras(12*(YEAR(N24)-YEAR(M24))+(MONTH(N24)-MONTH(M24))))-7))," (",12*(YEAR(N24)-YEAR(M24))+(MONTH(N24)-MONTH(M24)),")",IF(MONTH(N24)-MONTH(M24)=1," mes"," meses"),"; ",Q24),""))</f>
        <v/>
      </c>
    </row>
    <row r="25" spans="1:61" ht="42" customHeight="1">
      <c r="A25" s="43">
        <v>24</v>
      </c>
      <c r="C25" s="44"/>
      <c r="D25" s="66" t="str">
        <f t="shared" si="2"/>
        <v>00000000-2024-PRODUCE/DECHDI-</v>
      </c>
      <c r="E25" s="45"/>
      <c r="F25" s="46"/>
      <c r="G25" s="68" t="str">
        <f t="shared" si="3"/>
        <v>00000000-1900</v>
      </c>
      <c r="H25" s="66" t="str">
        <f t="shared" si="4"/>
        <v>0 de enero de yyyy</v>
      </c>
      <c r="J25" s="66" t="str">
        <f>+IFERROR(INDEX(BD_CIAT!$S$1:$S$273,MATCH(RD_IL_RENOVACIONES!I25,BD_CIAT!$A$1:$A$273,0)),"")</f>
        <v/>
      </c>
      <c r="L25" s="33" t="str">
        <f>IFERROR(INDEX(BD_CIAT!$Z$1:$Z$273,MATCH(RD_IL_RENOVACIONES!K25,BD_CIAT!$Y$1:$Y$273,0)),"")</f>
        <v/>
      </c>
      <c r="M25" s="48"/>
      <c r="N25" s="48"/>
      <c r="O25" s="78" t="str">
        <f>+IF(M25&lt;&gt;"",CONCATENATE(MID(LOWER([1]!NumLetras(ABS(12*(YEAR(N25)-YEAR(M25))+(MONTH(N25)-MONTH(M25))))),1,LEN([1]!NumLetras(ABS(12*(YEAR(N25)-YEAR(M25))+(MONTH(N25)-MONTH(M25)))))-7)," (",ABS(12*(YEAR(N25)-YEAR(M25))+(MONTH(N25)-MONTH(M25))),")",IF(MONTH(N25)-MONTH(M25)=1," mes"," meses")),"")</f>
        <v/>
      </c>
      <c r="P25" s="80" t="str">
        <f t="shared" si="5"/>
        <v/>
      </c>
      <c r="Q25" s="70" t="str">
        <f t="shared" si="6"/>
        <v/>
      </c>
      <c r="R25" s="49"/>
      <c r="S25" s="49"/>
      <c r="T25" s="66" t="str">
        <f t="shared" si="7"/>
        <v>0 de enero de yyyy</v>
      </c>
      <c r="U25" s="50"/>
      <c r="V25" s="72" t="str">
        <f t="shared" si="8"/>
        <v xml:space="preserve">$,000 </v>
      </c>
      <c r="W25" s="72" t="str">
        <f>LOWER(IF(U25&lt;&gt;"",[1]!NumLetras(U25),""))</f>
        <v/>
      </c>
      <c r="X25" s="81" t="str">
        <f t="shared" si="9"/>
        <v/>
      </c>
      <c r="Y25" s="66" t="str">
        <f>IFERROR(INDEX(BD_CIAT!$B$1:$B$273,MATCH(RD_IL_RENOVACIONES!AA25,BD_CIAT!$AG$1:$AG$273,0)),"")</f>
        <v/>
      </c>
      <c r="Z25" s="66" t="str">
        <f>IFERROR(INDEX(BD_CIAT!$AI$1:$AI$273,MATCH(RD_IL_RENOVACIONES!AA25,BD_CIAT!$AG$1:$AG$273,0)),"")</f>
        <v/>
      </c>
      <c r="AA25" s="66" t="str">
        <f>IFERROR(INDEX(BD_CIAT!$AG$1:$AG$273,MATCH(RD_IL_RENOVACIONES!I25,BD_CIAT!$A$1:$A$273,0)),"")</f>
        <v/>
      </c>
      <c r="AB25" s="66" t="str">
        <f>IFERROR(INDEX(BD_CIAT!$E$1:$E$273,MATCH(RD_IL_RENOVACIONES!AA25,BD_CIAT!$AG$1:$AG$273,0)),"")</f>
        <v/>
      </c>
      <c r="AC25" s="33" t="str">
        <f>IFERROR(INDEX(BD_CIAT!$AK$1:$AK$273,MATCH(RD_IL_RENOVACIONES!I25,BD_CIAT!$A$1:$A$273,0)),"")</f>
        <v/>
      </c>
      <c r="AD25" s="66" t="str">
        <f t="shared" si="10"/>
        <v/>
      </c>
      <c r="AE25" s="78" t="str">
        <f>IFERROR(INDEX(BD_CIAT!$AA$2:$AA$273,MATCH(RD_IL_RENOVACIONES!K25,BD_CIAT!$Y$2:$Y$273,0)),"")</f>
        <v/>
      </c>
      <c r="AF25" s="44"/>
      <c r="AG25" s="44"/>
      <c r="AH25" s="51"/>
      <c r="AI25" s="66" t="str">
        <f t="shared" si="11"/>
        <v/>
      </c>
      <c r="AJ25" s="48"/>
      <c r="AK25" s="66" t="str">
        <f t="shared" si="12"/>
        <v>0 de enero de yyyy</v>
      </c>
      <c r="AL25" s="48"/>
      <c r="AM25" s="66" t="str">
        <f t="shared" si="13"/>
        <v>0 de enero de YYYY</v>
      </c>
      <c r="AN25" s="58"/>
      <c r="AO25" s="72" t="str">
        <f t="shared" si="14"/>
        <v xml:space="preserve">$,000 </v>
      </c>
      <c r="AP25" s="72" t="str">
        <f>LOWER(IF(AN25&lt;&gt;"",[1]!NumLetras(AN25),""))</f>
        <v/>
      </c>
      <c r="AQ25" s="73" t="str">
        <f t="shared" si="15"/>
        <v/>
      </c>
      <c r="AS25" s="48"/>
      <c r="AT25" s="66" t="str">
        <f t="shared" si="16"/>
        <v>00000000-1900-PRODUCE/DECHDI</v>
      </c>
      <c r="AU25" s="44"/>
      <c r="AV25" s="48"/>
      <c r="AW25" s="33" t="str">
        <f t="shared" si="17"/>
        <v/>
      </c>
      <c r="AX25" s="33" t="str">
        <f t="shared" si="18"/>
        <v/>
      </c>
      <c r="AY25" s="48"/>
      <c r="AZ25" s="48"/>
      <c r="BA25" s="82" t="str">
        <f t="shared" si="19"/>
        <v/>
      </c>
      <c r="BB25" s="70" t="str">
        <f t="shared" si="20"/>
        <v/>
      </c>
      <c r="BC25" s="66" t="str">
        <f>IFERROR(INDEX(BD_CIAT!$AE$1:$AE$273,MATCH(RD_IL_RENOVACIONES!I25,BD_CIAT!$A$1:$A$273,0)),"")</f>
        <v/>
      </c>
      <c r="BD25" s="66" t="str">
        <f>+IF(BC25&lt;&gt;"",IF(RIGHT(BC25)="B",DATA_AUX!$F$3,IF(RIGHT(BC25)="A",DATA_AUX!$F$2,DATA_AUX!$F$4)),"")</f>
        <v/>
      </c>
      <c r="BE25" s="66" t="str">
        <f t="shared" si="21"/>
        <v/>
      </c>
      <c r="BF25" s="70" t="str">
        <f t="shared" si="22"/>
        <v/>
      </c>
      <c r="BG25" s="84" t="str">
        <f t="shared" si="23"/>
        <v/>
      </c>
      <c r="BH25" s="66" t="str">
        <f>+IF(AY25&lt;&gt;"",CONCATENATE(PROPER(MID([1]!NumLetras(12*(YEAR(AZ25)-YEAR(AY25))+(MONTH(AZ25)-MONTH(AY25))),1,LEN([1]!NumLetras(12*(YEAR(AZ25)-YEAR(AY25))+(MONTH(AZ25)-MONTH(AY25))))-7))," (",12*(YEAR(AZ25)-YEAR(AY25))+(MONTH(AZ25)-MONTH(AY25)),")",IF(MONTH(AZ25)-MONTH(AY25)=1," mes"," meses"),"; ",BB25),"")</f>
        <v/>
      </c>
      <c r="BI25" s="66" t="str">
        <f>IF(M25="","",IF(AK25&lt;&gt;"",CONCATENATE(LOWER(MID([1]!NumLetras(12*(YEAR(N25)-YEAR(M25))+(MONTH(N25)-MONTH(M25))),1,LEN([1]!NumLetras(12*(YEAR(N25)-YEAR(M25))+(MONTH(N25)-MONTH(M25))))-7))," (",12*(YEAR(N25)-YEAR(M25))+(MONTH(N25)-MONTH(M25)),")",IF(MONTH(N25)-MONTH(M25)=1," mes"," meses"),"; ",Q25),""))</f>
        <v/>
      </c>
    </row>
    <row r="26" spans="1:61" ht="42" customHeight="1">
      <c r="A26" s="43">
        <v>25</v>
      </c>
      <c r="C26" s="44"/>
      <c r="D26" s="66" t="str">
        <f t="shared" si="2"/>
        <v>00000000-2024-PRODUCE/DECHDI-</v>
      </c>
      <c r="E26" s="45"/>
      <c r="F26" s="46"/>
      <c r="G26" s="68" t="str">
        <f t="shared" si="3"/>
        <v>00000000-1900</v>
      </c>
      <c r="H26" s="66" t="str">
        <f t="shared" si="4"/>
        <v>0 de enero de yyyy</v>
      </c>
      <c r="J26" s="66" t="str">
        <f>+IFERROR(INDEX(BD_CIAT!$S$1:$S$273,MATCH(RD_IL_RENOVACIONES!I26,BD_CIAT!$A$1:$A$273,0)),"")</f>
        <v/>
      </c>
      <c r="L26" s="33" t="str">
        <f>IFERROR(INDEX(BD_CIAT!$Z$1:$Z$273,MATCH(RD_IL_RENOVACIONES!K26,BD_CIAT!$Y$1:$Y$273,0)),"")</f>
        <v/>
      </c>
      <c r="M26" s="48"/>
      <c r="N26" s="48"/>
      <c r="O26" s="78" t="str">
        <f>+IF(M26&lt;&gt;"",CONCATENATE(MID(LOWER([1]!NumLetras(ABS(12*(YEAR(N26)-YEAR(M26))+(MONTH(N26)-MONTH(M26))))),1,LEN([1]!NumLetras(ABS(12*(YEAR(N26)-YEAR(M26))+(MONTH(N26)-MONTH(M26)))))-7)," (",ABS(12*(YEAR(N26)-YEAR(M26))+(MONTH(N26)-MONTH(M26))),")",IF(MONTH(N26)-MONTH(M26)=1," mes"," meses")),"")</f>
        <v/>
      </c>
      <c r="P26" s="80" t="str">
        <f t="shared" si="5"/>
        <v/>
      </c>
      <c r="Q26" s="70" t="str">
        <f t="shared" si="6"/>
        <v/>
      </c>
      <c r="R26" s="49"/>
      <c r="S26" s="49"/>
      <c r="T26" s="66" t="str">
        <f t="shared" si="7"/>
        <v>0 de enero de yyyy</v>
      </c>
      <c r="U26" s="50"/>
      <c r="V26" s="72" t="str">
        <f t="shared" si="8"/>
        <v xml:space="preserve">$,000 </v>
      </c>
      <c r="W26" s="72" t="str">
        <f>LOWER(IF(U26&lt;&gt;"",[1]!NumLetras(U26),""))</f>
        <v/>
      </c>
      <c r="X26" s="81" t="str">
        <f t="shared" si="9"/>
        <v/>
      </c>
      <c r="Y26" s="66" t="str">
        <f>IFERROR(INDEX(BD_CIAT!$B$1:$B$273,MATCH(RD_IL_RENOVACIONES!AA26,BD_CIAT!$AG$1:$AG$273,0)),"")</f>
        <v/>
      </c>
      <c r="Z26" s="66" t="str">
        <f>IFERROR(INDEX(BD_CIAT!$AI$1:$AI$273,MATCH(RD_IL_RENOVACIONES!AA26,BD_CIAT!$AG$1:$AG$273,0)),"")</f>
        <v/>
      </c>
      <c r="AA26" s="66" t="str">
        <f>IFERROR(INDEX(BD_CIAT!$AG$1:$AG$273,MATCH(RD_IL_RENOVACIONES!I26,BD_CIAT!$A$1:$A$273,0)),"")</f>
        <v/>
      </c>
      <c r="AB26" s="66" t="str">
        <f>IFERROR(INDEX(BD_CIAT!$E$1:$E$273,MATCH(RD_IL_RENOVACIONES!AA26,BD_CIAT!$AG$1:$AG$273,0)),"")</f>
        <v/>
      </c>
      <c r="AC26" s="33" t="str">
        <f>IFERROR(INDEX(BD_CIAT!$AK$1:$AK$273,MATCH(RD_IL_RENOVACIONES!I26,BD_CIAT!$A$1:$A$273,0)),"")</f>
        <v/>
      </c>
      <c r="AD26" s="66" t="str">
        <f t="shared" si="10"/>
        <v/>
      </c>
      <c r="AE26" s="78" t="str">
        <f>IFERROR(INDEX(BD_CIAT!$AA$2:$AA$273,MATCH(RD_IL_RENOVACIONES!K26,BD_CIAT!$Y$2:$Y$273,0)),"")</f>
        <v/>
      </c>
      <c r="AF26" s="44"/>
      <c r="AG26" s="44"/>
      <c r="AH26" s="51"/>
      <c r="AI26" s="66" t="str">
        <f t="shared" si="11"/>
        <v/>
      </c>
      <c r="AJ26" s="48"/>
      <c r="AK26" s="66" t="str">
        <f t="shared" si="12"/>
        <v>0 de enero de yyyy</v>
      </c>
      <c r="AL26" s="48"/>
      <c r="AM26" s="66" t="str">
        <f t="shared" si="13"/>
        <v>0 de enero de YYYY</v>
      </c>
      <c r="AN26" s="58"/>
      <c r="AO26" s="72" t="str">
        <f t="shared" si="14"/>
        <v xml:space="preserve">$,000 </v>
      </c>
      <c r="AP26" s="72" t="str">
        <f>LOWER(IF(AN26&lt;&gt;"",[1]!NumLetras(AN26),""))</f>
        <v/>
      </c>
      <c r="AQ26" s="73" t="str">
        <f t="shared" si="15"/>
        <v/>
      </c>
      <c r="AS26" s="48"/>
      <c r="AT26" s="66" t="str">
        <f t="shared" si="16"/>
        <v>00000000-1900-PRODUCE/DECHDI</v>
      </c>
      <c r="AU26" s="44"/>
      <c r="AV26" s="48"/>
      <c r="AW26" s="33" t="str">
        <f t="shared" si="17"/>
        <v/>
      </c>
      <c r="AX26" s="33" t="str">
        <f t="shared" si="18"/>
        <v/>
      </c>
      <c r="AY26" s="48"/>
      <c r="AZ26" s="48"/>
      <c r="BA26" s="82" t="str">
        <f t="shared" si="19"/>
        <v/>
      </c>
      <c r="BB26" s="70" t="str">
        <f t="shared" si="20"/>
        <v/>
      </c>
      <c r="BC26" s="66" t="str">
        <f>IFERROR(INDEX(BD_CIAT!$AE$1:$AE$273,MATCH(RD_IL_RENOVACIONES!I26,BD_CIAT!$A$1:$A$273,0)),"")</f>
        <v/>
      </c>
      <c r="BD26" s="66" t="str">
        <f>+IF(BC26&lt;&gt;"",IF(RIGHT(BC26)="B",DATA_AUX!$F$3,IF(RIGHT(BC26)="A",DATA_AUX!$F$2,DATA_AUX!$F$4)),"")</f>
        <v/>
      </c>
      <c r="BE26" s="66" t="str">
        <f t="shared" si="21"/>
        <v/>
      </c>
      <c r="BF26" s="70" t="str">
        <f t="shared" si="22"/>
        <v/>
      </c>
      <c r="BG26" s="84" t="str">
        <f t="shared" si="23"/>
        <v/>
      </c>
      <c r="BH26" s="66" t="str">
        <f>+IF(AY26&lt;&gt;"",CONCATENATE(PROPER(MID([1]!NumLetras(12*(YEAR(AZ26)-YEAR(AY26))+(MONTH(AZ26)-MONTH(AY26))),1,LEN([1]!NumLetras(12*(YEAR(AZ26)-YEAR(AY26))+(MONTH(AZ26)-MONTH(AY26))))-7))," (",12*(YEAR(AZ26)-YEAR(AY26))+(MONTH(AZ26)-MONTH(AY26)),")",IF(MONTH(AZ26)-MONTH(AY26)=1," mes"," meses"),"; ",BB26),"")</f>
        <v/>
      </c>
      <c r="BI26" s="66" t="str">
        <f>IF(M26="","",IF(AK26&lt;&gt;"",CONCATENATE(LOWER(MID([1]!NumLetras(12*(YEAR(N26)-YEAR(M26))+(MONTH(N26)-MONTH(M26))),1,LEN([1]!NumLetras(12*(YEAR(N26)-YEAR(M26))+(MONTH(N26)-MONTH(M26))))-7))," (",12*(YEAR(N26)-YEAR(M26))+(MONTH(N26)-MONTH(M26)),")",IF(MONTH(N26)-MONTH(M26)=1," mes"," meses"),"; ",Q26),""))</f>
        <v/>
      </c>
    </row>
    <row r="27" spans="1:61" ht="42" customHeight="1">
      <c r="A27" s="43">
        <v>26</v>
      </c>
      <c r="C27" s="44"/>
      <c r="D27" s="66" t="str">
        <f t="shared" si="2"/>
        <v>00000000-2024-PRODUCE/DECHDI-</v>
      </c>
      <c r="E27" s="45"/>
      <c r="F27" s="46"/>
      <c r="G27" s="68" t="str">
        <f t="shared" si="3"/>
        <v>00000000-1900</v>
      </c>
      <c r="H27" s="66" t="str">
        <f t="shared" si="4"/>
        <v>0 de enero de yyyy</v>
      </c>
      <c r="J27" s="66" t="str">
        <f>+IFERROR(INDEX(BD_CIAT!$S$1:$S$273,MATCH(RD_IL_RENOVACIONES!I27,BD_CIAT!$A$1:$A$273,0)),"")</f>
        <v/>
      </c>
      <c r="L27" s="33" t="str">
        <f>IFERROR(INDEX(BD_CIAT!$Z$1:$Z$273,MATCH(RD_IL_RENOVACIONES!K27,BD_CIAT!$Y$1:$Y$273,0)),"")</f>
        <v/>
      </c>
      <c r="M27" s="48"/>
      <c r="N27" s="48"/>
      <c r="O27" s="78" t="str">
        <f>+IF(M27&lt;&gt;"",CONCATENATE(MID(LOWER([1]!NumLetras(ABS(12*(YEAR(N27)-YEAR(M27))+(MONTH(N27)-MONTH(M27))))),1,LEN([1]!NumLetras(ABS(12*(YEAR(N27)-YEAR(M27))+(MONTH(N27)-MONTH(M27)))))-7)," (",ABS(12*(YEAR(N27)-YEAR(M27))+(MONTH(N27)-MONTH(M27))),")",IF(MONTH(N27)-MONTH(M27)=1," mes"," meses")),"")</f>
        <v/>
      </c>
      <c r="P27" s="80" t="str">
        <f t="shared" si="5"/>
        <v/>
      </c>
      <c r="Q27" s="70" t="str">
        <f t="shared" si="6"/>
        <v/>
      </c>
      <c r="R27" s="49"/>
      <c r="S27" s="49"/>
      <c r="T27" s="66" t="str">
        <f t="shared" si="7"/>
        <v>0 de enero de yyyy</v>
      </c>
      <c r="U27" s="50"/>
      <c r="V27" s="72" t="str">
        <f t="shared" si="8"/>
        <v xml:space="preserve">$,000 </v>
      </c>
      <c r="W27" s="72" t="str">
        <f>LOWER(IF(U27&lt;&gt;"",[1]!NumLetras(U27),""))</f>
        <v/>
      </c>
      <c r="X27" s="81" t="str">
        <f t="shared" si="9"/>
        <v/>
      </c>
      <c r="Y27" s="66" t="str">
        <f>IFERROR(INDEX(BD_CIAT!$B$1:$B$273,MATCH(RD_IL_RENOVACIONES!AA27,BD_CIAT!$AG$1:$AG$273,0)),"")</f>
        <v/>
      </c>
      <c r="Z27" s="66" t="str">
        <f>IFERROR(INDEX(BD_CIAT!$AI$1:$AI$273,MATCH(RD_IL_RENOVACIONES!AA27,BD_CIAT!$AG$1:$AG$273,0)),"")</f>
        <v/>
      </c>
      <c r="AA27" s="66" t="str">
        <f>IFERROR(INDEX(BD_CIAT!$AG$1:$AG$273,MATCH(RD_IL_RENOVACIONES!I27,BD_CIAT!$A$1:$A$273,0)),"")</f>
        <v/>
      </c>
      <c r="AB27" s="66" t="str">
        <f>IFERROR(INDEX(BD_CIAT!$E$1:$E$273,MATCH(RD_IL_RENOVACIONES!AA27,BD_CIAT!$AG$1:$AG$273,0)),"")</f>
        <v/>
      </c>
      <c r="AC27" s="33" t="str">
        <f>IFERROR(INDEX(BD_CIAT!$AK$1:$AK$273,MATCH(RD_IL_RENOVACIONES!I27,BD_CIAT!$A$1:$A$273,0)),"")</f>
        <v/>
      </c>
      <c r="AD27" s="66" t="str">
        <f t="shared" si="10"/>
        <v/>
      </c>
      <c r="AE27" s="78" t="str">
        <f>IFERROR(INDEX(BD_CIAT!$AA$2:$AA$273,MATCH(RD_IL_RENOVACIONES!K27,BD_CIAT!$Y$2:$Y$273,0)),"")</f>
        <v/>
      </c>
      <c r="AF27" s="44"/>
      <c r="AG27" s="44"/>
      <c r="AH27" s="51"/>
      <c r="AI27" s="66" t="str">
        <f t="shared" si="11"/>
        <v/>
      </c>
      <c r="AJ27" s="48"/>
      <c r="AK27" s="66" t="str">
        <f t="shared" si="12"/>
        <v>0 de enero de yyyy</v>
      </c>
      <c r="AL27" s="48"/>
      <c r="AM27" s="66" t="str">
        <f t="shared" si="13"/>
        <v>0 de enero de YYYY</v>
      </c>
      <c r="AN27" s="58"/>
      <c r="AO27" s="72" t="str">
        <f t="shared" si="14"/>
        <v xml:space="preserve">$,000 </v>
      </c>
      <c r="AP27" s="72" t="str">
        <f>LOWER(IF(AN27&lt;&gt;"",[1]!NumLetras(AN27),""))</f>
        <v/>
      </c>
      <c r="AQ27" s="73" t="str">
        <f t="shared" si="15"/>
        <v/>
      </c>
      <c r="AS27" s="48"/>
      <c r="AT27" s="66" t="str">
        <f t="shared" si="16"/>
        <v>00000000-1900-PRODUCE/DECHDI</v>
      </c>
      <c r="AU27" s="44"/>
      <c r="AV27" s="48"/>
      <c r="AW27" s="33" t="str">
        <f t="shared" si="17"/>
        <v/>
      </c>
      <c r="AX27" s="33" t="str">
        <f t="shared" si="18"/>
        <v/>
      </c>
      <c r="AY27" s="48"/>
      <c r="AZ27" s="48"/>
      <c r="BA27" s="82" t="str">
        <f t="shared" si="19"/>
        <v/>
      </c>
      <c r="BB27" s="70" t="str">
        <f t="shared" si="20"/>
        <v/>
      </c>
      <c r="BC27" s="66" t="str">
        <f>IFERROR(INDEX(BD_CIAT!$AE$1:$AE$273,MATCH(RD_IL_RENOVACIONES!I27,BD_CIAT!$A$1:$A$273,0)),"")</f>
        <v/>
      </c>
      <c r="BD27" s="66" t="str">
        <f>+IF(BC27&lt;&gt;"",IF(RIGHT(BC27)="B",DATA_AUX!$F$3,IF(RIGHT(BC27)="A",DATA_AUX!$F$2,DATA_AUX!$F$4)),"")</f>
        <v/>
      </c>
      <c r="BE27" s="66" t="str">
        <f t="shared" si="21"/>
        <v/>
      </c>
      <c r="BF27" s="70" t="str">
        <f t="shared" si="22"/>
        <v/>
      </c>
      <c r="BG27" s="84" t="str">
        <f t="shared" si="23"/>
        <v/>
      </c>
      <c r="BH27" s="66" t="str">
        <f>+IF(AY27&lt;&gt;"",CONCATENATE(PROPER(MID([1]!NumLetras(12*(YEAR(AZ27)-YEAR(AY27))+(MONTH(AZ27)-MONTH(AY27))),1,LEN([1]!NumLetras(12*(YEAR(AZ27)-YEAR(AY27))+(MONTH(AZ27)-MONTH(AY27))))-7))," (",12*(YEAR(AZ27)-YEAR(AY27))+(MONTH(AZ27)-MONTH(AY27)),")",IF(MONTH(AZ27)-MONTH(AY27)=1," mes"," meses"),"; ",BB27),"")</f>
        <v/>
      </c>
      <c r="BI27" s="66" t="str">
        <f>IF(M27="","",IF(AK27&lt;&gt;"",CONCATENATE(LOWER(MID([1]!NumLetras(12*(YEAR(N27)-YEAR(M27))+(MONTH(N27)-MONTH(M27))),1,LEN([1]!NumLetras(12*(YEAR(N27)-YEAR(M27))+(MONTH(N27)-MONTH(M27))))-7))," (",12*(YEAR(N27)-YEAR(M27))+(MONTH(N27)-MONTH(M27)),")",IF(MONTH(N27)-MONTH(M27)=1," mes"," meses"),"; ",Q27),""))</f>
        <v/>
      </c>
    </row>
    <row r="28" spans="1:61" ht="42" customHeight="1">
      <c r="A28" s="43">
        <v>27</v>
      </c>
      <c r="C28" s="44"/>
      <c r="D28" s="66" t="str">
        <f t="shared" si="2"/>
        <v>00000000-2024-PRODUCE/DECHDI-</v>
      </c>
      <c r="E28" s="45"/>
      <c r="F28" s="46"/>
      <c r="G28" s="68" t="str">
        <f t="shared" si="3"/>
        <v>00000000-1900</v>
      </c>
      <c r="H28" s="66" t="str">
        <f t="shared" si="4"/>
        <v>0 de enero de yyyy</v>
      </c>
      <c r="J28" s="66" t="str">
        <f>+IFERROR(INDEX(BD_CIAT!$S$1:$S$273,MATCH(RD_IL_RENOVACIONES!I28,BD_CIAT!$A$1:$A$273,0)),"")</f>
        <v/>
      </c>
      <c r="L28" s="33" t="str">
        <f>IFERROR(INDEX(BD_CIAT!$Z$1:$Z$273,MATCH(RD_IL_RENOVACIONES!K28,BD_CIAT!$Y$1:$Y$273,0)),"")</f>
        <v/>
      </c>
      <c r="M28" s="48"/>
      <c r="N28" s="48"/>
      <c r="O28" s="78" t="str">
        <f>+IF(M28&lt;&gt;"",CONCATENATE(MID(LOWER([1]!NumLetras(ABS(12*(YEAR(N28)-YEAR(M28))+(MONTH(N28)-MONTH(M28))))),1,LEN([1]!NumLetras(ABS(12*(YEAR(N28)-YEAR(M28))+(MONTH(N28)-MONTH(M28)))))-7)," (",ABS(12*(YEAR(N28)-YEAR(M28))+(MONTH(N28)-MONTH(M28))),")",IF(MONTH(N28)-MONTH(M28)=1," mes"," meses")),"")</f>
        <v/>
      </c>
      <c r="P28" s="80" t="str">
        <f t="shared" si="5"/>
        <v/>
      </c>
      <c r="Q28" s="70" t="str">
        <f t="shared" si="6"/>
        <v/>
      </c>
      <c r="R28" s="49"/>
      <c r="S28" s="49"/>
      <c r="T28" s="66" t="str">
        <f t="shared" si="7"/>
        <v>0 de enero de yyyy</v>
      </c>
      <c r="U28" s="50"/>
      <c r="V28" s="72" t="str">
        <f t="shared" si="8"/>
        <v xml:space="preserve">$,000 </v>
      </c>
      <c r="W28" s="72" t="str">
        <f>LOWER(IF(U28&lt;&gt;"",[1]!NumLetras(U28),""))</f>
        <v/>
      </c>
      <c r="X28" s="81" t="str">
        <f t="shared" si="9"/>
        <v/>
      </c>
      <c r="Y28" s="66" t="str">
        <f>IFERROR(INDEX(BD_CIAT!$B$1:$B$273,MATCH(RD_IL_RENOVACIONES!AA28,BD_CIAT!$AG$1:$AG$273,0)),"")</f>
        <v/>
      </c>
      <c r="Z28" s="66" t="str">
        <f>IFERROR(INDEX(BD_CIAT!$AI$1:$AI$273,MATCH(RD_IL_RENOVACIONES!AA28,BD_CIAT!$AG$1:$AG$273,0)),"")</f>
        <v/>
      </c>
      <c r="AA28" s="66" t="str">
        <f>IFERROR(INDEX(BD_CIAT!$AG$1:$AG$273,MATCH(RD_IL_RENOVACIONES!I28,BD_CIAT!$A$1:$A$273,0)),"")</f>
        <v/>
      </c>
      <c r="AB28" s="66" t="str">
        <f>IFERROR(INDEX(BD_CIAT!$E$1:$E$273,MATCH(RD_IL_RENOVACIONES!AA28,BD_CIAT!$AG$1:$AG$273,0)),"")</f>
        <v/>
      </c>
      <c r="AC28" s="33" t="str">
        <f>IFERROR(INDEX(BD_CIAT!$AK$1:$AK$273,MATCH(RD_IL_RENOVACIONES!I28,BD_CIAT!$A$1:$A$273,0)),"")</f>
        <v/>
      </c>
      <c r="AD28" s="66" t="str">
        <f t="shared" si="10"/>
        <v/>
      </c>
      <c r="AE28" s="78" t="str">
        <f>IFERROR(INDEX(BD_CIAT!$AA$2:$AA$273,MATCH(RD_IL_RENOVACIONES!K28,BD_CIAT!$Y$2:$Y$273,0)),"")</f>
        <v/>
      </c>
      <c r="AF28" s="44"/>
      <c r="AG28" s="44"/>
      <c r="AH28" s="51"/>
      <c r="AI28" s="66" t="str">
        <f t="shared" si="11"/>
        <v/>
      </c>
      <c r="AJ28" s="48"/>
      <c r="AK28" s="66" t="str">
        <f t="shared" si="12"/>
        <v>0 de enero de yyyy</v>
      </c>
      <c r="AL28" s="48"/>
      <c r="AM28" s="66" t="str">
        <f t="shared" si="13"/>
        <v>0 de enero de YYYY</v>
      </c>
      <c r="AN28" s="58"/>
      <c r="AO28" s="72" t="str">
        <f t="shared" si="14"/>
        <v xml:space="preserve">$,000 </v>
      </c>
      <c r="AP28" s="72" t="str">
        <f>LOWER(IF(AN28&lt;&gt;"",[1]!NumLetras(AN28),""))</f>
        <v/>
      </c>
      <c r="AQ28" s="73" t="str">
        <f t="shared" si="15"/>
        <v/>
      </c>
      <c r="AS28" s="48"/>
      <c r="AT28" s="66" t="str">
        <f t="shared" si="16"/>
        <v>00000000-1900-PRODUCE/DECHDI</v>
      </c>
      <c r="AU28" s="44"/>
      <c r="AV28" s="48"/>
      <c r="AW28" s="33" t="str">
        <f t="shared" si="17"/>
        <v/>
      </c>
      <c r="AX28" s="33" t="str">
        <f t="shared" si="18"/>
        <v/>
      </c>
      <c r="AY28" s="48"/>
      <c r="AZ28" s="48"/>
      <c r="BA28" s="82" t="str">
        <f t="shared" si="19"/>
        <v/>
      </c>
      <c r="BB28" s="70" t="str">
        <f t="shared" si="20"/>
        <v/>
      </c>
      <c r="BC28" s="66" t="str">
        <f>IFERROR(INDEX(BD_CIAT!$AE$1:$AE$273,MATCH(RD_IL_RENOVACIONES!I28,BD_CIAT!$A$1:$A$273,0)),"")</f>
        <v/>
      </c>
      <c r="BD28" s="66" t="str">
        <f>+IF(BC28&lt;&gt;"",IF(RIGHT(BC28)="B",DATA_AUX!$F$3,IF(RIGHT(BC28)="A",DATA_AUX!$F$2,DATA_AUX!$F$4)),"")</f>
        <v/>
      </c>
      <c r="BE28" s="66" t="str">
        <f t="shared" si="21"/>
        <v/>
      </c>
      <c r="BF28" s="70" t="str">
        <f t="shared" si="22"/>
        <v/>
      </c>
      <c r="BG28" s="84" t="str">
        <f t="shared" si="23"/>
        <v/>
      </c>
      <c r="BH28" s="66" t="str">
        <f>+IF(AY28&lt;&gt;"",CONCATENATE(PROPER(MID([1]!NumLetras(12*(YEAR(AZ28)-YEAR(AY28))+(MONTH(AZ28)-MONTH(AY28))),1,LEN([1]!NumLetras(12*(YEAR(AZ28)-YEAR(AY28))+(MONTH(AZ28)-MONTH(AY28))))-7))," (",12*(YEAR(AZ28)-YEAR(AY28))+(MONTH(AZ28)-MONTH(AY28)),")",IF(MONTH(AZ28)-MONTH(AY28)=1," mes"," meses"),"; ",BB28),"")</f>
        <v/>
      </c>
      <c r="BI28" s="66" t="str">
        <f>IF(M28="","",IF(AK28&lt;&gt;"",CONCATENATE(LOWER(MID([1]!NumLetras(12*(YEAR(N28)-YEAR(M28))+(MONTH(N28)-MONTH(M28))),1,LEN([1]!NumLetras(12*(YEAR(N28)-YEAR(M28))+(MONTH(N28)-MONTH(M28))))-7))," (",12*(YEAR(N28)-YEAR(M28))+(MONTH(N28)-MONTH(M28)),")",IF(MONTH(N28)-MONTH(M28)=1," mes"," meses"),"; ",Q28),""))</f>
        <v/>
      </c>
    </row>
    <row r="29" spans="1:61" ht="42" customHeight="1">
      <c r="A29" s="43">
        <v>28</v>
      </c>
      <c r="C29" s="44"/>
      <c r="D29" s="66" t="str">
        <f t="shared" si="2"/>
        <v>00000000-2024-PRODUCE/DECHDI-</v>
      </c>
      <c r="E29" s="45"/>
      <c r="F29" s="46"/>
      <c r="G29" s="68" t="str">
        <f t="shared" si="3"/>
        <v>00000000-1900</v>
      </c>
      <c r="H29" s="66" t="str">
        <f t="shared" si="4"/>
        <v>0 de enero de yyyy</v>
      </c>
      <c r="J29" s="66" t="str">
        <f>+IFERROR(INDEX(BD_CIAT!$S$1:$S$273,MATCH(RD_IL_RENOVACIONES!I29,BD_CIAT!$A$1:$A$273,0)),"")</f>
        <v/>
      </c>
      <c r="L29" s="33" t="str">
        <f>IFERROR(INDEX(BD_CIAT!$Z$1:$Z$273,MATCH(RD_IL_RENOVACIONES!K29,BD_CIAT!$Y$1:$Y$273,0)),"")</f>
        <v/>
      </c>
      <c r="M29" s="48"/>
      <c r="N29" s="48"/>
      <c r="O29" s="78" t="str">
        <f>+IF(M29&lt;&gt;"",CONCATENATE(MID(LOWER([1]!NumLetras(ABS(12*(YEAR(N29)-YEAR(M29))+(MONTH(N29)-MONTH(M29))))),1,LEN([1]!NumLetras(ABS(12*(YEAR(N29)-YEAR(M29))+(MONTH(N29)-MONTH(M29)))))-7)," (",ABS(12*(YEAR(N29)-YEAR(M29))+(MONTH(N29)-MONTH(M29))),")",IF(MONTH(N29)-MONTH(M29)=1," mes"," meses")),"")</f>
        <v/>
      </c>
      <c r="P29" s="80" t="str">
        <f t="shared" si="5"/>
        <v/>
      </c>
      <c r="Q29" s="70" t="str">
        <f t="shared" si="6"/>
        <v/>
      </c>
      <c r="R29" s="49"/>
      <c r="S29" s="49"/>
      <c r="T29" s="66" t="str">
        <f t="shared" si="7"/>
        <v>0 de enero de yyyy</v>
      </c>
      <c r="U29" s="50"/>
      <c r="V29" s="72" t="str">
        <f t="shared" si="8"/>
        <v xml:space="preserve">$,000 </v>
      </c>
      <c r="W29" s="72" t="str">
        <f>LOWER(IF(U29&lt;&gt;"",[1]!NumLetras(U29),""))</f>
        <v/>
      </c>
      <c r="X29" s="81" t="str">
        <f t="shared" si="9"/>
        <v/>
      </c>
      <c r="Y29" s="66" t="str">
        <f>IFERROR(INDEX(BD_CIAT!$B$1:$B$273,MATCH(RD_IL_RENOVACIONES!AA29,BD_CIAT!$AG$1:$AG$273,0)),"")</f>
        <v/>
      </c>
      <c r="Z29" s="66" t="str">
        <f>IFERROR(INDEX(BD_CIAT!$AI$1:$AI$273,MATCH(RD_IL_RENOVACIONES!AA29,BD_CIAT!$AG$1:$AG$273,0)),"")</f>
        <v/>
      </c>
      <c r="AA29" s="66" t="str">
        <f>IFERROR(INDEX(BD_CIAT!$AG$1:$AG$273,MATCH(RD_IL_RENOVACIONES!I29,BD_CIAT!$A$1:$A$273,0)),"")</f>
        <v/>
      </c>
      <c r="AB29" s="66" t="str">
        <f>IFERROR(INDEX(BD_CIAT!$E$1:$E$273,MATCH(RD_IL_RENOVACIONES!AA29,BD_CIAT!$AG$1:$AG$273,0)),"")</f>
        <v/>
      </c>
      <c r="AC29" s="33" t="str">
        <f>IFERROR(INDEX(BD_CIAT!$AK$1:$AK$273,MATCH(RD_IL_RENOVACIONES!I29,BD_CIAT!$A$1:$A$273,0)),"")</f>
        <v/>
      </c>
      <c r="AD29" s="66" t="str">
        <f t="shared" si="10"/>
        <v/>
      </c>
      <c r="AE29" s="78" t="str">
        <f>IFERROR(INDEX(BD_CIAT!$AA$2:$AA$273,MATCH(RD_IL_RENOVACIONES!K29,BD_CIAT!$Y$2:$Y$273,0)),"")</f>
        <v/>
      </c>
      <c r="AF29" s="44"/>
      <c r="AG29" s="44"/>
      <c r="AH29" s="51"/>
      <c r="AI29" s="66" t="str">
        <f t="shared" si="11"/>
        <v/>
      </c>
      <c r="AJ29" s="48"/>
      <c r="AK29" s="66" t="str">
        <f t="shared" si="12"/>
        <v>0 de enero de yyyy</v>
      </c>
      <c r="AL29" s="48"/>
      <c r="AM29" s="66" t="str">
        <f t="shared" si="13"/>
        <v>0 de enero de YYYY</v>
      </c>
      <c r="AN29" s="58"/>
      <c r="AO29" s="72" t="str">
        <f t="shared" si="14"/>
        <v xml:space="preserve">$,000 </v>
      </c>
      <c r="AP29" s="72" t="str">
        <f>LOWER(IF(AN29&lt;&gt;"",[1]!NumLetras(AN29),""))</f>
        <v/>
      </c>
      <c r="AQ29" s="73" t="str">
        <f t="shared" si="15"/>
        <v/>
      </c>
      <c r="AS29" s="48"/>
      <c r="AT29" s="66" t="str">
        <f t="shared" si="16"/>
        <v>00000000-1900-PRODUCE/DECHDI</v>
      </c>
      <c r="AU29" s="44"/>
      <c r="AV29" s="48"/>
      <c r="AW29" s="33" t="str">
        <f t="shared" si="17"/>
        <v/>
      </c>
      <c r="AX29" s="33" t="str">
        <f t="shared" si="18"/>
        <v/>
      </c>
      <c r="AY29" s="48"/>
      <c r="AZ29" s="48"/>
      <c r="BA29" s="82" t="str">
        <f t="shared" si="19"/>
        <v/>
      </c>
      <c r="BB29" s="70" t="str">
        <f t="shared" si="20"/>
        <v/>
      </c>
      <c r="BC29" s="66" t="str">
        <f>IFERROR(INDEX(BD_CIAT!$AE$1:$AE$273,MATCH(RD_IL_RENOVACIONES!I29,BD_CIAT!$A$1:$A$273,0)),"")</f>
        <v/>
      </c>
      <c r="BD29" s="66" t="str">
        <f>+IF(BC29&lt;&gt;"",IF(RIGHT(BC29)="B",DATA_AUX!$F$3,IF(RIGHT(BC29)="A",DATA_AUX!$F$2,DATA_AUX!$F$4)),"")</f>
        <v/>
      </c>
      <c r="BE29" s="66" t="str">
        <f t="shared" si="21"/>
        <v/>
      </c>
      <c r="BF29" s="70" t="str">
        <f t="shared" si="22"/>
        <v/>
      </c>
      <c r="BG29" s="84" t="str">
        <f t="shared" si="23"/>
        <v/>
      </c>
      <c r="BH29" s="66" t="str">
        <f>+IF(AY29&lt;&gt;"",CONCATENATE(PROPER(MID([1]!NumLetras(12*(YEAR(AZ29)-YEAR(AY29))+(MONTH(AZ29)-MONTH(AY29))),1,LEN([1]!NumLetras(12*(YEAR(AZ29)-YEAR(AY29))+(MONTH(AZ29)-MONTH(AY29))))-7))," (",12*(YEAR(AZ29)-YEAR(AY29))+(MONTH(AZ29)-MONTH(AY29)),")",IF(MONTH(AZ29)-MONTH(AY29)=1," mes"," meses"),"; ",BB29),"")</f>
        <v/>
      </c>
      <c r="BI29" s="66" t="str">
        <f>IF(M29="","",IF(AK29&lt;&gt;"",CONCATENATE(LOWER(MID([1]!NumLetras(12*(YEAR(N29)-YEAR(M29))+(MONTH(N29)-MONTH(M29))),1,LEN([1]!NumLetras(12*(YEAR(N29)-YEAR(M29))+(MONTH(N29)-MONTH(M29))))-7))," (",12*(YEAR(N29)-YEAR(M29))+(MONTH(N29)-MONTH(M29)),")",IF(MONTH(N29)-MONTH(M29)=1," mes"," meses"),"; ",Q29),""))</f>
        <v/>
      </c>
    </row>
    <row r="30" spans="1:61" ht="42" customHeight="1">
      <c r="A30" s="43">
        <v>29</v>
      </c>
      <c r="C30" s="44"/>
      <c r="D30" s="66" t="str">
        <f t="shared" si="2"/>
        <v>00000000-2024-PRODUCE/DECHDI-</v>
      </c>
      <c r="E30" s="45"/>
      <c r="F30" s="46"/>
      <c r="G30" s="68" t="str">
        <f t="shared" si="3"/>
        <v>00000000-1900</v>
      </c>
      <c r="H30" s="66" t="str">
        <f t="shared" si="4"/>
        <v>0 de enero de yyyy</v>
      </c>
      <c r="J30" s="66" t="str">
        <f>+IFERROR(INDEX(BD_CIAT!$S$1:$S$273,MATCH(RD_IL_RENOVACIONES!I30,BD_CIAT!$A$1:$A$273,0)),"")</f>
        <v/>
      </c>
      <c r="L30" s="33" t="str">
        <f>IFERROR(INDEX(BD_CIAT!$Z$1:$Z$273,MATCH(RD_IL_RENOVACIONES!K30,BD_CIAT!$Y$1:$Y$273,0)),"")</f>
        <v/>
      </c>
      <c r="M30" s="48"/>
      <c r="N30" s="48"/>
      <c r="O30" s="78" t="str">
        <f>+IF(M30&lt;&gt;"",CONCATENATE(MID(LOWER([1]!NumLetras(ABS(12*(YEAR(N30)-YEAR(M30))+(MONTH(N30)-MONTH(M30))))),1,LEN([1]!NumLetras(ABS(12*(YEAR(N30)-YEAR(M30))+(MONTH(N30)-MONTH(M30)))))-7)," (",ABS(12*(YEAR(N30)-YEAR(M30))+(MONTH(N30)-MONTH(M30))),")",IF(MONTH(N30)-MONTH(M30)=1," mes"," meses")),"")</f>
        <v/>
      </c>
      <c r="P30" s="80" t="str">
        <f t="shared" si="5"/>
        <v/>
      </c>
      <c r="Q30" s="70" t="str">
        <f t="shared" si="6"/>
        <v/>
      </c>
      <c r="R30" s="49"/>
      <c r="S30" s="49"/>
      <c r="T30" s="66" t="str">
        <f t="shared" si="7"/>
        <v>0 de enero de yyyy</v>
      </c>
      <c r="U30" s="50"/>
      <c r="V30" s="72" t="str">
        <f t="shared" si="8"/>
        <v xml:space="preserve">$,000 </v>
      </c>
      <c r="W30" s="72" t="str">
        <f>LOWER(IF(U30&lt;&gt;"",[1]!NumLetras(U30),""))</f>
        <v/>
      </c>
      <c r="X30" s="81" t="str">
        <f t="shared" si="9"/>
        <v/>
      </c>
      <c r="Y30" s="66" t="str">
        <f>IFERROR(INDEX(BD_CIAT!$B$1:$B$273,MATCH(RD_IL_RENOVACIONES!AA30,BD_CIAT!$AG$1:$AG$273,0)),"")</f>
        <v/>
      </c>
      <c r="Z30" s="66" t="str">
        <f>IFERROR(INDEX(BD_CIAT!$AI$1:$AI$273,MATCH(RD_IL_RENOVACIONES!AA30,BD_CIAT!$AG$1:$AG$273,0)),"")</f>
        <v/>
      </c>
      <c r="AA30" s="66" t="str">
        <f>IFERROR(INDEX(BD_CIAT!$AG$1:$AG$273,MATCH(RD_IL_RENOVACIONES!I30,BD_CIAT!$A$1:$A$273,0)),"")</f>
        <v/>
      </c>
      <c r="AB30" s="66" t="str">
        <f>IFERROR(INDEX(BD_CIAT!$E$1:$E$273,MATCH(RD_IL_RENOVACIONES!AA30,BD_CIAT!$AG$1:$AG$273,0)),"")</f>
        <v/>
      </c>
      <c r="AC30" s="33" t="str">
        <f>IFERROR(INDEX(BD_CIAT!$AK$1:$AK$273,MATCH(RD_IL_RENOVACIONES!I30,BD_CIAT!$A$1:$A$273,0)),"")</f>
        <v/>
      </c>
      <c r="AD30" s="66" t="str">
        <f t="shared" si="10"/>
        <v/>
      </c>
      <c r="AE30" s="78" t="str">
        <f>IFERROR(INDEX(BD_CIAT!$AA$2:$AA$273,MATCH(RD_IL_RENOVACIONES!K30,BD_CIAT!$Y$2:$Y$273,0)),"")</f>
        <v/>
      </c>
      <c r="AF30" s="44"/>
      <c r="AG30" s="44"/>
      <c r="AH30" s="51"/>
      <c r="AI30" s="66" t="str">
        <f t="shared" si="11"/>
        <v/>
      </c>
      <c r="AJ30" s="48"/>
      <c r="AK30" s="66" t="str">
        <f t="shared" si="12"/>
        <v>0 de enero de yyyy</v>
      </c>
      <c r="AL30" s="48"/>
      <c r="AM30" s="66" t="str">
        <f t="shared" si="13"/>
        <v>0 de enero de YYYY</v>
      </c>
      <c r="AN30" s="58"/>
      <c r="AO30" s="72" t="str">
        <f t="shared" si="14"/>
        <v xml:space="preserve">$,000 </v>
      </c>
      <c r="AP30" s="72" t="str">
        <f>LOWER(IF(AN30&lt;&gt;"",[1]!NumLetras(AN30),""))</f>
        <v/>
      </c>
      <c r="AQ30" s="73" t="str">
        <f t="shared" si="15"/>
        <v/>
      </c>
      <c r="AS30" s="48"/>
      <c r="AT30" s="66" t="str">
        <f t="shared" si="16"/>
        <v>00000000-1900-PRODUCE/DECHDI</v>
      </c>
      <c r="AU30" s="44"/>
      <c r="AV30" s="48"/>
      <c r="AW30" s="33" t="str">
        <f t="shared" si="17"/>
        <v/>
      </c>
      <c r="AX30" s="33" t="str">
        <f t="shared" si="18"/>
        <v/>
      </c>
      <c r="AY30" s="48"/>
      <c r="AZ30" s="48"/>
      <c r="BA30" s="82" t="str">
        <f t="shared" si="19"/>
        <v/>
      </c>
      <c r="BB30" s="70" t="str">
        <f t="shared" si="20"/>
        <v/>
      </c>
      <c r="BC30" s="66" t="str">
        <f>IFERROR(INDEX(BD_CIAT!$AE$1:$AE$273,MATCH(RD_IL_RENOVACIONES!I30,BD_CIAT!$A$1:$A$273,0)),"")</f>
        <v/>
      </c>
      <c r="BD30" s="66" t="str">
        <f>+IF(BC30&lt;&gt;"",IF(RIGHT(BC30)="B",DATA_AUX!$F$3,IF(RIGHT(BC30)="A",DATA_AUX!$F$2,DATA_AUX!$F$4)),"")</f>
        <v/>
      </c>
      <c r="BE30" s="66" t="str">
        <f t="shared" si="21"/>
        <v/>
      </c>
      <c r="BF30" s="70" t="str">
        <f t="shared" si="22"/>
        <v/>
      </c>
      <c r="BG30" s="84" t="str">
        <f t="shared" si="23"/>
        <v/>
      </c>
      <c r="BH30" s="66" t="str">
        <f>+IF(AY30&lt;&gt;"",CONCATENATE(PROPER(MID([1]!NumLetras(12*(YEAR(AZ30)-YEAR(AY30))+(MONTH(AZ30)-MONTH(AY30))),1,LEN([1]!NumLetras(12*(YEAR(AZ30)-YEAR(AY30))+(MONTH(AZ30)-MONTH(AY30))))-7))," (",12*(YEAR(AZ30)-YEAR(AY30))+(MONTH(AZ30)-MONTH(AY30)),")",IF(MONTH(AZ30)-MONTH(AY30)=1," mes"," meses"),"; ",BB30),"")</f>
        <v/>
      </c>
      <c r="BI30" s="66" t="str">
        <f>IF(M30="","",IF(AK30&lt;&gt;"",CONCATENATE(LOWER(MID([1]!NumLetras(12*(YEAR(N30)-YEAR(M30))+(MONTH(N30)-MONTH(M30))),1,LEN([1]!NumLetras(12*(YEAR(N30)-YEAR(M30))+(MONTH(N30)-MONTH(M30))))-7))," (",12*(YEAR(N30)-YEAR(M30))+(MONTH(N30)-MONTH(M30)),")",IF(MONTH(N30)-MONTH(M30)=1," mes"," meses"),"; ",Q30),""))</f>
        <v/>
      </c>
    </row>
    <row r="31" spans="1:61" ht="42" customHeight="1">
      <c r="A31" s="43">
        <v>30</v>
      </c>
      <c r="C31" s="44"/>
      <c r="D31" s="66" t="str">
        <f t="shared" si="2"/>
        <v>00000000-2024-PRODUCE/DECHDI-</v>
      </c>
      <c r="E31" s="45"/>
      <c r="F31" s="46"/>
      <c r="G31" s="68" t="str">
        <f t="shared" si="3"/>
        <v>00000000-1900</v>
      </c>
      <c r="H31" s="66" t="str">
        <f t="shared" si="4"/>
        <v>0 de enero de yyyy</v>
      </c>
      <c r="J31" s="66" t="str">
        <f>+IFERROR(INDEX(BD_CIAT!$S$1:$S$273,MATCH(RD_IL_RENOVACIONES!I31,BD_CIAT!$A$1:$A$273,0)),"")</f>
        <v/>
      </c>
      <c r="L31" s="33" t="str">
        <f>IFERROR(INDEX(BD_CIAT!$Z$1:$Z$273,MATCH(RD_IL_RENOVACIONES!K31,BD_CIAT!$Y$1:$Y$273,0)),"")</f>
        <v/>
      </c>
      <c r="M31" s="48"/>
      <c r="N31" s="48"/>
      <c r="O31" s="78" t="str">
        <f>+IF(M31&lt;&gt;"",CONCATENATE(MID(LOWER([1]!NumLetras(ABS(12*(YEAR(N31)-YEAR(M31))+(MONTH(N31)-MONTH(M31))))),1,LEN([1]!NumLetras(ABS(12*(YEAR(N31)-YEAR(M31))+(MONTH(N31)-MONTH(M31)))))-7)," (",ABS(12*(YEAR(N31)-YEAR(M31))+(MONTH(N31)-MONTH(M31))),")",IF(MONTH(N31)-MONTH(M31)=1," mes"," meses")),"")</f>
        <v/>
      </c>
      <c r="P31" s="80" t="str">
        <f t="shared" si="5"/>
        <v/>
      </c>
      <c r="Q31" s="70" t="str">
        <f t="shared" si="6"/>
        <v/>
      </c>
      <c r="R31" s="49"/>
      <c r="S31" s="49"/>
      <c r="T31" s="66" t="str">
        <f t="shared" si="7"/>
        <v>0 de enero de yyyy</v>
      </c>
      <c r="U31" s="50"/>
      <c r="V31" s="72" t="str">
        <f t="shared" si="8"/>
        <v xml:space="preserve">$,000 </v>
      </c>
      <c r="W31" s="72" t="str">
        <f>LOWER(IF(U31&lt;&gt;"",[1]!NumLetras(U31),""))</f>
        <v/>
      </c>
      <c r="X31" s="81" t="str">
        <f t="shared" si="9"/>
        <v/>
      </c>
      <c r="Y31" s="66" t="str">
        <f>IFERROR(INDEX(BD_CIAT!$B$1:$B$273,MATCH(RD_IL_RENOVACIONES!AA31,BD_CIAT!$AG$1:$AG$273,0)),"")</f>
        <v/>
      </c>
      <c r="Z31" s="66" t="str">
        <f>IFERROR(INDEX(BD_CIAT!$AI$1:$AI$273,MATCH(RD_IL_RENOVACIONES!AA31,BD_CIAT!$AG$1:$AG$273,0)),"")</f>
        <v/>
      </c>
      <c r="AA31" s="66" t="str">
        <f>IFERROR(INDEX(BD_CIAT!$AG$1:$AG$273,MATCH(RD_IL_RENOVACIONES!I31,BD_CIAT!$A$1:$A$273,0)),"")</f>
        <v/>
      </c>
      <c r="AB31" s="66" t="str">
        <f>IFERROR(INDEX(BD_CIAT!$E$1:$E$273,MATCH(RD_IL_RENOVACIONES!AA31,BD_CIAT!$AG$1:$AG$273,0)),"")</f>
        <v/>
      </c>
      <c r="AC31" s="33" t="str">
        <f>IFERROR(INDEX(BD_CIAT!$AK$1:$AK$273,MATCH(RD_IL_RENOVACIONES!I31,BD_CIAT!$A$1:$A$273,0)),"")</f>
        <v/>
      </c>
      <c r="AD31" s="66" t="str">
        <f t="shared" si="10"/>
        <v/>
      </c>
      <c r="AE31" s="78" t="str">
        <f>IFERROR(INDEX(BD_CIAT!$AA$2:$AA$273,MATCH(RD_IL_RENOVACIONES!K31,BD_CIAT!$Y$2:$Y$273,0)),"")</f>
        <v/>
      </c>
      <c r="AF31" s="44"/>
      <c r="AG31" s="44"/>
      <c r="AH31" s="51"/>
      <c r="AI31" s="66" t="str">
        <f t="shared" si="11"/>
        <v/>
      </c>
      <c r="AJ31" s="48"/>
      <c r="AK31" s="66" t="str">
        <f t="shared" si="12"/>
        <v>0 de enero de yyyy</v>
      </c>
      <c r="AL31" s="48"/>
      <c r="AM31" s="66" t="str">
        <f t="shared" si="13"/>
        <v>0 de enero de YYYY</v>
      </c>
      <c r="AN31" s="58"/>
      <c r="AO31" s="72" t="str">
        <f t="shared" si="14"/>
        <v xml:space="preserve">$,000 </v>
      </c>
      <c r="AP31" s="72" t="str">
        <f>LOWER(IF(AN31&lt;&gt;"",[1]!NumLetras(AN31),""))</f>
        <v/>
      </c>
      <c r="AQ31" s="73" t="str">
        <f t="shared" si="15"/>
        <v/>
      </c>
      <c r="AS31" s="48"/>
      <c r="AT31" s="66" t="str">
        <f t="shared" si="16"/>
        <v>00000000-1900-PRODUCE/DECHDI</v>
      </c>
      <c r="AU31" s="44"/>
      <c r="AV31" s="48"/>
      <c r="AW31" s="33" t="str">
        <f t="shared" si="17"/>
        <v/>
      </c>
      <c r="AX31" s="33" t="str">
        <f t="shared" si="18"/>
        <v/>
      </c>
      <c r="AY31" s="48"/>
      <c r="AZ31" s="48"/>
      <c r="BA31" s="82" t="str">
        <f t="shared" si="19"/>
        <v/>
      </c>
      <c r="BB31" s="70" t="str">
        <f t="shared" si="20"/>
        <v/>
      </c>
      <c r="BC31" s="66" t="str">
        <f>IFERROR(INDEX(BD_CIAT!$AE$1:$AE$273,MATCH(RD_IL_RENOVACIONES!I31,BD_CIAT!$A$1:$A$273,0)),"")</f>
        <v/>
      </c>
      <c r="BD31" s="66" t="str">
        <f>+IF(BC31&lt;&gt;"",IF(RIGHT(BC31)="B",DATA_AUX!$F$3,IF(RIGHT(BC31)="A",DATA_AUX!$F$2,DATA_AUX!$F$4)),"")</f>
        <v/>
      </c>
      <c r="BE31" s="66" t="str">
        <f t="shared" si="21"/>
        <v/>
      </c>
      <c r="BF31" s="70" t="str">
        <f t="shared" si="22"/>
        <v/>
      </c>
      <c r="BG31" s="84" t="str">
        <f t="shared" si="23"/>
        <v/>
      </c>
      <c r="BH31" s="66" t="str">
        <f>+IF(AY31&lt;&gt;"",CONCATENATE(PROPER(MID([1]!NumLetras(12*(YEAR(AZ31)-YEAR(AY31))+(MONTH(AZ31)-MONTH(AY31))),1,LEN([1]!NumLetras(12*(YEAR(AZ31)-YEAR(AY31))+(MONTH(AZ31)-MONTH(AY31))))-7))," (",12*(YEAR(AZ31)-YEAR(AY31))+(MONTH(AZ31)-MONTH(AY31)),")",IF(MONTH(AZ31)-MONTH(AY31)=1," mes"," meses"),"; ",BB31),"")</f>
        <v/>
      </c>
      <c r="BI31" s="66" t="str">
        <f>IF(M31="","",IF(AK31&lt;&gt;"",CONCATENATE(LOWER(MID([1]!NumLetras(12*(YEAR(N31)-YEAR(M31))+(MONTH(N31)-MONTH(M31))),1,LEN([1]!NumLetras(12*(YEAR(N31)-YEAR(M31))+(MONTH(N31)-MONTH(M31))))-7))," (",12*(YEAR(N31)-YEAR(M31))+(MONTH(N31)-MONTH(M31)),")",IF(MONTH(N31)-MONTH(M31)=1," mes"," meses"),"; ",Q31),""))</f>
        <v/>
      </c>
    </row>
    <row r="32" spans="1:61" ht="42" customHeight="1">
      <c r="A32" s="43">
        <v>31</v>
      </c>
      <c r="C32" s="44"/>
      <c r="D32" s="66" t="str">
        <f t="shared" si="2"/>
        <v>00000000-2024-PRODUCE/DECHDI-</v>
      </c>
      <c r="E32" s="45"/>
      <c r="F32" s="46"/>
      <c r="G32" s="68" t="str">
        <f t="shared" si="3"/>
        <v>00000000-1900</v>
      </c>
      <c r="H32" s="66" t="str">
        <f t="shared" si="4"/>
        <v>0 de enero de yyyy</v>
      </c>
      <c r="J32" s="66" t="str">
        <f>+IFERROR(INDEX(BD_CIAT!$S$1:$S$273,MATCH(RD_IL_RENOVACIONES!I32,BD_CIAT!$A$1:$A$273,0)),"")</f>
        <v/>
      </c>
      <c r="L32" s="33" t="str">
        <f>IFERROR(INDEX(BD_CIAT!$Z$1:$Z$273,MATCH(RD_IL_RENOVACIONES!K32,BD_CIAT!$Y$1:$Y$273,0)),"")</f>
        <v/>
      </c>
      <c r="M32" s="48"/>
      <c r="N32" s="48"/>
      <c r="O32" s="78" t="str">
        <f>+IF(M32&lt;&gt;"",CONCATENATE(MID(LOWER([1]!NumLetras(ABS(12*(YEAR(N32)-YEAR(M32))+(MONTH(N32)-MONTH(M32))))),1,LEN([1]!NumLetras(ABS(12*(YEAR(N32)-YEAR(M32))+(MONTH(N32)-MONTH(M32)))))-7)," (",ABS(12*(YEAR(N32)-YEAR(M32))+(MONTH(N32)-MONTH(M32))),")",IF(MONTH(N32)-MONTH(M32)=1," mes"," meses")),"")</f>
        <v/>
      </c>
      <c r="P32" s="80" t="str">
        <f t="shared" si="5"/>
        <v/>
      </c>
      <c r="Q32" s="70" t="str">
        <f t="shared" si="6"/>
        <v/>
      </c>
      <c r="R32" s="49"/>
      <c r="S32" s="49"/>
      <c r="T32" s="66" t="str">
        <f t="shared" si="7"/>
        <v>0 de enero de yyyy</v>
      </c>
      <c r="U32" s="50"/>
      <c r="V32" s="72" t="str">
        <f t="shared" si="8"/>
        <v xml:space="preserve">$,000 </v>
      </c>
      <c r="W32" s="72" t="str">
        <f>LOWER(IF(U32&lt;&gt;"",[1]!NumLetras(U32),""))</f>
        <v/>
      </c>
      <c r="X32" s="81" t="str">
        <f t="shared" si="9"/>
        <v/>
      </c>
      <c r="Y32" s="66" t="str">
        <f>IFERROR(INDEX(BD_CIAT!$B$1:$B$273,MATCH(RD_IL_RENOVACIONES!AA32,BD_CIAT!$AG$1:$AG$273,0)),"")</f>
        <v/>
      </c>
      <c r="Z32" s="66" t="str">
        <f>IFERROR(INDEX(BD_CIAT!$AI$1:$AI$273,MATCH(RD_IL_RENOVACIONES!AA32,BD_CIAT!$AG$1:$AG$273,0)),"")</f>
        <v/>
      </c>
      <c r="AA32" s="66" t="str">
        <f>IFERROR(INDEX(BD_CIAT!$AG$1:$AG$273,MATCH(RD_IL_RENOVACIONES!I32,BD_CIAT!$A$1:$A$273,0)),"")</f>
        <v/>
      </c>
      <c r="AB32" s="66" t="str">
        <f>IFERROR(INDEX(BD_CIAT!$E$1:$E$273,MATCH(RD_IL_RENOVACIONES!AA32,BD_CIAT!$AG$1:$AG$273,0)),"")</f>
        <v/>
      </c>
      <c r="AC32" s="33" t="str">
        <f>IFERROR(INDEX(BD_CIAT!$AK$1:$AK$273,MATCH(RD_IL_RENOVACIONES!I32,BD_CIAT!$A$1:$A$273,0)),"")</f>
        <v/>
      </c>
      <c r="AD32" s="66" t="str">
        <f t="shared" si="10"/>
        <v/>
      </c>
      <c r="AE32" s="78" t="str">
        <f>IFERROR(INDEX(BD_CIAT!$AA$2:$AA$273,MATCH(RD_IL_RENOVACIONES!K32,BD_CIAT!$Y$2:$Y$273,0)),"")</f>
        <v/>
      </c>
      <c r="AF32" s="44"/>
      <c r="AG32" s="44"/>
      <c r="AH32" s="51"/>
      <c r="AI32" s="66" t="str">
        <f t="shared" si="11"/>
        <v/>
      </c>
      <c r="AJ32" s="48"/>
      <c r="AK32" s="66" t="str">
        <f t="shared" si="12"/>
        <v>0 de enero de yyyy</v>
      </c>
      <c r="AL32" s="48"/>
      <c r="AM32" s="66" t="str">
        <f t="shared" si="13"/>
        <v>0 de enero de YYYY</v>
      </c>
      <c r="AN32" s="58"/>
      <c r="AO32" s="72" t="str">
        <f t="shared" si="14"/>
        <v xml:space="preserve">$,000 </v>
      </c>
      <c r="AP32" s="72" t="str">
        <f>LOWER(IF(AN32&lt;&gt;"",[1]!NumLetras(AN32),""))</f>
        <v/>
      </c>
      <c r="AQ32" s="73" t="str">
        <f t="shared" si="15"/>
        <v/>
      </c>
      <c r="AS32" s="48"/>
      <c r="AT32" s="66" t="str">
        <f t="shared" si="16"/>
        <v>00000000-1900-PRODUCE/DECHDI</v>
      </c>
      <c r="AU32" s="44"/>
      <c r="AV32" s="48"/>
      <c r="AW32" s="33" t="str">
        <f t="shared" si="17"/>
        <v/>
      </c>
      <c r="AX32" s="33" t="str">
        <f t="shared" si="18"/>
        <v/>
      </c>
      <c r="AY32" s="48"/>
      <c r="AZ32" s="48"/>
      <c r="BA32" s="82" t="str">
        <f t="shared" si="19"/>
        <v/>
      </c>
      <c r="BB32" s="70" t="str">
        <f t="shared" si="20"/>
        <v/>
      </c>
      <c r="BC32" s="66" t="str">
        <f>IFERROR(INDEX(BD_CIAT!$AE$1:$AE$273,MATCH(RD_IL_RENOVACIONES!I32,BD_CIAT!$A$1:$A$273,0)),"")</f>
        <v/>
      </c>
      <c r="BD32" s="66" t="str">
        <f>+IF(BC32&lt;&gt;"",IF(RIGHT(BC32)="B",DATA_AUX!$F$3,IF(RIGHT(BC32)="A",DATA_AUX!$F$2,DATA_AUX!$F$4)),"")</f>
        <v/>
      </c>
      <c r="BE32" s="66" t="str">
        <f t="shared" si="21"/>
        <v/>
      </c>
      <c r="BF32" s="70" t="str">
        <f t="shared" si="22"/>
        <v/>
      </c>
      <c r="BG32" s="84" t="str">
        <f t="shared" si="23"/>
        <v/>
      </c>
      <c r="BH32" s="66" t="str">
        <f>+IF(AY32&lt;&gt;"",CONCATENATE(PROPER(MID([1]!NumLetras(12*(YEAR(AZ32)-YEAR(AY32))+(MONTH(AZ32)-MONTH(AY32))),1,LEN([1]!NumLetras(12*(YEAR(AZ32)-YEAR(AY32))+(MONTH(AZ32)-MONTH(AY32))))-7))," (",12*(YEAR(AZ32)-YEAR(AY32))+(MONTH(AZ32)-MONTH(AY32)),")",IF(MONTH(AZ32)-MONTH(AY32)=1," mes"," meses"),"; ",BB32),"")</f>
        <v/>
      </c>
      <c r="BI32" s="66" t="str">
        <f>IF(M32="","",IF(AK32&lt;&gt;"",CONCATENATE(LOWER(MID([1]!NumLetras(12*(YEAR(N32)-YEAR(M32))+(MONTH(N32)-MONTH(M32))),1,LEN([1]!NumLetras(12*(YEAR(N32)-YEAR(M32))+(MONTH(N32)-MONTH(M32))))-7))," (",12*(YEAR(N32)-YEAR(M32))+(MONTH(N32)-MONTH(M32)),")",IF(MONTH(N32)-MONTH(M32)=1," mes"," meses"),"; ",Q32),""))</f>
        <v/>
      </c>
    </row>
    <row r="33" spans="1:61" ht="42" customHeight="1">
      <c r="A33" s="43">
        <v>32</v>
      </c>
      <c r="C33" s="44"/>
      <c r="D33" s="66" t="str">
        <f t="shared" si="2"/>
        <v>00000000-2024-PRODUCE/DECHDI-</v>
      </c>
      <c r="E33" s="45"/>
      <c r="F33" s="46"/>
      <c r="G33" s="68" t="str">
        <f t="shared" si="3"/>
        <v>00000000-1900</v>
      </c>
      <c r="H33" s="66" t="str">
        <f t="shared" si="4"/>
        <v>0 de enero de yyyy</v>
      </c>
      <c r="J33" s="66" t="str">
        <f>+IFERROR(INDEX(BD_CIAT!$S$1:$S$273,MATCH(RD_IL_RENOVACIONES!I33,BD_CIAT!$A$1:$A$273,0)),"")</f>
        <v/>
      </c>
      <c r="L33" s="33" t="str">
        <f>IFERROR(INDEX(BD_CIAT!$Z$1:$Z$273,MATCH(RD_IL_RENOVACIONES!K33,BD_CIAT!$Y$1:$Y$273,0)),"")</f>
        <v/>
      </c>
      <c r="M33" s="48"/>
      <c r="N33" s="48"/>
      <c r="O33" s="78" t="str">
        <f>+IF(M33&lt;&gt;"",CONCATENATE(MID(LOWER([1]!NumLetras(ABS(12*(YEAR(N33)-YEAR(M33))+(MONTH(N33)-MONTH(M33))))),1,LEN([1]!NumLetras(ABS(12*(YEAR(N33)-YEAR(M33))+(MONTH(N33)-MONTH(M33)))))-7)," (",ABS(12*(YEAR(N33)-YEAR(M33))+(MONTH(N33)-MONTH(M33))),")",IF(MONTH(N33)-MONTH(M33)=1," mes"," meses")),"")</f>
        <v/>
      </c>
      <c r="P33" s="80" t="str">
        <f t="shared" si="5"/>
        <v/>
      </c>
      <c r="Q33" s="70" t="str">
        <f t="shared" si="6"/>
        <v/>
      </c>
      <c r="R33" s="49"/>
      <c r="S33" s="49"/>
      <c r="T33" s="66" t="str">
        <f t="shared" si="7"/>
        <v>0 de enero de yyyy</v>
      </c>
      <c r="U33" s="50"/>
      <c r="V33" s="72" t="str">
        <f t="shared" si="8"/>
        <v xml:space="preserve">$,000 </v>
      </c>
      <c r="W33" s="72" t="str">
        <f>LOWER(IF(U33&lt;&gt;"",[1]!NumLetras(U33),""))</f>
        <v/>
      </c>
      <c r="X33" s="81" t="str">
        <f t="shared" si="9"/>
        <v/>
      </c>
      <c r="Y33" s="66" t="str">
        <f>IFERROR(INDEX(BD_CIAT!$B$1:$B$273,MATCH(RD_IL_RENOVACIONES!AA33,BD_CIAT!$AG$1:$AG$273,0)),"")</f>
        <v/>
      </c>
      <c r="Z33" s="66" t="str">
        <f>IFERROR(INDEX(BD_CIAT!$AI$1:$AI$273,MATCH(RD_IL_RENOVACIONES!AA33,BD_CIAT!$AG$1:$AG$273,0)),"")</f>
        <v/>
      </c>
      <c r="AA33" s="66" t="str">
        <f>IFERROR(INDEX(BD_CIAT!$AG$1:$AG$273,MATCH(RD_IL_RENOVACIONES!I33,BD_CIAT!$A$1:$A$273,0)),"")</f>
        <v/>
      </c>
      <c r="AB33" s="66" t="str">
        <f>IFERROR(INDEX(BD_CIAT!$E$1:$E$273,MATCH(RD_IL_RENOVACIONES!AA33,BD_CIAT!$AG$1:$AG$273,0)),"")</f>
        <v/>
      </c>
      <c r="AC33" s="33" t="str">
        <f>IFERROR(INDEX(BD_CIAT!$AK$1:$AK$273,MATCH(RD_IL_RENOVACIONES!I33,BD_CIAT!$A$1:$A$273,0)),"")</f>
        <v/>
      </c>
      <c r="AD33" s="66" t="str">
        <f t="shared" si="10"/>
        <v/>
      </c>
      <c r="AE33" s="78" t="str">
        <f>IFERROR(INDEX(BD_CIAT!$AA$2:$AA$273,MATCH(RD_IL_RENOVACIONES!K33,BD_CIAT!$Y$2:$Y$273,0)),"")</f>
        <v/>
      </c>
      <c r="AF33" s="44"/>
      <c r="AG33" s="44"/>
      <c r="AH33" s="51"/>
      <c r="AI33" s="66" t="str">
        <f t="shared" si="11"/>
        <v/>
      </c>
      <c r="AJ33" s="48"/>
      <c r="AK33" s="66" t="str">
        <f t="shared" si="12"/>
        <v>0 de enero de yyyy</v>
      </c>
      <c r="AL33" s="48"/>
      <c r="AM33" s="66" t="str">
        <f t="shared" si="13"/>
        <v>0 de enero de YYYY</v>
      </c>
      <c r="AN33" s="58"/>
      <c r="AO33" s="72" t="str">
        <f t="shared" si="14"/>
        <v xml:space="preserve">$,000 </v>
      </c>
      <c r="AP33" s="72" t="str">
        <f>LOWER(IF(AN33&lt;&gt;"",[1]!NumLetras(AN33),""))</f>
        <v/>
      </c>
      <c r="AQ33" s="73" t="str">
        <f t="shared" si="15"/>
        <v/>
      </c>
      <c r="AS33" s="48"/>
      <c r="AT33" s="66" t="str">
        <f t="shared" si="16"/>
        <v>00000000-1900-PRODUCE/DECHDI</v>
      </c>
      <c r="AU33" s="44"/>
      <c r="AV33" s="48"/>
      <c r="AW33" s="33" t="str">
        <f t="shared" si="17"/>
        <v/>
      </c>
      <c r="AX33" s="33" t="str">
        <f t="shared" si="18"/>
        <v/>
      </c>
      <c r="AY33" s="48"/>
      <c r="AZ33" s="48"/>
      <c r="BA33" s="82" t="str">
        <f t="shared" si="19"/>
        <v/>
      </c>
      <c r="BB33" s="70" t="str">
        <f t="shared" si="20"/>
        <v/>
      </c>
      <c r="BC33" s="66" t="str">
        <f>IFERROR(INDEX(BD_CIAT!$AE$1:$AE$273,MATCH(RD_IL_RENOVACIONES!I33,BD_CIAT!$A$1:$A$273,0)),"")</f>
        <v/>
      </c>
      <c r="BD33" s="66" t="str">
        <f>+IF(BC33&lt;&gt;"",IF(RIGHT(BC33)="B",DATA_AUX!$F$3,IF(RIGHT(BC33)="A",DATA_AUX!$F$2,DATA_AUX!$F$4)),"")</f>
        <v/>
      </c>
      <c r="BE33" s="66" t="str">
        <f t="shared" si="21"/>
        <v/>
      </c>
      <c r="BF33" s="70" t="str">
        <f t="shared" si="22"/>
        <v/>
      </c>
      <c r="BG33" s="84" t="str">
        <f t="shared" si="23"/>
        <v/>
      </c>
      <c r="BH33" s="66" t="str">
        <f>+IF(AY33&lt;&gt;"",CONCATENATE(PROPER(MID([1]!NumLetras(12*(YEAR(AZ33)-YEAR(AY33))+(MONTH(AZ33)-MONTH(AY33))),1,LEN([1]!NumLetras(12*(YEAR(AZ33)-YEAR(AY33))+(MONTH(AZ33)-MONTH(AY33))))-7))," (",12*(YEAR(AZ33)-YEAR(AY33))+(MONTH(AZ33)-MONTH(AY33)),")",IF(MONTH(AZ33)-MONTH(AY33)=1," mes"," meses"),"; ",BB33),"")</f>
        <v/>
      </c>
      <c r="BI33" s="66" t="str">
        <f>IF(M33="","",IF(AK33&lt;&gt;"",CONCATENATE(LOWER(MID([1]!NumLetras(12*(YEAR(N33)-YEAR(M33))+(MONTH(N33)-MONTH(M33))),1,LEN([1]!NumLetras(12*(YEAR(N33)-YEAR(M33))+(MONTH(N33)-MONTH(M33))))-7))," (",12*(YEAR(N33)-YEAR(M33))+(MONTH(N33)-MONTH(M33)),")",IF(MONTH(N33)-MONTH(M33)=1," mes"," meses"),"; ",Q33),""))</f>
        <v/>
      </c>
    </row>
    <row r="34" spans="1:61" ht="42" customHeight="1">
      <c r="A34" s="43">
        <v>33</v>
      </c>
      <c r="C34" s="44"/>
      <c r="D34" s="66" t="str">
        <f t="shared" si="2"/>
        <v>00000000-2024-PRODUCE/DECHDI-</v>
      </c>
      <c r="E34" s="45"/>
      <c r="F34" s="46"/>
      <c r="G34" s="68" t="str">
        <f t="shared" si="3"/>
        <v>00000000-1900</v>
      </c>
      <c r="H34" s="66" t="str">
        <f t="shared" si="4"/>
        <v>0 de enero de yyyy</v>
      </c>
      <c r="J34" s="66" t="str">
        <f>+IFERROR(INDEX(BD_CIAT!$S$1:$S$273,MATCH(RD_IL_RENOVACIONES!I34,BD_CIAT!$A$1:$A$273,0)),"")</f>
        <v/>
      </c>
      <c r="L34" s="33" t="str">
        <f>IFERROR(INDEX(BD_CIAT!$Z$1:$Z$273,MATCH(RD_IL_RENOVACIONES!K34,BD_CIAT!$Y$1:$Y$273,0)),"")</f>
        <v/>
      </c>
      <c r="M34" s="48"/>
      <c r="N34" s="48"/>
      <c r="O34" s="78" t="str">
        <f>+IF(M34&lt;&gt;"",CONCATENATE(MID(LOWER([1]!NumLetras(ABS(12*(YEAR(N34)-YEAR(M34))+(MONTH(N34)-MONTH(M34))))),1,LEN([1]!NumLetras(ABS(12*(YEAR(N34)-YEAR(M34))+(MONTH(N34)-MONTH(M34)))))-7)," (",ABS(12*(YEAR(N34)-YEAR(M34))+(MONTH(N34)-MONTH(M34))),")",IF(MONTH(N34)-MONTH(M34)=1," mes"," meses")),"")</f>
        <v/>
      </c>
      <c r="P34" s="80" t="str">
        <f t="shared" si="5"/>
        <v/>
      </c>
      <c r="Q34" s="70" t="str">
        <f t="shared" si="6"/>
        <v/>
      </c>
      <c r="R34" s="49"/>
      <c r="S34" s="49"/>
      <c r="T34" s="66" t="str">
        <f t="shared" si="7"/>
        <v>0 de enero de yyyy</v>
      </c>
      <c r="U34" s="50"/>
      <c r="V34" s="72" t="str">
        <f t="shared" si="8"/>
        <v xml:space="preserve">$,000 </v>
      </c>
      <c r="W34" s="72" t="str">
        <f>LOWER(IF(U34&lt;&gt;"",[1]!NumLetras(U34),""))</f>
        <v/>
      </c>
      <c r="X34" s="81" t="str">
        <f t="shared" si="9"/>
        <v/>
      </c>
      <c r="Y34" s="66" t="str">
        <f>IFERROR(INDEX(BD_CIAT!$B$1:$B$273,MATCH(RD_IL_RENOVACIONES!AA34,BD_CIAT!$AG$1:$AG$273,0)),"")</f>
        <v/>
      </c>
      <c r="Z34" s="66" t="str">
        <f>IFERROR(INDEX(BD_CIAT!$AI$1:$AI$273,MATCH(RD_IL_RENOVACIONES!AA34,BD_CIAT!$AG$1:$AG$273,0)),"")</f>
        <v/>
      </c>
      <c r="AA34" s="66" t="str">
        <f>IFERROR(INDEX(BD_CIAT!$AG$1:$AG$273,MATCH(RD_IL_RENOVACIONES!I34,BD_CIAT!$A$1:$A$273,0)),"")</f>
        <v/>
      </c>
      <c r="AB34" s="66" t="str">
        <f>IFERROR(INDEX(BD_CIAT!$E$1:$E$273,MATCH(RD_IL_RENOVACIONES!AA34,BD_CIAT!$AG$1:$AG$273,0)),"")</f>
        <v/>
      </c>
      <c r="AC34" s="33" t="str">
        <f>IFERROR(INDEX(BD_CIAT!$AK$1:$AK$273,MATCH(RD_IL_RENOVACIONES!I34,BD_CIAT!$A$1:$A$273,0)),"")</f>
        <v/>
      </c>
      <c r="AD34" s="66" t="str">
        <f t="shared" si="10"/>
        <v/>
      </c>
      <c r="AE34" s="78" t="str">
        <f>IFERROR(INDEX(BD_CIAT!$AA$2:$AA$273,MATCH(RD_IL_RENOVACIONES!K34,BD_CIAT!$Y$2:$Y$273,0)),"")</f>
        <v/>
      </c>
      <c r="AF34" s="44"/>
      <c r="AG34" s="44"/>
      <c r="AH34" s="51"/>
      <c r="AI34" s="66" t="str">
        <f t="shared" si="11"/>
        <v/>
      </c>
      <c r="AJ34" s="48"/>
      <c r="AK34" s="66" t="str">
        <f t="shared" si="12"/>
        <v>0 de enero de yyyy</v>
      </c>
      <c r="AL34" s="48"/>
      <c r="AM34" s="66" t="str">
        <f t="shared" si="13"/>
        <v>0 de enero de YYYY</v>
      </c>
      <c r="AN34" s="58"/>
      <c r="AO34" s="72" t="str">
        <f t="shared" si="14"/>
        <v xml:space="preserve">$,000 </v>
      </c>
      <c r="AP34" s="72" t="str">
        <f>LOWER(IF(AN34&lt;&gt;"",[1]!NumLetras(AN34),""))</f>
        <v/>
      </c>
      <c r="AQ34" s="73" t="str">
        <f t="shared" si="15"/>
        <v/>
      </c>
      <c r="AS34" s="48"/>
      <c r="AT34" s="66" t="str">
        <f t="shared" si="16"/>
        <v>00000000-1900-PRODUCE/DECHDI</v>
      </c>
      <c r="AU34" s="44"/>
      <c r="AV34" s="48"/>
      <c r="AW34" s="33" t="str">
        <f t="shared" si="17"/>
        <v/>
      </c>
      <c r="AX34" s="33" t="str">
        <f t="shared" si="18"/>
        <v/>
      </c>
      <c r="AY34" s="48"/>
      <c r="AZ34" s="48"/>
      <c r="BA34" s="82" t="str">
        <f t="shared" si="19"/>
        <v/>
      </c>
      <c r="BB34" s="70" t="str">
        <f t="shared" si="20"/>
        <v/>
      </c>
      <c r="BC34" s="66" t="str">
        <f>IFERROR(INDEX(BD_CIAT!$AE$1:$AE$273,MATCH(RD_IL_RENOVACIONES!I34,BD_CIAT!$A$1:$A$273,0)),"")</f>
        <v/>
      </c>
      <c r="BD34" s="66" t="str">
        <f>+IF(BC34&lt;&gt;"",IF(RIGHT(BC34)="B",DATA_AUX!$F$3,IF(RIGHT(BC34)="A",DATA_AUX!$F$2,DATA_AUX!$F$4)),"")</f>
        <v/>
      </c>
      <c r="BE34" s="66" t="str">
        <f t="shared" si="21"/>
        <v/>
      </c>
      <c r="BF34" s="70" t="str">
        <f t="shared" si="22"/>
        <v/>
      </c>
      <c r="BG34" s="84" t="str">
        <f t="shared" si="23"/>
        <v/>
      </c>
      <c r="BH34" s="66" t="str">
        <f>+IF(AY34&lt;&gt;"",CONCATENATE(PROPER(MID([1]!NumLetras(12*(YEAR(AZ34)-YEAR(AY34))+(MONTH(AZ34)-MONTH(AY34))),1,LEN([1]!NumLetras(12*(YEAR(AZ34)-YEAR(AY34))+(MONTH(AZ34)-MONTH(AY34))))-7))," (",12*(YEAR(AZ34)-YEAR(AY34))+(MONTH(AZ34)-MONTH(AY34)),")",IF(MONTH(AZ34)-MONTH(AY34)=1," mes"," meses"),"; ",BB34),"")</f>
        <v/>
      </c>
      <c r="BI34" s="66" t="str">
        <f>IF(M34="","",IF(AK34&lt;&gt;"",CONCATENATE(LOWER(MID([1]!NumLetras(12*(YEAR(N34)-YEAR(M34))+(MONTH(N34)-MONTH(M34))),1,LEN([1]!NumLetras(12*(YEAR(N34)-YEAR(M34))+(MONTH(N34)-MONTH(M34))))-7))," (",12*(YEAR(N34)-YEAR(M34))+(MONTH(N34)-MONTH(M34)),")",IF(MONTH(N34)-MONTH(M34)=1," mes"," meses"),"; ",Q34),""))</f>
        <v/>
      </c>
    </row>
    <row r="35" spans="1:61" ht="42" customHeight="1">
      <c r="A35" s="43">
        <v>34</v>
      </c>
      <c r="C35" s="44"/>
      <c r="D35" s="66" t="str">
        <f t="shared" si="2"/>
        <v>00000000-2024-PRODUCE/DECHDI-</v>
      </c>
      <c r="E35" s="45"/>
      <c r="F35" s="46"/>
      <c r="G35" s="68" t="str">
        <f t="shared" si="3"/>
        <v>00000000-1900</v>
      </c>
      <c r="H35" s="66" t="str">
        <f t="shared" si="4"/>
        <v>0 de enero de yyyy</v>
      </c>
      <c r="J35" s="66" t="str">
        <f>+IFERROR(INDEX(BD_CIAT!$S$1:$S$273,MATCH(RD_IL_RENOVACIONES!I35,BD_CIAT!$A$1:$A$273,0)),"")</f>
        <v/>
      </c>
      <c r="L35" s="33" t="str">
        <f>IFERROR(INDEX(BD_CIAT!$Z$1:$Z$273,MATCH(RD_IL_RENOVACIONES!K35,BD_CIAT!$Y$1:$Y$273,0)),"")</f>
        <v/>
      </c>
      <c r="M35" s="48"/>
      <c r="N35" s="48"/>
      <c r="O35" s="78" t="str">
        <f>+IF(M35&lt;&gt;"",CONCATENATE(MID(LOWER([1]!NumLetras(ABS(12*(YEAR(N35)-YEAR(M35))+(MONTH(N35)-MONTH(M35))))),1,LEN([1]!NumLetras(ABS(12*(YEAR(N35)-YEAR(M35))+(MONTH(N35)-MONTH(M35)))))-7)," (",ABS(12*(YEAR(N35)-YEAR(M35))+(MONTH(N35)-MONTH(M35))),")",IF(MONTH(N35)-MONTH(M35)=1," mes"," meses")),"")</f>
        <v/>
      </c>
      <c r="P35" s="80" t="str">
        <f t="shared" si="5"/>
        <v/>
      </c>
      <c r="Q35" s="70" t="str">
        <f t="shared" si="6"/>
        <v/>
      </c>
      <c r="R35" s="49"/>
      <c r="S35" s="49"/>
      <c r="T35" s="66" t="str">
        <f t="shared" si="7"/>
        <v>0 de enero de yyyy</v>
      </c>
      <c r="U35" s="50"/>
      <c r="V35" s="72" t="str">
        <f t="shared" si="8"/>
        <v xml:space="preserve">$,000 </v>
      </c>
      <c r="W35" s="72" t="str">
        <f>LOWER(IF(U35&lt;&gt;"",[1]!NumLetras(U35),""))</f>
        <v/>
      </c>
      <c r="X35" s="81" t="str">
        <f t="shared" si="9"/>
        <v/>
      </c>
      <c r="Y35" s="66" t="str">
        <f>IFERROR(INDEX(BD_CIAT!$B$1:$B$273,MATCH(RD_IL_RENOVACIONES!AA35,BD_CIAT!$AG$1:$AG$273,0)),"")</f>
        <v/>
      </c>
      <c r="Z35" s="66" t="str">
        <f>IFERROR(INDEX(BD_CIAT!$AI$1:$AI$273,MATCH(RD_IL_RENOVACIONES!AA35,BD_CIAT!$AG$1:$AG$273,0)),"")</f>
        <v/>
      </c>
      <c r="AA35" s="66" t="str">
        <f>IFERROR(INDEX(BD_CIAT!$AG$1:$AG$273,MATCH(RD_IL_RENOVACIONES!I35,BD_CIAT!$A$1:$A$273,0)),"")</f>
        <v/>
      </c>
      <c r="AB35" s="66" t="str">
        <f>IFERROR(INDEX(BD_CIAT!$E$1:$E$273,MATCH(RD_IL_RENOVACIONES!AA35,BD_CIAT!$AG$1:$AG$273,0)),"")</f>
        <v/>
      </c>
      <c r="AC35" s="33" t="str">
        <f>IFERROR(INDEX(BD_CIAT!$AK$1:$AK$273,MATCH(RD_IL_RENOVACIONES!I35,BD_CIAT!$A$1:$A$273,0)),"")</f>
        <v/>
      </c>
      <c r="AD35" s="66" t="str">
        <f t="shared" si="10"/>
        <v/>
      </c>
      <c r="AE35" s="78" t="str">
        <f>IFERROR(INDEX(BD_CIAT!$AA$2:$AA$273,MATCH(RD_IL_RENOVACIONES!K35,BD_CIAT!$Y$2:$Y$273,0)),"")</f>
        <v/>
      </c>
      <c r="AF35" s="44"/>
      <c r="AG35" s="44"/>
      <c r="AH35" s="51"/>
      <c r="AI35" s="66" t="str">
        <f t="shared" si="11"/>
        <v/>
      </c>
      <c r="AJ35" s="48"/>
      <c r="AK35" s="66" t="str">
        <f t="shared" si="12"/>
        <v>0 de enero de yyyy</v>
      </c>
      <c r="AL35" s="48"/>
      <c r="AM35" s="66" t="str">
        <f t="shared" si="13"/>
        <v>0 de enero de YYYY</v>
      </c>
      <c r="AN35" s="58"/>
      <c r="AO35" s="72" t="str">
        <f t="shared" si="14"/>
        <v xml:space="preserve">$,000 </v>
      </c>
      <c r="AP35" s="72" t="str">
        <f>LOWER(IF(AN35&lt;&gt;"",[1]!NumLetras(AN35),""))</f>
        <v/>
      </c>
      <c r="AQ35" s="73" t="str">
        <f t="shared" si="15"/>
        <v/>
      </c>
      <c r="AS35" s="48"/>
      <c r="AT35" s="66" t="str">
        <f t="shared" si="16"/>
        <v>00000000-1900-PRODUCE/DECHDI</v>
      </c>
      <c r="AU35" s="44"/>
      <c r="AV35" s="48"/>
      <c r="AW35" s="33" t="str">
        <f t="shared" si="17"/>
        <v/>
      </c>
      <c r="AX35" s="33" t="str">
        <f t="shared" si="18"/>
        <v/>
      </c>
      <c r="AY35" s="48"/>
      <c r="AZ35" s="48"/>
      <c r="BA35" s="82" t="str">
        <f t="shared" si="19"/>
        <v/>
      </c>
      <c r="BB35" s="70" t="str">
        <f t="shared" si="20"/>
        <v/>
      </c>
      <c r="BC35" s="66" t="str">
        <f>IFERROR(INDEX(BD_CIAT!$AE$1:$AE$273,MATCH(RD_IL_RENOVACIONES!I35,BD_CIAT!$A$1:$A$273,0)),"")</f>
        <v/>
      </c>
      <c r="BD35" s="66" t="str">
        <f>+IF(BC35&lt;&gt;"",IF(RIGHT(BC35)="B",DATA_AUX!$F$3,IF(RIGHT(BC35)="A",DATA_AUX!$F$2,DATA_AUX!$F$4)),"")</f>
        <v/>
      </c>
      <c r="BE35" s="66" t="str">
        <f t="shared" si="21"/>
        <v/>
      </c>
      <c r="BF35" s="70" t="str">
        <f t="shared" si="22"/>
        <v/>
      </c>
      <c r="BG35" s="84" t="str">
        <f t="shared" si="23"/>
        <v/>
      </c>
      <c r="BH35" s="66" t="str">
        <f>+IF(AY35&lt;&gt;"",CONCATENATE(PROPER(MID([1]!NumLetras(12*(YEAR(AZ35)-YEAR(AY35))+(MONTH(AZ35)-MONTH(AY35))),1,LEN([1]!NumLetras(12*(YEAR(AZ35)-YEAR(AY35))+(MONTH(AZ35)-MONTH(AY35))))-7))," (",12*(YEAR(AZ35)-YEAR(AY35))+(MONTH(AZ35)-MONTH(AY35)),")",IF(MONTH(AZ35)-MONTH(AY35)=1," mes"," meses"),"; ",BB35),"")</f>
        <v/>
      </c>
      <c r="BI35" s="66" t="str">
        <f>IF(M35="","",IF(AK35&lt;&gt;"",CONCATENATE(LOWER(MID([1]!NumLetras(12*(YEAR(N35)-YEAR(M35))+(MONTH(N35)-MONTH(M35))),1,LEN([1]!NumLetras(12*(YEAR(N35)-YEAR(M35))+(MONTH(N35)-MONTH(M35))))-7))," (",12*(YEAR(N35)-YEAR(M35))+(MONTH(N35)-MONTH(M35)),")",IF(MONTH(N35)-MONTH(M35)=1," mes"," meses"),"; ",Q35),""))</f>
        <v/>
      </c>
    </row>
    <row r="36" spans="1:61" ht="42" customHeight="1">
      <c r="A36" s="43">
        <v>35</v>
      </c>
      <c r="C36" s="44"/>
      <c r="D36" s="66" t="str">
        <f t="shared" si="2"/>
        <v>00000000-2024-PRODUCE/DECHDI-</v>
      </c>
      <c r="E36" s="45"/>
      <c r="F36" s="46"/>
      <c r="G36" s="68" t="str">
        <f t="shared" si="3"/>
        <v>00000000-1900</v>
      </c>
      <c r="H36" s="66" t="str">
        <f t="shared" si="4"/>
        <v>0 de enero de yyyy</v>
      </c>
      <c r="J36" s="66" t="str">
        <f>+IFERROR(INDEX(BD_CIAT!$S$1:$S$273,MATCH(RD_IL_RENOVACIONES!I36,BD_CIAT!$A$1:$A$273,0)),"")</f>
        <v/>
      </c>
      <c r="L36" s="33" t="str">
        <f>IFERROR(INDEX(BD_CIAT!$Z$1:$Z$273,MATCH(RD_IL_RENOVACIONES!K36,BD_CIAT!$Y$1:$Y$273,0)),"")</f>
        <v/>
      </c>
      <c r="M36" s="48"/>
      <c r="N36" s="48"/>
      <c r="O36" s="78" t="str">
        <f>+IF(M36&lt;&gt;"",CONCATENATE(MID(LOWER([1]!NumLetras(ABS(12*(YEAR(N36)-YEAR(M36))+(MONTH(N36)-MONTH(M36))))),1,LEN([1]!NumLetras(ABS(12*(YEAR(N36)-YEAR(M36))+(MONTH(N36)-MONTH(M36)))))-7)," (",ABS(12*(YEAR(N36)-YEAR(M36))+(MONTH(N36)-MONTH(M36))),")",IF(MONTH(N36)-MONTH(M36)=1," mes"," meses")),"")</f>
        <v/>
      </c>
      <c r="P36" s="80" t="str">
        <f t="shared" si="5"/>
        <v/>
      </c>
      <c r="Q36" s="70" t="str">
        <f t="shared" si="6"/>
        <v/>
      </c>
      <c r="R36" s="49"/>
      <c r="S36" s="49"/>
      <c r="T36" s="66" t="str">
        <f t="shared" si="7"/>
        <v>0 de enero de yyyy</v>
      </c>
      <c r="U36" s="50"/>
      <c r="V36" s="72" t="str">
        <f t="shared" si="8"/>
        <v xml:space="preserve">$,000 </v>
      </c>
      <c r="W36" s="72" t="str">
        <f>LOWER(IF(U36&lt;&gt;"",[1]!NumLetras(U36),""))</f>
        <v/>
      </c>
      <c r="X36" s="81" t="str">
        <f t="shared" si="9"/>
        <v/>
      </c>
      <c r="Y36" s="66" t="str">
        <f>IFERROR(INDEX(BD_CIAT!$B$1:$B$273,MATCH(RD_IL_RENOVACIONES!AA36,BD_CIAT!$AG$1:$AG$273,0)),"")</f>
        <v/>
      </c>
      <c r="Z36" s="66" t="str">
        <f>IFERROR(INDEX(BD_CIAT!$AI$1:$AI$273,MATCH(RD_IL_RENOVACIONES!AA36,BD_CIAT!$AG$1:$AG$273,0)),"")</f>
        <v/>
      </c>
      <c r="AA36" s="66" t="str">
        <f>IFERROR(INDEX(BD_CIAT!$AG$1:$AG$273,MATCH(RD_IL_RENOVACIONES!I36,BD_CIAT!$A$1:$A$273,0)),"")</f>
        <v/>
      </c>
      <c r="AB36" s="66" t="str">
        <f>IFERROR(INDEX(BD_CIAT!$E$1:$E$273,MATCH(RD_IL_RENOVACIONES!AA36,BD_CIAT!$AG$1:$AG$273,0)),"")</f>
        <v/>
      </c>
      <c r="AC36" s="33" t="str">
        <f>IFERROR(INDEX(BD_CIAT!$AK$1:$AK$273,MATCH(RD_IL_RENOVACIONES!I36,BD_CIAT!$A$1:$A$273,0)),"")</f>
        <v/>
      </c>
      <c r="AD36" s="66" t="str">
        <f t="shared" si="10"/>
        <v/>
      </c>
      <c r="AE36" s="78" t="str">
        <f>IFERROR(INDEX(BD_CIAT!$AA$2:$AA$273,MATCH(RD_IL_RENOVACIONES!K36,BD_CIAT!$Y$2:$Y$273,0)),"")</f>
        <v/>
      </c>
      <c r="AF36" s="44"/>
      <c r="AG36" s="44"/>
      <c r="AH36" s="51"/>
      <c r="AI36" s="66" t="str">
        <f t="shared" si="11"/>
        <v/>
      </c>
      <c r="AJ36" s="48"/>
      <c r="AK36" s="66" t="str">
        <f t="shared" si="12"/>
        <v>0 de enero de yyyy</v>
      </c>
      <c r="AL36" s="48"/>
      <c r="AM36" s="66" t="str">
        <f t="shared" si="13"/>
        <v>0 de enero de YYYY</v>
      </c>
      <c r="AN36" s="58"/>
      <c r="AO36" s="72" t="str">
        <f t="shared" si="14"/>
        <v xml:space="preserve">$,000 </v>
      </c>
      <c r="AP36" s="72" t="str">
        <f>LOWER(IF(AN36&lt;&gt;"",[1]!NumLetras(AN36),""))</f>
        <v/>
      </c>
      <c r="AQ36" s="73" t="str">
        <f t="shared" si="15"/>
        <v/>
      </c>
      <c r="AS36" s="48"/>
      <c r="AT36" s="66" t="str">
        <f t="shared" si="16"/>
        <v>00000000-1900-PRODUCE/DECHDI</v>
      </c>
      <c r="AU36" s="44"/>
      <c r="AV36" s="48"/>
      <c r="AW36" s="33" t="str">
        <f t="shared" si="17"/>
        <v/>
      </c>
      <c r="AX36" s="33" t="str">
        <f t="shared" si="18"/>
        <v/>
      </c>
      <c r="AY36" s="48"/>
      <c r="AZ36" s="48"/>
      <c r="BA36" s="82" t="str">
        <f t="shared" si="19"/>
        <v/>
      </c>
      <c r="BB36" s="70" t="str">
        <f t="shared" si="20"/>
        <v/>
      </c>
      <c r="BC36" s="66" t="str">
        <f>IFERROR(INDEX(BD_CIAT!$AE$1:$AE$273,MATCH(RD_IL_RENOVACIONES!I36,BD_CIAT!$A$1:$A$273,0)),"")</f>
        <v/>
      </c>
      <c r="BD36" s="66" t="str">
        <f>+IF(BC36&lt;&gt;"",IF(RIGHT(BC36)="B",DATA_AUX!$F$3,IF(RIGHT(BC36)="A",DATA_AUX!$F$2,DATA_AUX!$F$4)),"")</f>
        <v/>
      </c>
      <c r="BE36" s="66" t="str">
        <f t="shared" si="21"/>
        <v/>
      </c>
      <c r="BF36" s="70" t="str">
        <f t="shared" si="22"/>
        <v/>
      </c>
      <c r="BG36" s="84" t="str">
        <f t="shared" si="23"/>
        <v/>
      </c>
      <c r="BH36" s="66" t="str">
        <f>+IF(AY36&lt;&gt;"",CONCATENATE(PROPER(MID([1]!NumLetras(12*(YEAR(AZ36)-YEAR(AY36))+(MONTH(AZ36)-MONTH(AY36))),1,LEN([1]!NumLetras(12*(YEAR(AZ36)-YEAR(AY36))+(MONTH(AZ36)-MONTH(AY36))))-7))," (",12*(YEAR(AZ36)-YEAR(AY36))+(MONTH(AZ36)-MONTH(AY36)),")",IF(MONTH(AZ36)-MONTH(AY36)=1," mes"," meses"),"; ",BB36),"")</f>
        <v/>
      </c>
      <c r="BI36" s="66" t="str">
        <f>IF(M36="","",IF(AK36&lt;&gt;"",CONCATENATE(LOWER(MID([1]!NumLetras(12*(YEAR(N36)-YEAR(M36))+(MONTH(N36)-MONTH(M36))),1,LEN([1]!NumLetras(12*(YEAR(N36)-YEAR(M36))+(MONTH(N36)-MONTH(M36))))-7))," (",12*(YEAR(N36)-YEAR(M36))+(MONTH(N36)-MONTH(M36)),")",IF(MONTH(N36)-MONTH(M36)=1," mes"," meses"),"; ",Q36),""))</f>
        <v/>
      </c>
    </row>
    <row r="37" spans="1:61" ht="42" customHeight="1">
      <c r="A37" s="43">
        <v>36</v>
      </c>
      <c r="C37" s="44"/>
      <c r="D37" s="66" t="str">
        <f t="shared" si="2"/>
        <v>00000000-2024-PRODUCE/DECHDI-</v>
      </c>
      <c r="E37" s="45"/>
      <c r="F37" s="46"/>
      <c r="G37" s="68" t="str">
        <f t="shared" si="3"/>
        <v>00000000-1900</v>
      </c>
      <c r="H37" s="66" t="str">
        <f t="shared" si="4"/>
        <v>0 de enero de yyyy</v>
      </c>
      <c r="J37" s="66" t="str">
        <f>+IFERROR(INDEX(BD_CIAT!$S$1:$S$273,MATCH(RD_IL_RENOVACIONES!I37,BD_CIAT!$A$1:$A$273,0)),"")</f>
        <v/>
      </c>
      <c r="L37" s="33" t="str">
        <f>IFERROR(INDEX(BD_CIAT!$Z$1:$Z$273,MATCH(RD_IL_RENOVACIONES!K37,BD_CIAT!$Y$1:$Y$273,0)),"")</f>
        <v/>
      </c>
      <c r="M37" s="48"/>
      <c r="N37" s="48"/>
      <c r="O37" s="78" t="str">
        <f>+IF(M37&lt;&gt;"",CONCATENATE(MID(LOWER([1]!NumLetras(ABS(12*(YEAR(N37)-YEAR(M37))+(MONTH(N37)-MONTH(M37))))),1,LEN([1]!NumLetras(ABS(12*(YEAR(N37)-YEAR(M37))+(MONTH(N37)-MONTH(M37)))))-7)," (",ABS(12*(YEAR(N37)-YEAR(M37))+(MONTH(N37)-MONTH(M37))),")",IF(MONTH(N37)-MONTH(M37)=1," mes"," meses")),"")</f>
        <v/>
      </c>
      <c r="P37" s="80" t="str">
        <f t="shared" si="5"/>
        <v/>
      </c>
      <c r="Q37" s="70" t="str">
        <f t="shared" si="6"/>
        <v/>
      </c>
      <c r="R37" s="49"/>
      <c r="S37" s="49"/>
      <c r="T37" s="66" t="str">
        <f t="shared" si="7"/>
        <v>0 de enero de yyyy</v>
      </c>
      <c r="U37" s="50"/>
      <c r="V37" s="72" t="str">
        <f t="shared" si="8"/>
        <v xml:space="preserve">$,000 </v>
      </c>
      <c r="W37" s="72" t="str">
        <f>LOWER(IF(U37&lt;&gt;"",[1]!NumLetras(U37),""))</f>
        <v/>
      </c>
      <c r="X37" s="81" t="str">
        <f t="shared" si="9"/>
        <v/>
      </c>
      <c r="Y37" s="66" t="str">
        <f>IFERROR(INDEX(BD_CIAT!$B$1:$B$273,MATCH(RD_IL_RENOVACIONES!AA37,BD_CIAT!$AG$1:$AG$273,0)),"")</f>
        <v/>
      </c>
      <c r="Z37" s="66" t="str">
        <f>IFERROR(INDEX(BD_CIAT!$AI$1:$AI$273,MATCH(RD_IL_RENOVACIONES!AA37,BD_CIAT!$AG$1:$AG$273,0)),"")</f>
        <v/>
      </c>
      <c r="AA37" s="66" t="str">
        <f>IFERROR(INDEX(BD_CIAT!$AG$1:$AG$273,MATCH(RD_IL_RENOVACIONES!I37,BD_CIAT!$A$1:$A$273,0)),"")</f>
        <v/>
      </c>
      <c r="AB37" s="66" t="str">
        <f>IFERROR(INDEX(BD_CIAT!$E$1:$E$273,MATCH(RD_IL_RENOVACIONES!AA37,BD_CIAT!$AG$1:$AG$273,0)),"")</f>
        <v/>
      </c>
      <c r="AC37" s="33" t="str">
        <f>IFERROR(INDEX(BD_CIAT!$AK$1:$AK$273,MATCH(RD_IL_RENOVACIONES!I37,BD_CIAT!$A$1:$A$273,0)),"")</f>
        <v/>
      </c>
      <c r="AD37" s="66" t="str">
        <f t="shared" si="10"/>
        <v/>
      </c>
      <c r="AE37" s="78" t="str">
        <f>IFERROR(INDEX(BD_CIAT!$AA$2:$AA$273,MATCH(RD_IL_RENOVACIONES!K37,BD_CIAT!$Y$2:$Y$273,0)),"")</f>
        <v/>
      </c>
      <c r="AF37" s="44"/>
      <c r="AG37" s="44"/>
      <c r="AH37" s="51"/>
      <c r="AI37" s="66" t="str">
        <f t="shared" si="11"/>
        <v/>
      </c>
      <c r="AJ37" s="48"/>
      <c r="AK37" s="66" t="str">
        <f t="shared" si="12"/>
        <v>0 de enero de yyyy</v>
      </c>
      <c r="AL37" s="48"/>
      <c r="AM37" s="66" t="str">
        <f t="shared" si="13"/>
        <v>0 de enero de YYYY</v>
      </c>
      <c r="AN37" s="58"/>
      <c r="AO37" s="72" t="str">
        <f t="shared" si="14"/>
        <v xml:space="preserve">$,000 </v>
      </c>
      <c r="AP37" s="72" t="str">
        <f>LOWER(IF(AN37&lt;&gt;"",[1]!NumLetras(AN37),""))</f>
        <v/>
      </c>
      <c r="AQ37" s="73" t="str">
        <f t="shared" si="15"/>
        <v/>
      </c>
      <c r="AS37" s="48"/>
      <c r="AT37" s="66" t="str">
        <f t="shared" si="16"/>
        <v>00000000-1900-PRODUCE/DECHDI</v>
      </c>
      <c r="AU37" s="44"/>
      <c r="AV37" s="48"/>
      <c r="AW37" s="33" t="str">
        <f t="shared" si="17"/>
        <v/>
      </c>
      <c r="AX37" s="33" t="str">
        <f t="shared" si="18"/>
        <v/>
      </c>
      <c r="AY37" s="48"/>
      <c r="AZ37" s="48"/>
      <c r="BA37" s="82" t="str">
        <f t="shared" si="19"/>
        <v/>
      </c>
      <c r="BB37" s="70" t="str">
        <f t="shared" si="20"/>
        <v/>
      </c>
      <c r="BC37" s="66" t="str">
        <f>IFERROR(INDEX(BD_CIAT!$AE$1:$AE$273,MATCH(RD_IL_RENOVACIONES!I37,BD_CIAT!$A$1:$A$273,0)),"")</f>
        <v/>
      </c>
      <c r="BD37" s="66" t="str">
        <f>+IF(BC37&lt;&gt;"",IF(RIGHT(BC37)="B",DATA_AUX!$F$3,IF(RIGHT(BC37)="A",DATA_AUX!$F$2,DATA_AUX!$F$4)),"")</f>
        <v/>
      </c>
      <c r="BE37" s="66" t="str">
        <f t="shared" si="21"/>
        <v/>
      </c>
      <c r="BF37" s="70" t="str">
        <f t="shared" si="22"/>
        <v/>
      </c>
      <c r="BG37" s="84" t="str">
        <f t="shared" si="23"/>
        <v/>
      </c>
      <c r="BH37" s="66" t="str">
        <f>+IF(AY37&lt;&gt;"",CONCATENATE(PROPER(MID([1]!NumLetras(12*(YEAR(AZ37)-YEAR(AY37))+(MONTH(AZ37)-MONTH(AY37))),1,LEN([1]!NumLetras(12*(YEAR(AZ37)-YEAR(AY37))+(MONTH(AZ37)-MONTH(AY37))))-7))," (",12*(YEAR(AZ37)-YEAR(AY37))+(MONTH(AZ37)-MONTH(AY37)),")",IF(MONTH(AZ37)-MONTH(AY37)=1," mes"," meses"),"; ",BB37),"")</f>
        <v/>
      </c>
      <c r="BI37" s="66" t="str">
        <f>IF(M37="","",IF(AK37&lt;&gt;"",CONCATENATE(LOWER(MID([1]!NumLetras(12*(YEAR(N37)-YEAR(M37))+(MONTH(N37)-MONTH(M37))),1,LEN([1]!NumLetras(12*(YEAR(N37)-YEAR(M37))+(MONTH(N37)-MONTH(M37))))-7))," (",12*(YEAR(N37)-YEAR(M37))+(MONTH(N37)-MONTH(M37)),")",IF(MONTH(N37)-MONTH(M37)=1," mes"," meses"),"; ",Q37),""))</f>
        <v/>
      </c>
    </row>
    <row r="38" spans="1:61" ht="42" customHeight="1">
      <c r="A38" s="43">
        <v>37</v>
      </c>
      <c r="C38" s="44"/>
      <c r="D38" s="66" t="str">
        <f t="shared" si="2"/>
        <v>00000000-2024-PRODUCE/DECHDI-</v>
      </c>
      <c r="E38" s="45"/>
      <c r="F38" s="46"/>
      <c r="G38" s="68" t="str">
        <f t="shared" si="3"/>
        <v>00000000-1900</v>
      </c>
      <c r="H38" s="66" t="str">
        <f t="shared" si="4"/>
        <v>0 de enero de yyyy</v>
      </c>
      <c r="J38" s="66" t="str">
        <f>+IFERROR(INDEX(BD_CIAT!$S$1:$S$273,MATCH(RD_IL_RENOVACIONES!I38,BD_CIAT!$A$1:$A$273,0)),"")</f>
        <v/>
      </c>
      <c r="L38" s="33" t="str">
        <f>IFERROR(INDEX(BD_CIAT!$Z$1:$Z$273,MATCH(RD_IL_RENOVACIONES!K38,BD_CIAT!$Y$1:$Y$273,0)),"")</f>
        <v/>
      </c>
      <c r="M38" s="48"/>
      <c r="N38" s="48"/>
      <c r="O38" s="78" t="str">
        <f>+IF(M38&lt;&gt;"",CONCATENATE(MID(LOWER([1]!NumLetras(ABS(12*(YEAR(N38)-YEAR(M38))+(MONTH(N38)-MONTH(M38))))),1,LEN([1]!NumLetras(ABS(12*(YEAR(N38)-YEAR(M38))+(MONTH(N38)-MONTH(M38)))))-7)," (",ABS(12*(YEAR(N38)-YEAR(M38))+(MONTH(N38)-MONTH(M38))),")",IF(MONTH(N38)-MONTH(M38)=1," mes"," meses")),"")</f>
        <v/>
      </c>
      <c r="P38" s="80" t="str">
        <f t="shared" si="5"/>
        <v/>
      </c>
      <c r="Q38" s="70" t="str">
        <f t="shared" si="6"/>
        <v/>
      </c>
      <c r="R38" s="49"/>
      <c r="S38" s="49"/>
      <c r="T38" s="66" t="str">
        <f t="shared" si="7"/>
        <v>0 de enero de yyyy</v>
      </c>
      <c r="U38" s="50"/>
      <c r="V38" s="72" t="str">
        <f t="shared" si="8"/>
        <v xml:space="preserve">$,000 </v>
      </c>
      <c r="W38" s="72" t="str">
        <f>LOWER(IF(U38&lt;&gt;"",[1]!NumLetras(U38),""))</f>
        <v/>
      </c>
      <c r="X38" s="81" t="str">
        <f t="shared" si="9"/>
        <v/>
      </c>
      <c r="Y38" s="66" t="str">
        <f>IFERROR(INDEX(BD_CIAT!$B$1:$B$273,MATCH(RD_IL_RENOVACIONES!AA38,BD_CIAT!$AG$1:$AG$273,0)),"")</f>
        <v/>
      </c>
      <c r="Z38" s="66" t="str">
        <f>IFERROR(INDEX(BD_CIAT!$AI$1:$AI$273,MATCH(RD_IL_RENOVACIONES!AA38,BD_CIAT!$AG$1:$AG$273,0)),"")</f>
        <v/>
      </c>
      <c r="AA38" s="66" t="str">
        <f>IFERROR(INDEX(BD_CIAT!$AG$1:$AG$273,MATCH(RD_IL_RENOVACIONES!I38,BD_CIAT!$A$1:$A$273,0)),"")</f>
        <v/>
      </c>
      <c r="AB38" s="66" t="str">
        <f>IFERROR(INDEX(BD_CIAT!$E$1:$E$273,MATCH(RD_IL_RENOVACIONES!AA38,BD_CIAT!$AG$1:$AG$273,0)),"")</f>
        <v/>
      </c>
      <c r="AC38" s="33" t="str">
        <f>IFERROR(INDEX(BD_CIAT!$AK$1:$AK$273,MATCH(RD_IL_RENOVACIONES!I38,BD_CIAT!$A$1:$A$273,0)),"")</f>
        <v/>
      </c>
      <c r="AD38" s="66" t="str">
        <f t="shared" si="10"/>
        <v/>
      </c>
      <c r="AE38" s="78" t="str">
        <f>IFERROR(INDEX(BD_CIAT!$AA$2:$AA$273,MATCH(RD_IL_RENOVACIONES!K38,BD_CIAT!$Y$2:$Y$273,0)),"")</f>
        <v/>
      </c>
      <c r="AF38" s="44"/>
      <c r="AG38" s="44"/>
      <c r="AH38" s="51"/>
      <c r="AI38" s="66" t="str">
        <f t="shared" si="11"/>
        <v/>
      </c>
      <c r="AJ38" s="48"/>
      <c r="AK38" s="66" t="str">
        <f t="shared" si="12"/>
        <v>0 de enero de yyyy</v>
      </c>
      <c r="AL38" s="48"/>
      <c r="AM38" s="66" t="str">
        <f t="shared" si="13"/>
        <v>0 de enero de YYYY</v>
      </c>
      <c r="AN38" s="58"/>
      <c r="AO38" s="72" t="str">
        <f t="shared" si="14"/>
        <v xml:space="preserve">$,000 </v>
      </c>
      <c r="AP38" s="72" t="str">
        <f>LOWER(IF(AN38&lt;&gt;"",[1]!NumLetras(AN38),""))</f>
        <v/>
      </c>
      <c r="AQ38" s="73" t="str">
        <f t="shared" si="15"/>
        <v/>
      </c>
      <c r="AS38" s="48"/>
      <c r="AT38" s="66" t="str">
        <f t="shared" si="16"/>
        <v>00000000-1900-PRODUCE/DECHDI</v>
      </c>
      <c r="AU38" s="44"/>
      <c r="AV38" s="48"/>
      <c r="AW38" s="33" t="str">
        <f t="shared" si="17"/>
        <v/>
      </c>
      <c r="AX38" s="33" t="str">
        <f t="shared" si="18"/>
        <v/>
      </c>
      <c r="AY38" s="48"/>
      <c r="AZ38" s="48"/>
      <c r="BA38" s="82" t="str">
        <f t="shared" si="19"/>
        <v/>
      </c>
      <c r="BB38" s="70" t="str">
        <f t="shared" si="20"/>
        <v/>
      </c>
      <c r="BC38" s="66" t="str">
        <f>IFERROR(INDEX(BD_CIAT!$AE$1:$AE$273,MATCH(RD_IL_RENOVACIONES!I38,BD_CIAT!$A$1:$A$273,0)),"")</f>
        <v/>
      </c>
      <c r="BD38" s="66" t="str">
        <f>+IF(BC38&lt;&gt;"",IF(RIGHT(BC38)="B",DATA_AUX!$F$3,IF(RIGHT(BC38)="A",DATA_AUX!$F$2,DATA_AUX!$F$4)),"")</f>
        <v/>
      </c>
      <c r="BE38" s="66" t="str">
        <f t="shared" si="21"/>
        <v/>
      </c>
      <c r="BF38" s="70" t="str">
        <f t="shared" si="22"/>
        <v/>
      </c>
      <c r="BG38" s="84" t="str">
        <f t="shared" si="23"/>
        <v/>
      </c>
      <c r="BH38" s="66" t="str">
        <f>+IF(AY38&lt;&gt;"",CONCATENATE(PROPER(MID([1]!NumLetras(12*(YEAR(AZ38)-YEAR(AY38))+(MONTH(AZ38)-MONTH(AY38))),1,LEN([1]!NumLetras(12*(YEAR(AZ38)-YEAR(AY38))+(MONTH(AZ38)-MONTH(AY38))))-7))," (",12*(YEAR(AZ38)-YEAR(AY38))+(MONTH(AZ38)-MONTH(AY38)),")",IF(MONTH(AZ38)-MONTH(AY38)=1," mes"," meses"),"; ",BB38),"")</f>
        <v/>
      </c>
      <c r="BI38" s="66" t="str">
        <f>IF(M38="","",IF(AK38&lt;&gt;"",CONCATENATE(LOWER(MID([1]!NumLetras(12*(YEAR(N38)-YEAR(M38))+(MONTH(N38)-MONTH(M38))),1,LEN([1]!NumLetras(12*(YEAR(N38)-YEAR(M38))+(MONTH(N38)-MONTH(M38))))-7))," (",12*(YEAR(N38)-YEAR(M38))+(MONTH(N38)-MONTH(M38)),")",IF(MONTH(N38)-MONTH(M38)=1," mes"," meses"),"; ",Q38),""))</f>
        <v/>
      </c>
    </row>
    <row r="39" spans="1:61" ht="42" customHeight="1">
      <c r="A39" s="43">
        <v>38</v>
      </c>
      <c r="C39" s="44"/>
      <c r="D39" s="66" t="str">
        <f t="shared" si="2"/>
        <v>00000000-2024-PRODUCE/DECHDI-</v>
      </c>
      <c r="E39" s="45"/>
      <c r="F39" s="46"/>
      <c r="G39" s="68" t="str">
        <f t="shared" si="3"/>
        <v>00000000-1900</v>
      </c>
      <c r="H39" s="66" t="str">
        <f t="shared" si="4"/>
        <v>0 de enero de yyyy</v>
      </c>
      <c r="J39" s="66" t="str">
        <f>+IFERROR(INDEX(BD_CIAT!$S$1:$S$273,MATCH(RD_IL_RENOVACIONES!I39,BD_CIAT!$A$1:$A$273,0)),"")</f>
        <v/>
      </c>
      <c r="L39" s="33" t="str">
        <f>IFERROR(INDEX(BD_CIAT!$Z$1:$Z$273,MATCH(RD_IL_RENOVACIONES!K39,BD_CIAT!$Y$1:$Y$273,0)),"")</f>
        <v/>
      </c>
      <c r="M39" s="48"/>
      <c r="N39" s="48"/>
      <c r="O39" s="78" t="str">
        <f>+IF(M39&lt;&gt;"",CONCATENATE(MID(LOWER([1]!NumLetras(ABS(12*(YEAR(N39)-YEAR(M39))+(MONTH(N39)-MONTH(M39))))),1,LEN([1]!NumLetras(ABS(12*(YEAR(N39)-YEAR(M39))+(MONTH(N39)-MONTH(M39)))))-7)," (",ABS(12*(YEAR(N39)-YEAR(M39))+(MONTH(N39)-MONTH(M39))),")",IF(MONTH(N39)-MONTH(M39)=1," mes"," meses")),"")</f>
        <v/>
      </c>
      <c r="P39" s="80" t="str">
        <f t="shared" si="5"/>
        <v/>
      </c>
      <c r="Q39" s="70" t="str">
        <f t="shared" si="6"/>
        <v/>
      </c>
      <c r="R39" s="49"/>
      <c r="S39" s="49"/>
      <c r="T39" s="66" t="str">
        <f t="shared" si="7"/>
        <v>0 de enero de yyyy</v>
      </c>
      <c r="U39" s="50"/>
      <c r="V39" s="72" t="str">
        <f t="shared" si="8"/>
        <v xml:space="preserve">$,000 </v>
      </c>
      <c r="W39" s="72" t="str">
        <f>LOWER(IF(U39&lt;&gt;"",[1]!NumLetras(U39),""))</f>
        <v/>
      </c>
      <c r="X39" s="81" t="str">
        <f t="shared" si="9"/>
        <v/>
      </c>
      <c r="Y39" s="66" t="str">
        <f>IFERROR(INDEX(BD_CIAT!$B$1:$B$273,MATCH(RD_IL_RENOVACIONES!AA39,BD_CIAT!$AG$1:$AG$273,0)),"")</f>
        <v/>
      </c>
      <c r="Z39" s="66" t="str">
        <f>IFERROR(INDEX(BD_CIAT!$AI$1:$AI$273,MATCH(RD_IL_RENOVACIONES!AA39,BD_CIAT!$AG$1:$AG$273,0)),"")</f>
        <v/>
      </c>
      <c r="AA39" s="66" t="str">
        <f>IFERROR(INDEX(BD_CIAT!$AG$1:$AG$273,MATCH(RD_IL_RENOVACIONES!I39,BD_CIAT!$A$1:$A$273,0)),"")</f>
        <v/>
      </c>
      <c r="AB39" s="66" t="str">
        <f>IFERROR(INDEX(BD_CIAT!$E$1:$E$273,MATCH(RD_IL_RENOVACIONES!AA39,BD_CIAT!$AG$1:$AG$273,0)),"")</f>
        <v/>
      </c>
      <c r="AC39" s="33" t="str">
        <f>IFERROR(INDEX(BD_CIAT!$AK$1:$AK$273,MATCH(RD_IL_RENOVACIONES!I39,BD_CIAT!$A$1:$A$273,0)),"")</f>
        <v/>
      </c>
      <c r="AD39" s="66" t="str">
        <f t="shared" si="10"/>
        <v/>
      </c>
      <c r="AE39" s="78" t="str">
        <f>IFERROR(INDEX(BD_CIAT!$AA$2:$AA$273,MATCH(RD_IL_RENOVACIONES!K39,BD_CIAT!$Y$2:$Y$273,0)),"")</f>
        <v/>
      </c>
      <c r="AF39" s="44"/>
      <c r="AG39" s="44"/>
      <c r="AH39" s="51"/>
      <c r="AI39" s="66" t="str">
        <f t="shared" si="11"/>
        <v/>
      </c>
      <c r="AJ39" s="48"/>
      <c r="AK39" s="66" t="str">
        <f t="shared" si="12"/>
        <v>0 de enero de yyyy</v>
      </c>
      <c r="AL39" s="48"/>
      <c r="AM39" s="66" t="str">
        <f t="shared" si="13"/>
        <v>0 de enero de YYYY</v>
      </c>
      <c r="AN39" s="58"/>
      <c r="AO39" s="72" t="str">
        <f t="shared" si="14"/>
        <v xml:space="preserve">$,000 </v>
      </c>
      <c r="AP39" s="72" t="str">
        <f>LOWER(IF(AN39&lt;&gt;"",[1]!NumLetras(AN39),""))</f>
        <v/>
      </c>
      <c r="AQ39" s="73" t="str">
        <f t="shared" si="15"/>
        <v/>
      </c>
      <c r="AS39" s="48"/>
      <c r="AT39" s="66" t="str">
        <f t="shared" si="16"/>
        <v>00000000-1900-PRODUCE/DECHDI</v>
      </c>
      <c r="AU39" s="44"/>
      <c r="AV39" s="48"/>
      <c r="AW39" s="33" t="str">
        <f t="shared" si="17"/>
        <v/>
      </c>
      <c r="AX39" s="33" t="str">
        <f t="shared" si="18"/>
        <v/>
      </c>
      <c r="AY39" s="48"/>
      <c r="AZ39" s="48"/>
      <c r="BA39" s="82" t="str">
        <f t="shared" si="19"/>
        <v/>
      </c>
      <c r="BB39" s="70" t="str">
        <f t="shared" si="20"/>
        <v/>
      </c>
      <c r="BC39" s="66" t="str">
        <f>IFERROR(INDEX(BD_CIAT!$AE$1:$AE$273,MATCH(RD_IL_RENOVACIONES!I39,BD_CIAT!$A$1:$A$273,0)),"")</f>
        <v/>
      </c>
      <c r="BD39" s="66" t="str">
        <f>+IF(BC39&lt;&gt;"",IF(RIGHT(BC39)="B",DATA_AUX!$F$3,IF(RIGHT(BC39)="A",DATA_AUX!$F$2,DATA_AUX!$F$4)),"")</f>
        <v/>
      </c>
      <c r="BE39" s="66" t="str">
        <f t="shared" si="21"/>
        <v/>
      </c>
      <c r="BF39" s="70" t="str">
        <f t="shared" si="22"/>
        <v/>
      </c>
      <c r="BG39" s="84" t="str">
        <f t="shared" si="23"/>
        <v/>
      </c>
      <c r="BH39" s="66" t="str">
        <f>+IF(AY39&lt;&gt;"",CONCATENATE(PROPER(MID([1]!NumLetras(12*(YEAR(AZ39)-YEAR(AY39))+(MONTH(AZ39)-MONTH(AY39))),1,LEN([1]!NumLetras(12*(YEAR(AZ39)-YEAR(AY39))+(MONTH(AZ39)-MONTH(AY39))))-7))," (",12*(YEAR(AZ39)-YEAR(AY39))+(MONTH(AZ39)-MONTH(AY39)),")",IF(MONTH(AZ39)-MONTH(AY39)=1," mes"," meses"),"; ",BB39),"")</f>
        <v/>
      </c>
      <c r="BI39" s="66" t="str">
        <f>IF(M39="","",IF(AK39&lt;&gt;"",CONCATENATE(LOWER(MID([1]!NumLetras(12*(YEAR(N39)-YEAR(M39))+(MONTH(N39)-MONTH(M39))),1,LEN([1]!NumLetras(12*(YEAR(N39)-YEAR(M39))+(MONTH(N39)-MONTH(M39))))-7))," (",12*(YEAR(N39)-YEAR(M39))+(MONTH(N39)-MONTH(M39)),")",IF(MONTH(N39)-MONTH(M39)=1," mes"," meses"),"; ",Q39),""))</f>
        <v/>
      </c>
    </row>
    <row r="40" spans="1:61" ht="42" customHeight="1">
      <c r="A40" s="43">
        <v>39</v>
      </c>
      <c r="C40" s="44"/>
      <c r="D40" s="66" t="str">
        <f t="shared" si="2"/>
        <v>00000000-2024-PRODUCE/DECHDI-</v>
      </c>
      <c r="E40" s="45"/>
      <c r="F40" s="46"/>
      <c r="G40" s="68" t="str">
        <f t="shared" si="3"/>
        <v>00000000-1900</v>
      </c>
      <c r="H40" s="66" t="str">
        <f t="shared" si="4"/>
        <v>0 de enero de yyyy</v>
      </c>
      <c r="J40" s="66" t="str">
        <f>+IFERROR(INDEX(BD_CIAT!$S$1:$S$273,MATCH(RD_IL_RENOVACIONES!I40,BD_CIAT!$A$1:$A$273,0)),"")</f>
        <v/>
      </c>
      <c r="L40" s="33" t="str">
        <f>IFERROR(INDEX(BD_CIAT!$Z$1:$Z$273,MATCH(RD_IL_RENOVACIONES!K40,BD_CIAT!$Y$1:$Y$273,0)),"")</f>
        <v/>
      </c>
      <c r="M40" s="48"/>
      <c r="N40" s="48"/>
      <c r="O40" s="78" t="str">
        <f>+IF(M40&lt;&gt;"",CONCATENATE(MID(LOWER([1]!NumLetras(ABS(12*(YEAR(N40)-YEAR(M40))+(MONTH(N40)-MONTH(M40))))),1,LEN([1]!NumLetras(ABS(12*(YEAR(N40)-YEAR(M40))+(MONTH(N40)-MONTH(M40)))))-7)," (",ABS(12*(YEAR(N40)-YEAR(M40))+(MONTH(N40)-MONTH(M40))),")",IF(MONTH(N40)-MONTH(M40)=1," mes"," meses")),"")</f>
        <v/>
      </c>
      <c r="P40" s="80" t="str">
        <f t="shared" si="5"/>
        <v/>
      </c>
      <c r="Q40" s="70" t="str">
        <f t="shared" si="6"/>
        <v/>
      </c>
      <c r="R40" s="49"/>
      <c r="S40" s="49"/>
      <c r="T40" s="66" t="str">
        <f t="shared" si="7"/>
        <v>0 de enero de yyyy</v>
      </c>
      <c r="U40" s="50"/>
      <c r="V40" s="72" t="str">
        <f t="shared" si="8"/>
        <v xml:space="preserve">$,000 </v>
      </c>
      <c r="W40" s="72" t="str">
        <f>LOWER(IF(U40&lt;&gt;"",[1]!NumLetras(U40),""))</f>
        <v/>
      </c>
      <c r="X40" s="81" t="str">
        <f t="shared" si="9"/>
        <v/>
      </c>
      <c r="Y40" s="66" t="str">
        <f>IFERROR(INDEX(BD_CIAT!$B$1:$B$273,MATCH(RD_IL_RENOVACIONES!AA40,BD_CIAT!$AG$1:$AG$273,0)),"")</f>
        <v/>
      </c>
      <c r="Z40" s="66" t="str">
        <f>IFERROR(INDEX(BD_CIAT!$AI$1:$AI$273,MATCH(RD_IL_RENOVACIONES!AA40,BD_CIAT!$AG$1:$AG$273,0)),"")</f>
        <v/>
      </c>
      <c r="AA40" s="66" t="str">
        <f>IFERROR(INDEX(BD_CIAT!$AG$1:$AG$273,MATCH(RD_IL_RENOVACIONES!I40,BD_CIAT!$A$1:$A$273,0)),"")</f>
        <v/>
      </c>
      <c r="AB40" s="66" t="str">
        <f>IFERROR(INDEX(BD_CIAT!$E$1:$E$273,MATCH(RD_IL_RENOVACIONES!AA40,BD_CIAT!$AG$1:$AG$273,0)),"")</f>
        <v/>
      </c>
      <c r="AC40" s="33" t="str">
        <f>IFERROR(INDEX(BD_CIAT!$AK$1:$AK$273,MATCH(RD_IL_RENOVACIONES!I40,BD_CIAT!$A$1:$A$273,0)),"")</f>
        <v/>
      </c>
      <c r="AD40" s="66" t="str">
        <f t="shared" si="10"/>
        <v/>
      </c>
      <c r="AE40" s="78" t="str">
        <f>IFERROR(INDEX(BD_CIAT!$AA$2:$AA$273,MATCH(RD_IL_RENOVACIONES!K40,BD_CIAT!$Y$2:$Y$273,0)),"")</f>
        <v/>
      </c>
      <c r="AF40" s="44"/>
      <c r="AG40" s="44"/>
      <c r="AH40" s="51"/>
      <c r="AI40" s="66" t="str">
        <f t="shared" si="11"/>
        <v/>
      </c>
      <c r="AJ40" s="48"/>
      <c r="AK40" s="66" t="str">
        <f t="shared" si="12"/>
        <v>0 de enero de yyyy</v>
      </c>
      <c r="AL40" s="48"/>
      <c r="AM40" s="66" t="str">
        <f t="shared" si="13"/>
        <v>0 de enero de YYYY</v>
      </c>
      <c r="AN40" s="58"/>
      <c r="AO40" s="72" t="str">
        <f t="shared" si="14"/>
        <v xml:space="preserve">$,000 </v>
      </c>
      <c r="AP40" s="72" t="str">
        <f>LOWER(IF(AN40&lt;&gt;"",[1]!NumLetras(AN40),""))</f>
        <v/>
      </c>
      <c r="AQ40" s="73" t="str">
        <f t="shared" si="15"/>
        <v/>
      </c>
      <c r="AS40" s="48"/>
      <c r="AT40" s="66" t="str">
        <f t="shared" si="16"/>
        <v>00000000-1900-PRODUCE/DECHDI</v>
      </c>
      <c r="AU40" s="44"/>
      <c r="AV40" s="48"/>
      <c r="AW40" s="33" t="str">
        <f t="shared" si="17"/>
        <v/>
      </c>
      <c r="AX40" s="33" t="str">
        <f t="shared" si="18"/>
        <v/>
      </c>
      <c r="AY40" s="48"/>
      <c r="AZ40" s="48"/>
      <c r="BA40" s="82" t="str">
        <f t="shared" si="19"/>
        <v/>
      </c>
      <c r="BB40" s="70" t="str">
        <f t="shared" si="20"/>
        <v/>
      </c>
      <c r="BC40" s="66" t="str">
        <f>IFERROR(INDEX(BD_CIAT!$AE$1:$AE$273,MATCH(RD_IL_RENOVACIONES!I40,BD_CIAT!$A$1:$A$273,0)),"")</f>
        <v/>
      </c>
      <c r="BD40" s="66" t="str">
        <f>+IF(BC40&lt;&gt;"",IF(RIGHT(BC40)="B",DATA_AUX!$F$3,IF(RIGHT(BC40)="A",DATA_AUX!$F$2,DATA_AUX!$F$4)),"")</f>
        <v/>
      </c>
      <c r="BE40" s="66" t="str">
        <f t="shared" si="21"/>
        <v/>
      </c>
      <c r="BF40" s="70" t="str">
        <f t="shared" si="22"/>
        <v/>
      </c>
      <c r="BG40" s="84" t="str">
        <f t="shared" si="23"/>
        <v/>
      </c>
      <c r="BH40" s="66" t="str">
        <f>+IF(AY40&lt;&gt;"",CONCATENATE(PROPER(MID([1]!NumLetras(12*(YEAR(AZ40)-YEAR(AY40))+(MONTH(AZ40)-MONTH(AY40))),1,LEN([1]!NumLetras(12*(YEAR(AZ40)-YEAR(AY40))+(MONTH(AZ40)-MONTH(AY40))))-7))," (",12*(YEAR(AZ40)-YEAR(AY40))+(MONTH(AZ40)-MONTH(AY40)),")",IF(MONTH(AZ40)-MONTH(AY40)=1," mes"," meses"),"; ",BB40),"")</f>
        <v/>
      </c>
      <c r="BI40" s="66" t="str">
        <f>IF(M40="","",IF(AK40&lt;&gt;"",CONCATENATE(LOWER(MID([1]!NumLetras(12*(YEAR(N40)-YEAR(M40))+(MONTH(N40)-MONTH(M40))),1,LEN([1]!NumLetras(12*(YEAR(N40)-YEAR(M40))+(MONTH(N40)-MONTH(M40))))-7))," (",12*(YEAR(N40)-YEAR(M40))+(MONTH(N40)-MONTH(M40)),")",IF(MONTH(N40)-MONTH(M40)=1," mes"," meses"),"; ",Q40),""))</f>
        <v/>
      </c>
    </row>
    <row r="41" spans="1:61" ht="42" customHeight="1">
      <c r="A41" s="43">
        <v>40</v>
      </c>
      <c r="C41" s="44"/>
      <c r="D41" s="66" t="str">
        <f t="shared" si="2"/>
        <v>00000000-2024-PRODUCE/DECHDI-</v>
      </c>
      <c r="E41" s="45"/>
      <c r="F41" s="46"/>
      <c r="G41" s="68" t="str">
        <f t="shared" si="3"/>
        <v>00000000-1900</v>
      </c>
      <c r="H41" s="66" t="str">
        <f t="shared" si="4"/>
        <v>0 de enero de yyyy</v>
      </c>
      <c r="J41" s="66" t="str">
        <f>+IFERROR(INDEX(BD_CIAT!$S$1:$S$273,MATCH(RD_IL_RENOVACIONES!I41,BD_CIAT!$A$1:$A$273,0)),"")</f>
        <v/>
      </c>
      <c r="L41" s="33" t="str">
        <f>IFERROR(INDEX(BD_CIAT!$Z$1:$Z$273,MATCH(RD_IL_RENOVACIONES!K41,BD_CIAT!$Y$1:$Y$273,0)),"")</f>
        <v/>
      </c>
      <c r="M41" s="48"/>
      <c r="N41" s="48"/>
      <c r="O41" s="78" t="str">
        <f>+IF(M41&lt;&gt;"",CONCATENATE(MID(LOWER([1]!NumLetras(ABS(12*(YEAR(N41)-YEAR(M41))+(MONTH(N41)-MONTH(M41))))),1,LEN([1]!NumLetras(ABS(12*(YEAR(N41)-YEAR(M41))+(MONTH(N41)-MONTH(M41)))))-7)," (",ABS(12*(YEAR(N41)-YEAR(M41))+(MONTH(N41)-MONTH(M41))),")",IF(MONTH(N41)-MONTH(M41)=1," mes"," meses")),"")</f>
        <v/>
      </c>
      <c r="P41" s="80" t="str">
        <f t="shared" si="5"/>
        <v/>
      </c>
      <c r="Q41" s="70" t="str">
        <f t="shared" si="6"/>
        <v/>
      </c>
      <c r="R41" s="49"/>
      <c r="S41" s="49"/>
      <c r="T41" s="66" t="str">
        <f t="shared" si="7"/>
        <v>0 de enero de yyyy</v>
      </c>
      <c r="U41" s="50"/>
      <c r="V41" s="72" t="str">
        <f t="shared" si="8"/>
        <v xml:space="preserve">$,000 </v>
      </c>
      <c r="W41" s="72" t="str">
        <f>LOWER(IF(U41&lt;&gt;"",[1]!NumLetras(U41),""))</f>
        <v/>
      </c>
      <c r="X41" s="81" t="str">
        <f t="shared" si="9"/>
        <v/>
      </c>
      <c r="Y41" s="66" t="str">
        <f>IFERROR(INDEX(BD_CIAT!$B$1:$B$273,MATCH(RD_IL_RENOVACIONES!AA41,BD_CIAT!$AG$1:$AG$273,0)),"")</f>
        <v/>
      </c>
      <c r="Z41" s="66" t="str">
        <f>IFERROR(INDEX(BD_CIAT!$AI$1:$AI$273,MATCH(RD_IL_RENOVACIONES!AA41,BD_CIAT!$AG$1:$AG$273,0)),"")</f>
        <v/>
      </c>
      <c r="AA41" s="66" t="str">
        <f>IFERROR(INDEX(BD_CIAT!$AG$1:$AG$273,MATCH(RD_IL_RENOVACIONES!I41,BD_CIAT!$A$1:$A$273,0)),"")</f>
        <v/>
      </c>
      <c r="AB41" s="66" t="str">
        <f>IFERROR(INDEX(BD_CIAT!$E$1:$E$273,MATCH(RD_IL_RENOVACIONES!AA41,BD_CIAT!$AG$1:$AG$273,0)),"")</f>
        <v/>
      </c>
      <c r="AC41" s="33" t="str">
        <f>IFERROR(INDEX(BD_CIAT!$AK$1:$AK$273,MATCH(RD_IL_RENOVACIONES!I41,BD_CIAT!$A$1:$A$273,0)),"")</f>
        <v/>
      </c>
      <c r="AD41" s="66" t="str">
        <f t="shared" si="10"/>
        <v/>
      </c>
      <c r="AE41" s="78" t="str">
        <f>IFERROR(INDEX(BD_CIAT!$AA$2:$AA$273,MATCH(RD_IL_RENOVACIONES!K41,BD_CIAT!$Y$2:$Y$273,0)),"")</f>
        <v/>
      </c>
      <c r="AF41" s="44"/>
      <c r="AG41" s="44"/>
      <c r="AH41" s="51"/>
      <c r="AI41" s="66" t="str">
        <f t="shared" si="11"/>
        <v/>
      </c>
      <c r="AJ41" s="48"/>
      <c r="AK41" s="66" t="str">
        <f t="shared" si="12"/>
        <v>0 de enero de yyyy</v>
      </c>
      <c r="AL41" s="48"/>
      <c r="AM41" s="66" t="str">
        <f t="shared" si="13"/>
        <v>0 de enero de YYYY</v>
      </c>
      <c r="AN41" s="58"/>
      <c r="AO41" s="72" t="str">
        <f t="shared" si="14"/>
        <v xml:space="preserve">$,000 </v>
      </c>
      <c r="AP41" s="72" t="str">
        <f>LOWER(IF(AN41&lt;&gt;"",[1]!NumLetras(AN41),""))</f>
        <v/>
      </c>
      <c r="AQ41" s="73" t="str">
        <f t="shared" si="15"/>
        <v/>
      </c>
      <c r="AS41" s="48"/>
      <c r="AT41" s="66" t="str">
        <f t="shared" si="16"/>
        <v>00000000-1900-PRODUCE/DECHDI</v>
      </c>
      <c r="AU41" s="44"/>
      <c r="AV41" s="48"/>
      <c r="AW41" s="33" t="str">
        <f t="shared" si="17"/>
        <v/>
      </c>
      <c r="AX41" s="33" t="str">
        <f t="shared" si="18"/>
        <v/>
      </c>
      <c r="AY41" s="48"/>
      <c r="AZ41" s="48"/>
      <c r="BA41" s="82" t="str">
        <f t="shared" si="19"/>
        <v/>
      </c>
      <c r="BB41" s="70" t="str">
        <f t="shared" si="20"/>
        <v/>
      </c>
      <c r="BC41" s="66" t="str">
        <f>IFERROR(INDEX(BD_CIAT!$AE$1:$AE$273,MATCH(RD_IL_RENOVACIONES!I41,BD_CIAT!$A$1:$A$273,0)),"")</f>
        <v/>
      </c>
      <c r="BD41" s="66" t="str">
        <f>+IF(BC41&lt;&gt;"",IF(RIGHT(BC41)="B",DATA_AUX!$F$3,IF(RIGHT(BC41)="A",DATA_AUX!$F$2,DATA_AUX!$F$4)),"")</f>
        <v/>
      </c>
      <c r="BE41" s="66" t="str">
        <f t="shared" si="21"/>
        <v/>
      </c>
      <c r="BF41" s="70" t="str">
        <f t="shared" si="22"/>
        <v/>
      </c>
      <c r="BG41" s="84" t="str">
        <f t="shared" si="23"/>
        <v/>
      </c>
      <c r="BH41" s="66" t="str">
        <f>+IF(AY41&lt;&gt;"",CONCATENATE(PROPER(MID([1]!NumLetras(12*(YEAR(AZ41)-YEAR(AY41))+(MONTH(AZ41)-MONTH(AY41))),1,LEN([1]!NumLetras(12*(YEAR(AZ41)-YEAR(AY41))+(MONTH(AZ41)-MONTH(AY41))))-7))," (",12*(YEAR(AZ41)-YEAR(AY41))+(MONTH(AZ41)-MONTH(AY41)),")",IF(MONTH(AZ41)-MONTH(AY41)=1," mes"," meses"),"; ",BB41),"")</f>
        <v/>
      </c>
      <c r="BI41" s="66" t="str">
        <f>IF(M41="","",IF(AK41&lt;&gt;"",CONCATENATE(LOWER(MID([1]!NumLetras(12*(YEAR(N41)-YEAR(M41))+(MONTH(N41)-MONTH(M41))),1,LEN([1]!NumLetras(12*(YEAR(N41)-YEAR(M41))+(MONTH(N41)-MONTH(M41))))-7))," (",12*(YEAR(N41)-YEAR(M41))+(MONTH(N41)-MONTH(M41)),")",IF(MONTH(N41)-MONTH(M41)=1," mes"," meses"),"; ",Q41),""))</f>
        <v/>
      </c>
    </row>
    <row r="42" spans="1:61" ht="42" customHeight="1">
      <c r="A42" s="43">
        <v>41</v>
      </c>
      <c r="C42" s="44"/>
      <c r="D42" s="66" t="str">
        <f t="shared" si="2"/>
        <v>00000000-2024-PRODUCE/DECHDI-</v>
      </c>
      <c r="E42" s="45"/>
      <c r="F42" s="46"/>
      <c r="G42" s="68" t="str">
        <f t="shared" si="3"/>
        <v>00000000-1900</v>
      </c>
      <c r="H42" s="66" t="str">
        <f t="shared" si="4"/>
        <v>0 de enero de yyyy</v>
      </c>
      <c r="J42" s="66" t="str">
        <f>+IFERROR(INDEX(BD_CIAT!$S$1:$S$273,MATCH(RD_IL_RENOVACIONES!I42,BD_CIAT!$A$1:$A$273,0)),"")</f>
        <v/>
      </c>
      <c r="L42" s="33" t="str">
        <f>IFERROR(INDEX(BD_CIAT!$Z$1:$Z$273,MATCH(RD_IL_RENOVACIONES!K42,BD_CIAT!$Y$1:$Y$273,0)),"")</f>
        <v/>
      </c>
      <c r="M42" s="48"/>
      <c r="N42" s="48"/>
      <c r="O42" s="78" t="str">
        <f>+IF(M42&lt;&gt;"",CONCATENATE(MID(LOWER([1]!NumLetras(ABS(12*(YEAR(N42)-YEAR(M42))+(MONTH(N42)-MONTH(M42))))),1,LEN([1]!NumLetras(ABS(12*(YEAR(N42)-YEAR(M42))+(MONTH(N42)-MONTH(M42)))))-7)," (",ABS(12*(YEAR(N42)-YEAR(M42))+(MONTH(N42)-MONTH(M42))),")",IF(MONTH(N42)-MONTH(M42)=1," mes"," meses")),"")</f>
        <v/>
      </c>
      <c r="P42" s="80" t="str">
        <f t="shared" si="5"/>
        <v/>
      </c>
      <c r="Q42" s="70" t="str">
        <f t="shared" si="6"/>
        <v/>
      </c>
      <c r="R42" s="49"/>
      <c r="S42" s="49"/>
      <c r="T42" s="66" t="str">
        <f t="shared" si="7"/>
        <v>0 de enero de yyyy</v>
      </c>
      <c r="U42" s="50"/>
      <c r="V42" s="72" t="str">
        <f t="shared" si="8"/>
        <v xml:space="preserve">$,000 </v>
      </c>
      <c r="W42" s="72" t="str">
        <f>LOWER(IF(U42&lt;&gt;"",[1]!NumLetras(U42),""))</f>
        <v/>
      </c>
      <c r="X42" s="81" t="str">
        <f t="shared" si="9"/>
        <v/>
      </c>
      <c r="Y42" s="66" t="str">
        <f>IFERROR(INDEX(BD_CIAT!$B$1:$B$273,MATCH(RD_IL_RENOVACIONES!AA42,BD_CIAT!$AG$1:$AG$273,0)),"")</f>
        <v/>
      </c>
      <c r="Z42" s="66" t="str">
        <f>IFERROR(INDEX(BD_CIAT!$AI$1:$AI$273,MATCH(RD_IL_RENOVACIONES!AA42,BD_CIAT!$AG$1:$AG$273,0)),"")</f>
        <v/>
      </c>
      <c r="AA42" s="66" t="str">
        <f>IFERROR(INDEX(BD_CIAT!$AG$1:$AG$273,MATCH(RD_IL_RENOVACIONES!I42,BD_CIAT!$A$1:$A$273,0)),"")</f>
        <v/>
      </c>
      <c r="AB42" s="66" t="str">
        <f>IFERROR(INDEX(BD_CIAT!$E$1:$E$273,MATCH(RD_IL_RENOVACIONES!AA42,BD_CIAT!$AG$1:$AG$273,0)),"")</f>
        <v/>
      </c>
      <c r="AC42" s="33" t="str">
        <f>IFERROR(INDEX(BD_CIAT!$AK$1:$AK$273,MATCH(RD_IL_RENOVACIONES!I42,BD_CIAT!$A$1:$A$273,0)),"")</f>
        <v/>
      </c>
      <c r="AD42" s="66" t="str">
        <f t="shared" si="10"/>
        <v/>
      </c>
      <c r="AE42" s="78" t="str">
        <f>IFERROR(INDEX(BD_CIAT!$AA$2:$AA$273,MATCH(RD_IL_RENOVACIONES!K42,BD_CIAT!$Y$2:$Y$273,0)),"")</f>
        <v/>
      </c>
      <c r="AF42" s="44"/>
      <c r="AG42" s="44"/>
      <c r="AH42" s="51"/>
      <c r="AI42" s="66" t="str">
        <f t="shared" si="11"/>
        <v/>
      </c>
      <c r="AJ42" s="48"/>
      <c r="AK42" s="66" t="str">
        <f t="shared" si="12"/>
        <v>0 de enero de yyyy</v>
      </c>
      <c r="AL42" s="48"/>
      <c r="AM42" s="66" t="str">
        <f t="shared" si="13"/>
        <v>0 de enero de YYYY</v>
      </c>
      <c r="AN42" s="58"/>
      <c r="AO42" s="72" t="str">
        <f t="shared" si="14"/>
        <v xml:space="preserve">$,000 </v>
      </c>
      <c r="AP42" s="72" t="str">
        <f>LOWER(IF(AN42&lt;&gt;"",[1]!NumLetras(AN42),""))</f>
        <v/>
      </c>
      <c r="AQ42" s="73" t="str">
        <f t="shared" si="15"/>
        <v/>
      </c>
      <c r="AS42" s="48"/>
      <c r="AT42" s="66" t="str">
        <f t="shared" si="16"/>
        <v>00000000-1900-PRODUCE/DECHDI</v>
      </c>
      <c r="AU42" s="44"/>
      <c r="AV42" s="48"/>
      <c r="AW42" s="33" t="str">
        <f t="shared" si="17"/>
        <v/>
      </c>
      <c r="AX42" s="33" t="str">
        <f t="shared" si="18"/>
        <v/>
      </c>
      <c r="AY42" s="48"/>
      <c r="AZ42" s="48"/>
      <c r="BA42" s="82" t="str">
        <f t="shared" si="19"/>
        <v/>
      </c>
      <c r="BB42" s="70" t="str">
        <f t="shared" si="20"/>
        <v/>
      </c>
      <c r="BC42" s="66" t="str">
        <f>IFERROR(INDEX(BD_CIAT!$AE$1:$AE$273,MATCH(RD_IL_RENOVACIONES!I42,BD_CIAT!$A$1:$A$273,0)),"")</f>
        <v/>
      </c>
      <c r="BD42" s="66" t="str">
        <f>+IF(BC42&lt;&gt;"",IF(RIGHT(BC42)="B",DATA_AUX!$F$3,IF(RIGHT(BC42)="A",DATA_AUX!$F$2,DATA_AUX!$F$4)),"")</f>
        <v/>
      </c>
      <c r="BE42" s="66" t="str">
        <f t="shared" si="21"/>
        <v/>
      </c>
      <c r="BF42" s="70" t="str">
        <f t="shared" si="22"/>
        <v/>
      </c>
      <c r="BG42" s="84" t="str">
        <f t="shared" si="23"/>
        <v/>
      </c>
      <c r="BH42" s="66" t="str">
        <f>+IF(AY42&lt;&gt;"",CONCATENATE(PROPER(MID([1]!NumLetras(12*(YEAR(AZ42)-YEAR(AY42))+(MONTH(AZ42)-MONTH(AY42))),1,LEN([1]!NumLetras(12*(YEAR(AZ42)-YEAR(AY42))+(MONTH(AZ42)-MONTH(AY42))))-7))," (",12*(YEAR(AZ42)-YEAR(AY42))+(MONTH(AZ42)-MONTH(AY42)),")",IF(MONTH(AZ42)-MONTH(AY42)=1," mes"," meses"),"; ",BB42),"")</f>
        <v/>
      </c>
      <c r="BI42" s="66" t="str">
        <f>IF(M42="","",IF(AK42&lt;&gt;"",CONCATENATE(LOWER(MID([1]!NumLetras(12*(YEAR(N42)-YEAR(M42))+(MONTH(N42)-MONTH(M42))),1,LEN([1]!NumLetras(12*(YEAR(N42)-YEAR(M42))+(MONTH(N42)-MONTH(M42))))-7))," (",12*(YEAR(N42)-YEAR(M42))+(MONTH(N42)-MONTH(M42)),")",IF(MONTH(N42)-MONTH(M42)=1," mes"," meses"),"; ",Q42),""))</f>
        <v/>
      </c>
    </row>
    <row r="43" spans="1:61" ht="42" customHeight="1">
      <c r="A43" s="43">
        <v>42</v>
      </c>
      <c r="C43" s="44"/>
      <c r="D43" s="66" t="str">
        <f t="shared" si="2"/>
        <v>00000000-2024-PRODUCE/DECHDI-</v>
      </c>
      <c r="E43" s="45"/>
      <c r="F43" s="46"/>
      <c r="G43" s="68" t="str">
        <f t="shared" si="3"/>
        <v>00000000-1900</v>
      </c>
      <c r="H43" s="66" t="str">
        <f t="shared" si="4"/>
        <v>0 de enero de yyyy</v>
      </c>
      <c r="J43" s="66" t="str">
        <f>+IFERROR(INDEX(BD_CIAT!$S$1:$S$273,MATCH(RD_IL_RENOVACIONES!I43,BD_CIAT!$A$1:$A$273,0)),"")</f>
        <v/>
      </c>
      <c r="L43" s="33" t="str">
        <f>IFERROR(INDEX(BD_CIAT!$Z$1:$Z$273,MATCH(RD_IL_RENOVACIONES!K43,BD_CIAT!$Y$1:$Y$273,0)),"")</f>
        <v/>
      </c>
      <c r="M43" s="48"/>
      <c r="N43" s="48"/>
      <c r="O43" s="78" t="str">
        <f>+IF(M43&lt;&gt;"",CONCATENATE(MID(LOWER([1]!NumLetras(ABS(12*(YEAR(N43)-YEAR(M43))+(MONTH(N43)-MONTH(M43))))),1,LEN([1]!NumLetras(ABS(12*(YEAR(N43)-YEAR(M43))+(MONTH(N43)-MONTH(M43)))))-7)," (",ABS(12*(YEAR(N43)-YEAR(M43))+(MONTH(N43)-MONTH(M43))),")",IF(MONTH(N43)-MONTH(M43)=1," mes"," meses")),"")</f>
        <v/>
      </c>
      <c r="P43" s="80" t="str">
        <f t="shared" si="5"/>
        <v/>
      </c>
      <c r="Q43" s="70" t="str">
        <f t="shared" si="6"/>
        <v/>
      </c>
      <c r="R43" s="49"/>
      <c r="S43" s="49"/>
      <c r="T43" s="66" t="str">
        <f t="shared" si="7"/>
        <v>0 de enero de yyyy</v>
      </c>
      <c r="U43" s="50"/>
      <c r="V43" s="72" t="str">
        <f t="shared" si="8"/>
        <v xml:space="preserve">$,000 </v>
      </c>
      <c r="W43" s="72" t="str">
        <f>LOWER(IF(U43&lt;&gt;"",[1]!NumLetras(U43),""))</f>
        <v/>
      </c>
      <c r="X43" s="81" t="str">
        <f t="shared" si="9"/>
        <v/>
      </c>
      <c r="Y43" s="66" t="str">
        <f>IFERROR(INDEX(BD_CIAT!$B$1:$B$273,MATCH(RD_IL_RENOVACIONES!AA43,BD_CIAT!$AG$1:$AG$273,0)),"")</f>
        <v/>
      </c>
      <c r="Z43" s="66" t="str">
        <f>IFERROR(INDEX(BD_CIAT!$AI$1:$AI$273,MATCH(RD_IL_RENOVACIONES!AA43,BD_CIAT!$AG$1:$AG$273,0)),"")</f>
        <v/>
      </c>
      <c r="AA43" s="66" t="str">
        <f>IFERROR(INDEX(BD_CIAT!$AG$1:$AG$273,MATCH(RD_IL_RENOVACIONES!I43,BD_CIAT!$A$1:$A$273,0)),"")</f>
        <v/>
      </c>
      <c r="AB43" s="66" t="str">
        <f>IFERROR(INDEX(BD_CIAT!$E$1:$E$273,MATCH(RD_IL_RENOVACIONES!AA43,BD_CIAT!$AG$1:$AG$273,0)),"")</f>
        <v/>
      </c>
      <c r="AC43" s="33" t="str">
        <f>IFERROR(INDEX(BD_CIAT!$AK$1:$AK$273,MATCH(RD_IL_RENOVACIONES!I43,BD_CIAT!$A$1:$A$273,0)),"")</f>
        <v/>
      </c>
      <c r="AD43" s="66" t="str">
        <f t="shared" si="10"/>
        <v/>
      </c>
      <c r="AE43" s="78" t="str">
        <f>IFERROR(INDEX(BD_CIAT!$AA$2:$AA$273,MATCH(RD_IL_RENOVACIONES!K43,BD_CIAT!$Y$2:$Y$273,0)),"")</f>
        <v/>
      </c>
      <c r="AF43" s="44"/>
      <c r="AG43" s="44"/>
      <c r="AH43" s="51"/>
      <c r="AI43" s="66" t="str">
        <f t="shared" si="11"/>
        <v/>
      </c>
      <c r="AJ43" s="48"/>
      <c r="AK43" s="66" t="str">
        <f t="shared" si="12"/>
        <v>0 de enero de yyyy</v>
      </c>
      <c r="AL43" s="48"/>
      <c r="AM43" s="66" t="str">
        <f t="shared" si="13"/>
        <v>0 de enero de YYYY</v>
      </c>
      <c r="AN43" s="58"/>
      <c r="AO43" s="72" t="str">
        <f t="shared" si="14"/>
        <v xml:space="preserve">$,000 </v>
      </c>
      <c r="AP43" s="72" t="str">
        <f>LOWER(IF(AN43&lt;&gt;"",[1]!NumLetras(AN43),""))</f>
        <v/>
      </c>
      <c r="AQ43" s="73" t="str">
        <f t="shared" si="15"/>
        <v/>
      </c>
      <c r="AS43" s="48"/>
      <c r="AT43" s="66" t="str">
        <f t="shared" si="16"/>
        <v>00000000-1900-PRODUCE/DECHDI</v>
      </c>
      <c r="AU43" s="44"/>
      <c r="AV43" s="48"/>
      <c r="AW43" s="33" t="str">
        <f t="shared" si="17"/>
        <v/>
      </c>
      <c r="AX43" s="33" t="str">
        <f t="shared" si="18"/>
        <v/>
      </c>
      <c r="AY43" s="48"/>
      <c r="AZ43" s="48"/>
      <c r="BA43" s="82" t="str">
        <f t="shared" si="19"/>
        <v/>
      </c>
      <c r="BB43" s="70" t="str">
        <f t="shared" si="20"/>
        <v/>
      </c>
      <c r="BC43" s="66" t="str">
        <f>IFERROR(INDEX(BD_CIAT!$AE$1:$AE$273,MATCH(RD_IL_RENOVACIONES!I43,BD_CIAT!$A$1:$A$273,0)),"")</f>
        <v/>
      </c>
      <c r="BD43" s="66" t="str">
        <f>+IF(BC43&lt;&gt;"",IF(RIGHT(BC43)="B",DATA_AUX!$F$3,IF(RIGHT(BC43)="A",DATA_AUX!$F$2,DATA_AUX!$F$4)),"")</f>
        <v/>
      </c>
      <c r="BE43" s="66" t="str">
        <f t="shared" si="21"/>
        <v/>
      </c>
      <c r="BF43" s="70" t="str">
        <f t="shared" si="22"/>
        <v/>
      </c>
      <c r="BG43" s="84" t="str">
        <f t="shared" si="23"/>
        <v/>
      </c>
      <c r="BH43" s="66" t="str">
        <f>+IF(AY43&lt;&gt;"",CONCATENATE(PROPER(MID([1]!NumLetras(12*(YEAR(AZ43)-YEAR(AY43))+(MONTH(AZ43)-MONTH(AY43))),1,LEN([1]!NumLetras(12*(YEAR(AZ43)-YEAR(AY43))+(MONTH(AZ43)-MONTH(AY43))))-7))," (",12*(YEAR(AZ43)-YEAR(AY43))+(MONTH(AZ43)-MONTH(AY43)),")",IF(MONTH(AZ43)-MONTH(AY43)=1," mes"," meses"),"; ",BB43),"")</f>
        <v/>
      </c>
      <c r="BI43" s="66" t="str">
        <f>IF(M43="","",IF(AK43&lt;&gt;"",CONCATENATE(LOWER(MID([1]!NumLetras(12*(YEAR(N43)-YEAR(M43))+(MONTH(N43)-MONTH(M43))),1,LEN([1]!NumLetras(12*(YEAR(N43)-YEAR(M43))+(MONTH(N43)-MONTH(M43))))-7))," (",12*(YEAR(N43)-YEAR(M43))+(MONTH(N43)-MONTH(M43)),")",IF(MONTH(N43)-MONTH(M43)=1," mes"," meses"),"; ",Q43),""))</f>
        <v/>
      </c>
    </row>
    <row r="44" spans="1:61" ht="42" customHeight="1">
      <c r="A44" s="43">
        <v>43</v>
      </c>
      <c r="C44" s="44"/>
      <c r="D44" s="66" t="str">
        <f t="shared" si="2"/>
        <v>00000000-2024-PRODUCE/DECHDI-</v>
      </c>
      <c r="E44" s="45"/>
      <c r="F44" s="46"/>
      <c r="G44" s="68" t="str">
        <f t="shared" si="3"/>
        <v>00000000-1900</v>
      </c>
      <c r="H44" s="66" t="str">
        <f t="shared" si="4"/>
        <v>0 de enero de yyyy</v>
      </c>
      <c r="J44" s="66" t="str">
        <f>+IFERROR(INDEX(BD_CIAT!$S$1:$S$273,MATCH(RD_IL_RENOVACIONES!I44,BD_CIAT!$A$1:$A$273,0)),"")</f>
        <v/>
      </c>
      <c r="L44" s="33" t="str">
        <f>IFERROR(INDEX(BD_CIAT!$Z$1:$Z$273,MATCH(RD_IL_RENOVACIONES!K44,BD_CIAT!$Y$1:$Y$273,0)),"")</f>
        <v/>
      </c>
      <c r="M44" s="48"/>
      <c r="N44" s="48"/>
      <c r="O44" s="78" t="str">
        <f>+IF(M44&lt;&gt;"",CONCATENATE(MID(LOWER([1]!NumLetras(ABS(12*(YEAR(N44)-YEAR(M44))+(MONTH(N44)-MONTH(M44))))),1,LEN([1]!NumLetras(ABS(12*(YEAR(N44)-YEAR(M44))+(MONTH(N44)-MONTH(M44)))))-7)," (",ABS(12*(YEAR(N44)-YEAR(M44))+(MONTH(N44)-MONTH(M44))),")",IF(MONTH(N44)-MONTH(M44)=1," mes"," meses")),"")</f>
        <v/>
      </c>
      <c r="P44" s="80" t="str">
        <f t="shared" si="5"/>
        <v/>
      </c>
      <c r="Q44" s="70" t="str">
        <f t="shared" si="6"/>
        <v/>
      </c>
      <c r="R44" s="49"/>
      <c r="S44" s="49"/>
      <c r="T44" s="66" t="str">
        <f t="shared" si="7"/>
        <v>0 de enero de yyyy</v>
      </c>
      <c r="U44" s="50"/>
      <c r="V44" s="72" t="str">
        <f t="shared" si="8"/>
        <v xml:space="preserve">$,000 </v>
      </c>
      <c r="W44" s="72" t="str">
        <f>LOWER(IF(U44&lt;&gt;"",[1]!NumLetras(U44),""))</f>
        <v/>
      </c>
      <c r="X44" s="81" t="str">
        <f t="shared" si="9"/>
        <v/>
      </c>
      <c r="Y44" s="66" t="str">
        <f>IFERROR(INDEX(BD_CIAT!$B$1:$B$273,MATCH(RD_IL_RENOVACIONES!AA44,BD_CIAT!$AG$1:$AG$273,0)),"")</f>
        <v/>
      </c>
      <c r="Z44" s="66" t="str">
        <f>IFERROR(INDEX(BD_CIAT!$AI$1:$AI$273,MATCH(RD_IL_RENOVACIONES!AA44,BD_CIAT!$AG$1:$AG$273,0)),"")</f>
        <v/>
      </c>
      <c r="AA44" s="66" t="str">
        <f>IFERROR(INDEX(BD_CIAT!$AG$1:$AG$273,MATCH(RD_IL_RENOVACIONES!I44,BD_CIAT!$A$1:$A$273,0)),"")</f>
        <v/>
      </c>
      <c r="AB44" s="66" t="str">
        <f>IFERROR(INDEX(BD_CIAT!$E$1:$E$273,MATCH(RD_IL_RENOVACIONES!AA44,BD_CIAT!$AG$1:$AG$273,0)),"")</f>
        <v/>
      </c>
      <c r="AC44" s="33" t="str">
        <f>IFERROR(INDEX(BD_CIAT!$AK$1:$AK$273,MATCH(RD_IL_RENOVACIONES!I44,BD_CIAT!$A$1:$A$273,0)),"")</f>
        <v/>
      </c>
      <c r="AD44" s="66" t="str">
        <f t="shared" si="10"/>
        <v/>
      </c>
      <c r="AE44" s="78" t="str">
        <f>IFERROR(INDEX(BD_CIAT!$AA$2:$AA$273,MATCH(RD_IL_RENOVACIONES!K44,BD_CIAT!$Y$2:$Y$273,0)),"")</f>
        <v/>
      </c>
      <c r="AF44" s="44"/>
      <c r="AG44" s="44"/>
      <c r="AH44" s="51"/>
      <c r="AI44" s="66" t="str">
        <f t="shared" si="11"/>
        <v/>
      </c>
      <c r="AJ44" s="48"/>
      <c r="AK44" s="66" t="str">
        <f t="shared" si="12"/>
        <v>0 de enero de yyyy</v>
      </c>
      <c r="AL44" s="48"/>
      <c r="AM44" s="66" t="str">
        <f t="shared" si="13"/>
        <v>0 de enero de YYYY</v>
      </c>
      <c r="AN44" s="58"/>
      <c r="AO44" s="72" t="str">
        <f t="shared" si="14"/>
        <v xml:space="preserve">$,000 </v>
      </c>
      <c r="AP44" s="72" t="str">
        <f>LOWER(IF(AN44&lt;&gt;"",[1]!NumLetras(AN44),""))</f>
        <v/>
      </c>
      <c r="AQ44" s="73" t="str">
        <f t="shared" si="15"/>
        <v/>
      </c>
      <c r="AS44" s="48"/>
      <c r="AT44" s="66" t="str">
        <f t="shared" si="16"/>
        <v>00000000-1900-PRODUCE/DECHDI</v>
      </c>
      <c r="AU44" s="44"/>
      <c r="AV44" s="48"/>
      <c r="AW44" s="33" t="str">
        <f t="shared" si="17"/>
        <v/>
      </c>
      <c r="AX44" s="33" t="str">
        <f t="shared" si="18"/>
        <v/>
      </c>
      <c r="AY44" s="48"/>
      <c r="AZ44" s="48"/>
      <c r="BA44" s="82" t="str">
        <f t="shared" si="19"/>
        <v/>
      </c>
      <c r="BB44" s="70" t="str">
        <f t="shared" si="20"/>
        <v/>
      </c>
      <c r="BC44" s="66" t="str">
        <f>IFERROR(INDEX(BD_CIAT!$AE$1:$AE$273,MATCH(RD_IL_RENOVACIONES!I44,BD_CIAT!$A$1:$A$273,0)),"")</f>
        <v/>
      </c>
      <c r="BD44" s="66" t="str">
        <f>+IF(BC44&lt;&gt;"",IF(RIGHT(BC44)="B",DATA_AUX!$F$3,IF(RIGHT(BC44)="A",DATA_AUX!$F$2,DATA_AUX!$F$4)),"")</f>
        <v/>
      </c>
      <c r="BE44" s="66" t="str">
        <f t="shared" si="21"/>
        <v/>
      </c>
      <c r="BF44" s="70" t="str">
        <f t="shared" si="22"/>
        <v/>
      </c>
      <c r="BG44" s="84" t="str">
        <f t="shared" si="23"/>
        <v/>
      </c>
      <c r="BH44" s="66" t="str">
        <f>+IF(AY44&lt;&gt;"",CONCATENATE(PROPER(MID([1]!NumLetras(12*(YEAR(AZ44)-YEAR(AY44))+(MONTH(AZ44)-MONTH(AY44))),1,LEN([1]!NumLetras(12*(YEAR(AZ44)-YEAR(AY44))+(MONTH(AZ44)-MONTH(AY44))))-7))," (",12*(YEAR(AZ44)-YEAR(AY44))+(MONTH(AZ44)-MONTH(AY44)),")",IF(MONTH(AZ44)-MONTH(AY44)=1," mes"," meses"),"; ",BB44),"")</f>
        <v/>
      </c>
      <c r="BI44" s="66" t="str">
        <f>IF(M44="","",IF(AK44&lt;&gt;"",CONCATENATE(LOWER(MID([1]!NumLetras(12*(YEAR(N44)-YEAR(M44))+(MONTH(N44)-MONTH(M44))),1,LEN([1]!NumLetras(12*(YEAR(N44)-YEAR(M44))+(MONTH(N44)-MONTH(M44))))-7))," (",12*(YEAR(N44)-YEAR(M44))+(MONTH(N44)-MONTH(M44)),")",IF(MONTH(N44)-MONTH(M44)=1," mes"," meses"),"; ",Q44),""))</f>
        <v/>
      </c>
    </row>
    <row r="45" spans="1:61" ht="42" customHeight="1">
      <c r="A45" s="43">
        <v>44</v>
      </c>
      <c r="C45" s="44"/>
      <c r="D45" s="66" t="str">
        <f t="shared" si="2"/>
        <v>00000000-2024-PRODUCE/DECHDI-</v>
      </c>
      <c r="E45" s="45"/>
      <c r="F45" s="46"/>
      <c r="G45" s="68" t="str">
        <f t="shared" si="3"/>
        <v>00000000-1900</v>
      </c>
      <c r="H45" s="66" t="str">
        <f t="shared" si="4"/>
        <v>0 de enero de yyyy</v>
      </c>
      <c r="J45" s="66" t="str">
        <f>+IFERROR(INDEX(BD_CIAT!$S$1:$S$273,MATCH(RD_IL_RENOVACIONES!I45,BD_CIAT!$A$1:$A$273,0)),"")</f>
        <v/>
      </c>
      <c r="L45" s="33" t="str">
        <f>IFERROR(INDEX(BD_CIAT!$Z$1:$Z$273,MATCH(RD_IL_RENOVACIONES!K45,BD_CIAT!$Y$1:$Y$273,0)),"")</f>
        <v/>
      </c>
      <c r="M45" s="48"/>
      <c r="N45" s="48"/>
      <c r="O45" s="78" t="str">
        <f>+IF(M45&lt;&gt;"",CONCATENATE(MID(LOWER([1]!NumLetras(ABS(12*(YEAR(N45)-YEAR(M45))+(MONTH(N45)-MONTH(M45))))),1,LEN([1]!NumLetras(ABS(12*(YEAR(N45)-YEAR(M45))+(MONTH(N45)-MONTH(M45)))))-7)," (",ABS(12*(YEAR(N45)-YEAR(M45))+(MONTH(N45)-MONTH(M45))),")",IF(MONTH(N45)-MONTH(M45)=1," mes"," meses")),"")</f>
        <v/>
      </c>
      <c r="P45" s="80" t="str">
        <f t="shared" si="5"/>
        <v/>
      </c>
      <c r="Q45" s="70" t="str">
        <f t="shared" si="6"/>
        <v/>
      </c>
      <c r="R45" s="49"/>
      <c r="S45" s="49"/>
      <c r="T45" s="66" t="str">
        <f t="shared" si="7"/>
        <v>0 de enero de yyyy</v>
      </c>
      <c r="U45" s="50"/>
      <c r="V45" s="72" t="str">
        <f t="shared" si="8"/>
        <v xml:space="preserve">$,000 </v>
      </c>
      <c r="W45" s="72" t="str">
        <f>LOWER(IF(U45&lt;&gt;"",[1]!NumLetras(U45),""))</f>
        <v/>
      </c>
      <c r="X45" s="81" t="str">
        <f t="shared" si="9"/>
        <v/>
      </c>
      <c r="Y45" s="66" t="str">
        <f>IFERROR(INDEX(BD_CIAT!$B$1:$B$273,MATCH(RD_IL_RENOVACIONES!AA45,BD_CIAT!$AG$1:$AG$273,0)),"")</f>
        <v/>
      </c>
      <c r="Z45" s="66" t="str">
        <f>IFERROR(INDEX(BD_CIAT!$AI$1:$AI$273,MATCH(RD_IL_RENOVACIONES!AA45,BD_CIAT!$AG$1:$AG$273,0)),"")</f>
        <v/>
      </c>
      <c r="AA45" s="66" t="str">
        <f>IFERROR(INDEX(BD_CIAT!$AG$1:$AG$273,MATCH(RD_IL_RENOVACIONES!I45,BD_CIAT!$A$1:$A$273,0)),"")</f>
        <v/>
      </c>
      <c r="AB45" s="66" t="str">
        <f>IFERROR(INDEX(BD_CIAT!$E$1:$E$273,MATCH(RD_IL_RENOVACIONES!AA45,BD_CIAT!$AG$1:$AG$273,0)),"")</f>
        <v/>
      </c>
      <c r="AC45" s="33" t="str">
        <f>IFERROR(INDEX(BD_CIAT!$AK$1:$AK$273,MATCH(RD_IL_RENOVACIONES!I45,BD_CIAT!$A$1:$A$273,0)),"")</f>
        <v/>
      </c>
      <c r="AD45" s="66" t="str">
        <f t="shared" si="10"/>
        <v/>
      </c>
      <c r="AE45" s="78" t="str">
        <f>IFERROR(INDEX(BD_CIAT!$AA$2:$AA$273,MATCH(RD_IL_RENOVACIONES!K45,BD_CIAT!$Y$2:$Y$273,0)),"")</f>
        <v/>
      </c>
      <c r="AF45" s="44"/>
      <c r="AG45" s="44"/>
      <c r="AH45" s="51"/>
      <c r="AI45" s="66" t="str">
        <f t="shared" si="11"/>
        <v/>
      </c>
      <c r="AJ45" s="48"/>
      <c r="AK45" s="66" t="str">
        <f t="shared" si="12"/>
        <v>0 de enero de yyyy</v>
      </c>
      <c r="AL45" s="48"/>
      <c r="AM45" s="66" t="str">
        <f t="shared" si="13"/>
        <v>0 de enero de YYYY</v>
      </c>
      <c r="AN45" s="58"/>
      <c r="AO45" s="72" t="str">
        <f t="shared" si="14"/>
        <v xml:space="preserve">$,000 </v>
      </c>
      <c r="AP45" s="72" t="str">
        <f>LOWER(IF(AN45&lt;&gt;"",[1]!NumLetras(AN45),""))</f>
        <v/>
      </c>
      <c r="AQ45" s="73" t="str">
        <f t="shared" si="15"/>
        <v/>
      </c>
      <c r="AS45" s="48"/>
      <c r="AT45" s="66" t="str">
        <f t="shared" si="16"/>
        <v>00000000-1900-PRODUCE/DECHDI</v>
      </c>
      <c r="AU45" s="44"/>
      <c r="AV45" s="48"/>
      <c r="AW45" s="33" t="str">
        <f t="shared" si="17"/>
        <v/>
      </c>
      <c r="AX45" s="33" t="str">
        <f t="shared" si="18"/>
        <v/>
      </c>
      <c r="AY45" s="48"/>
      <c r="AZ45" s="48"/>
      <c r="BA45" s="82" t="str">
        <f t="shared" si="19"/>
        <v/>
      </c>
      <c r="BB45" s="70" t="str">
        <f t="shared" si="20"/>
        <v/>
      </c>
      <c r="BC45" s="66" t="str">
        <f>IFERROR(INDEX(BD_CIAT!$AE$1:$AE$273,MATCH(RD_IL_RENOVACIONES!I45,BD_CIAT!$A$1:$A$273,0)),"")</f>
        <v/>
      </c>
      <c r="BD45" s="66" t="str">
        <f>+IF(BC45&lt;&gt;"",IF(RIGHT(BC45)="B",DATA_AUX!$F$3,IF(RIGHT(BC45)="A",DATA_AUX!$F$2,DATA_AUX!$F$4)),"")</f>
        <v/>
      </c>
      <c r="BE45" s="66" t="str">
        <f t="shared" si="21"/>
        <v/>
      </c>
      <c r="BF45" s="70" t="str">
        <f t="shared" si="22"/>
        <v/>
      </c>
      <c r="BG45" s="84" t="str">
        <f t="shared" si="23"/>
        <v/>
      </c>
      <c r="BH45" s="66" t="str">
        <f>+IF(AY45&lt;&gt;"",CONCATENATE(PROPER(MID([1]!NumLetras(12*(YEAR(AZ45)-YEAR(AY45))+(MONTH(AZ45)-MONTH(AY45))),1,LEN([1]!NumLetras(12*(YEAR(AZ45)-YEAR(AY45))+(MONTH(AZ45)-MONTH(AY45))))-7))," (",12*(YEAR(AZ45)-YEAR(AY45))+(MONTH(AZ45)-MONTH(AY45)),")",IF(MONTH(AZ45)-MONTH(AY45)=1," mes"," meses"),"; ",BB45),"")</f>
        <v/>
      </c>
      <c r="BI45" s="66" t="str">
        <f>IF(M45="","",IF(AK45&lt;&gt;"",CONCATENATE(LOWER(MID([1]!NumLetras(12*(YEAR(N45)-YEAR(M45))+(MONTH(N45)-MONTH(M45))),1,LEN([1]!NumLetras(12*(YEAR(N45)-YEAR(M45))+(MONTH(N45)-MONTH(M45))))-7))," (",12*(YEAR(N45)-YEAR(M45))+(MONTH(N45)-MONTH(M45)),")",IF(MONTH(N45)-MONTH(M45)=1," mes"," meses"),"; ",Q45),""))</f>
        <v/>
      </c>
    </row>
    <row r="46" spans="1:61" ht="42" customHeight="1">
      <c r="A46" s="43">
        <v>45</v>
      </c>
      <c r="C46" s="44"/>
      <c r="D46" s="66" t="str">
        <f t="shared" si="2"/>
        <v>00000000-2024-PRODUCE/DECHDI-</v>
      </c>
      <c r="E46" s="45"/>
      <c r="F46" s="46"/>
      <c r="G46" s="68" t="str">
        <f t="shared" si="3"/>
        <v>00000000-1900</v>
      </c>
      <c r="H46" s="66" t="str">
        <f t="shared" si="4"/>
        <v>0 de enero de yyyy</v>
      </c>
      <c r="J46" s="66" t="str">
        <f>+IFERROR(INDEX(BD_CIAT!$S$1:$S$273,MATCH(RD_IL_RENOVACIONES!I46,BD_CIAT!$A$1:$A$273,0)),"")</f>
        <v/>
      </c>
      <c r="L46" s="33" t="str">
        <f>IFERROR(INDEX(BD_CIAT!$Z$1:$Z$273,MATCH(RD_IL_RENOVACIONES!K46,BD_CIAT!$Y$1:$Y$273,0)),"")</f>
        <v/>
      </c>
      <c r="M46" s="48"/>
      <c r="N46" s="48"/>
      <c r="O46" s="78" t="str">
        <f>+IF(M46&lt;&gt;"",CONCATENATE(MID(LOWER([1]!NumLetras(ABS(12*(YEAR(N46)-YEAR(M46))+(MONTH(N46)-MONTH(M46))))),1,LEN([1]!NumLetras(ABS(12*(YEAR(N46)-YEAR(M46))+(MONTH(N46)-MONTH(M46)))))-7)," (",ABS(12*(YEAR(N46)-YEAR(M46))+(MONTH(N46)-MONTH(M46))),")",IF(MONTH(N46)-MONTH(M46)=1," mes"," meses")),"")</f>
        <v/>
      </c>
      <c r="P46" s="80" t="str">
        <f t="shared" si="5"/>
        <v/>
      </c>
      <c r="Q46" s="70" t="str">
        <f t="shared" si="6"/>
        <v/>
      </c>
      <c r="R46" s="49"/>
      <c r="S46" s="49"/>
      <c r="T46" s="66" t="str">
        <f t="shared" si="7"/>
        <v>0 de enero de yyyy</v>
      </c>
      <c r="U46" s="50"/>
      <c r="V46" s="72" t="str">
        <f t="shared" si="8"/>
        <v xml:space="preserve">$,000 </v>
      </c>
      <c r="W46" s="72" t="str">
        <f>LOWER(IF(U46&lt;&gt;"",[1]!NumLetras(U46),""))</f>
        <v/>
      </c>
      <c r="X46" s="81" t="str">
        <f t="shared" si="9"/>
        <v/>
      </c>
      <c r="Y46" s="66" t="str">
        <f>IFERROR(INDEX(BD_CIAT!$B$1:$B$273,MATCH(RD_IL_RENOVACIONES!AA46,BD_CIAT!$AG$1:$AG$273,0)),"")</f>
        <v/>
      </c>
      <c r="Z46" s="66" t="str">
        <f>IFERROR(INDEX(BD_CIAT!$AI$1:$AI$273,MATCH(RD_IL_RENOVACIONES!AA46,BD_CIAT!$AG$1:$AG$273,0)),"")</f>
        <v/>
      </c>
      <c r="AA46" s="66" t="str">
        <f>IFERROR(INDEX(BD_CIAT!$AG$1:$AG$273,MATCH(RD_IL_RENOVACIONES!I46,BD_CIAT!$A$1:$A$273,0)),"")</f>
        <v/>
      </c>
      <c r="AB46" s="66" t="str">
        <f>IFERROR(INDEX(BD_CIAT!$E$1:$E$273,MATCH(RD_IL_RENOVACIONES!AA46,BD_CIAT!$AG$1:$AG$273,0)),"")</f>
        <v/>
      </c>
      <c r="AC46" s="33" t="str">
        <f>IFERROR(INDEX(BD_CIAT!$AK$1:$AK$273,MATCH(RD_IL_RENOVACIONES!I46,BD_CIAT!$A$1:$A$273,0)),"")</f>
        <v/>
      </c>
      <c r="AD46" s="66" t="str">
        <f t="shared" si="10"/>
        <v/>
      </c>
      <c r="AE46" s="78" t="str">
        <f>IFERROR(INDEX(BD_CIAT!$AA$2:$AA$273,MATCH(RD_IL_RENOVACIONES!K46,BD_CIAT!$Y$2:$Y$273,0)),"")</f>
        <v/>
      </c>
      <c r="AF46" s="44"/>
      <c r="AG46" s="44"/>
      <c r="AH46" s="51"/>
      <c r="AI46" s="66" t="str">
        <f t="shared" si="11"/>
        <v/>
      </c>
      <c r="AJ46" s="48"/>
      <c r="AK46" s="66" t="str">
        <f t="shared" si="12"/>
        <v>0 de enero de yyyy</v>
      </c>
      <c r="AL46" s="48"/>
      <c r="AM46" s="66" t="str">
        <f t="shared" si="13"/>
        <v>0 de enero de YYYY</v>
      </c>
      <c r="AN46" s="58"/>
      <c r="AO46" s="72" t="str">
        <f t="shared" si="14"/>
        <v xml:space="preserve">$,000 </v>
      </c>
      <c r="AP46" s="72" t="str">
        <f>LOWER(IF(AN46&lt;&gt;"",[1]!NumLetras(AN46),""))</f>
        <v/>
      </c>
      <c r="AQ46" s="73" t="str">
        <f t="shared" si="15"/>
        <v/>
      </c>
      <c r="AS46" s="48"/>
      <c r="AT46" s="66" t="str">
        <f t="shared" si="16"/>
        <v>00000000-1900-PRODUCE/DECHDI</v>
      </c>
      <c r="AU46" s="44"/>
      <c r="AV46" s="48"/>
      <c r="AW46" s="33" t="str">
        <f t="shared" si="17"/>
        <v/>
      </c>
      <c r="AX46" s="33" t="str">
        <f t="shared" si="18"/>
        <v/>
      </c>
      <c r="AY46" s="48"/>
      <c r="AZ46" s="48"/>
      <c r="BA46" s="82" t="str">
        <f t="shared" si="19"/>
        <v/>
      </c>
      <c r="BB46" s="70" t="str">
        <f t="shared" si="20"/>
        <v/>
      </c>
      <c r="BC46" s="66" t="str">
        <f>IFERROR(INDEX(BD_CIAT!$AE$1:$AE$273,MATCH(RD_IL_RENOVACIONES!I46,BD_CIAT!$A$1:$A$273,0)),"")</f>
        <v/>
      </c>
      <c r="BD46" s="66" t="str">
        <f>+IF(BC46&lt;&gt;"",IF(RIGHT(BC46)="B",DATA_AUX!$F$3,IF(RIGHT(BC46)="A",DATA_AUX!$F$2,DATA_AUX!$F$4)),"")</f>
        <v/>
      </c>
      <c r="BE46" s="66" t="str">
        <f t="shared" si="21"/>
        <v/>
      </c>
      <c r="BF46" s="70" t="str">
        <f t="shared" si="22"/>
        <v/>
      </c>
      <c r="BG46" s="84" t="str">
        <f t="shared" si="23"/>
        <v/>
      </c>
      <c r="BH46" s="66" t="str">
        <f>+IF(AY46&lt;&gt;"",CONCATENATE(PROPER(MID([1]!NumLetras(12*(YEAR(AZ46)-YEAR(AY46))+(MONTH(AZ46)-MONTH(AY46))),1,LEN([1]!NumLetras(12*(YEAR(AZ46)-YEAR(AY46))+(MONTH(AZ46)-MONTH(AY46))))-7))," (",12*(YEAR(AZ46)-YEAR(AY46))+(MONTH(AZ46)-MONTH(AY46)),")",IF(MONTH(AZ46)-MONTH(AY46)=1," mes"," meses"),"; ",BB46),"")</f>
        <v/>
      </c>
      <c r="BI46" s="66" t="str">
        <f>IF(M46="","",IF(AK46&lt;&gt;"",CONCATENATE(LOWER(MID([1]!NumLetras(12*(YEAR(N46)-YEAR(M46))+(MONTH(N46)-MONTH(M46))),1,LEN([1]!NumLetras(12*(YEAR(N46)-YEAR(M46))+(MONTH(N46)-MONTH(M46))))-7))," (",12*(YEAR(N46)-YEAR(M46))+(MONTH(N46)-MONTH(M46)),")",IF(MONTH(N46)-MONTH(M46)=1," mes"," meses"),"; ",Q46),""))</f>
        <v/>
      </c>
    </row>
    <row r="47" spans="1:61" ht="42" customHeight="1">
      <c r="A47" s="43">
        <v>46</v>
      </c>
      <c r="C47" s="44"/>
      <c r="D47" s="66" t="str">
        <f t="shared" si="2"/>
        <v>00000000-2024-PRODUCE/DECHDI-</v>
      </c>
      <c r="E47" s="45"/>
      <c r="F47" s="46"/>
      <c r="G47" s="68" t="str">
        <f t="shared" si="3"/>
        <v>00000000-1900</v>
      </c>
      <c r="H47" s="66" t="str">
        <f t="shared" si="4"/>
        <v>0 de enero de yyyy</v>
      </c>
      <c r="J47" s="66" t="str">
        <f>+IFERROR(INDEX(BD_CIAT!$S$1:$S$273,MATCH(RD_IL_RENOVACIONES!I47,BD_CIAT!$A$1:$A$273,0)),"")</f>
        <v/>
      </c>
      <c r="L47" s="33" t="str">
        <f>IFERROR(INDEX(BD_CIAT!$Z$1:$Z$273,MATCH(RD_IL_RENOVACIONES!K47,BD_CIAT!$Y$1:$Y$273,0)),"")</f>
        <v/>
      </c>
      <c r="M47" s="48"/>
      <c r="N47" s="48"/>
      <c r="O47" s="78" t="str">
        <f>+IF(M47&lt;&gt;"",CONCATENATE(MID(LOWER([1]!NumLetras(ABS(12*(YEAR(N47)-YEAR(M47))+(MONTH(N47)-MONTH(M47))))),1,LEN([1]!NumLetras(ABS(12*(YEAR(N47)-YEAR(M47))+(MONTH(N47)-MONTH(M47)))))-7)," (",ABS(12*(YEAR(N47)-YEAR(M47))+(MONTH(N47)-MONTH(M47))),")",IF(MONTH(N47)-MONTH(M47)=1," mes"," meses")),"")</f>
        <v/>
      </c>
      <c r="P47" s="80" t="str">
        <f t="shared" si="5"/>
        <v/>
      </c>
      <c r="Q47" s="70" t="str">
        <f t="shared" si="6"/>
        <v/>
      </c>
      <c r="R47" s="49"/>
      <c r="S47" s="49"/>
      <c r="T47" s="66" t="str">
        <f t="shared" si="7"/>
        <v>0 de enero de yyyy</v>
      </c>
      <c r="U47" s="50"/>
      <c r="V47" s="72" t="str">
        <f t="shared" si="8"/>
        <v xml:space="preserve">$,000 </v>
      </c>
      <c r="W47" s="72" t="str">
        <f>LOWER(IF(U47&lt;&gt;"",[1]!NumLetras(U47),""))</f>
        <v/>
      </c>
      <c r="X47" s="81" t="str">
        <f t="shared" si="9"/>
        <v/>
      </c>
      <c r="Y47" s="66" t="str">
        <f>IFERROR(INDEX(BD_CIAT!$B$1:$B$273,MATCH(RD_IL_RENOVACIONES!AA47,BD_CIAT!$AG$1:$AG$273,0)),"")</f>
        <v/>
      </c>
      <c r="Z47" s="66" t="str">
        <f>IFERROR(INDEX(BD_CIAT!$AI$1:$AI$273,MATCH(RD_IL_RENOVACIONES!AA47,BD_CIAT!$AG$1:$AG$273,0)),"")</f>
        <v/>
      </c>
      <c r="AA47" s="66" t="str">
        <f>IFERROR(INDEX(BD_CIAT!$AG$1:$AG$273,MATCH(RD_IL_RENOVACIONES!I47,BD_CIAT!$A$1:$A$273,0)),"")</f>
        <v/>
      </c>
      <c r="AB47" s="66" t="str">
        <f>IFERROR(INDEX(BD_CIAT!$E$1:$E$273,MATCH(RD_IL_RENOVACIONES!AA47,BD_CIAT!$AG$1:$AG$273,0)),"")</f>
        <v/>
      </c>
      <c r="AC47" s="33" t="str">
        <f>IFERROR(INDEX(BD_CIAT!$AK$1:$AK$273,MATCH(RD_IL_RENOVACIONES!I47,BD_CIAT!$A$1:$A$273,0)),"")</f>
        <v/>
      </c>
      <c r="AD47" s="66" t="str">
        <f t="shared" si="10"/>
        <v/>
      </c>
      <c r="AE47" s="78" t="str">
        <f>IFERROR(INDEX(BD_CIAT!$AA$2:$AA$273,MATCH(RD_IL_RENOVACIONES!K47,BD_CIAT!$Y$2:$Y$273,0)),"")</f>
        <v/>
      </c>
      <c r="AF47" s="44"/>
      <c r="AG47" s="44"/>
      <c r="AH47" s="51"/>
      <c r="AI47" s="66" t="str">
        <f t="shared" si="11"/>
        <v/>
      </c>
      <c r="AJ47" s="48"/>
      <c r="AK47" s="66" t="str">
        <f t="shared" si="12"/>
        <v>0 de enero de yyyy</v>
      </c>
      <c r="AL47" s="48"/>
      <c r="AM47" s="66" t="str">
        <f t="shared" si="13"/>
        <v>0 de enero de YYYY</v>
      </c>
      <c r="AN47" s="58"/>
      <c r="AO47" s="72" t="str">
        <f t="shared" si="14"/>
        <v xml:space="preserve">$,000 </v>
      </c>
      <c r="AP47" s="72" t="str">
        <f>LOWER(IF(AN47&lt;&gt;"",[1]!NumLetras(AN47),""))</f>
        <v/>
      </c>
      <c r="AQ47" s="73" t="str">
        <f t="shared" si="15"/>
        <v/>
      </c>
      <c r="AS47" s="48"/>
      <c r="AT47" s="66" t="str">
        <f t="shared" si="16"/>
        <v>00000000-1900-PRODUCE/DECHDI</v>
      </c>
      <c r="AU47" s="44"/>
      <c r="AV47" s="48"/>
      <c r="AW47" s="33" t="str">
        <f t="shared" si="17"/>
        <v/>
      </c>
      <c r="AX47" s="33" t="str">
        <f t="shared" si="18"/>
        <v/>
      </c>
      <c r="AY47" s="48"/>
      <c r="AZ47" s="48"/>
      <c r="BA47" s="82" t="str">
        <f t="shared" si="19"/>
        <v/>
      </c>
      <c r="BB47" s="70" t="str">
        <f t="shared" si="20"/>
        <v/>
      </c>
      <c r="BC47" s="66" t="str">
        <f>IFERROR(INDEX(BD_CIAT!$AE$1:$AE$273,MATCH(RD_IL_RENOVACIONES!I47,BD_CIAT!$A$1:$A$273,0)),"")</f>
        <v/>
      </c>
      <c r="BD47" s="66" t="str">
        <f>+IF(BC47&lt;&gt;"",IF(RIGHT(BC47)="B",DATA_AUX!$F$3,IF(RIGHT(BC47)="A",DATA_AUX!$F$2,DATA_AUX!$F$4)),"")</f>
        <v/>
      </c>
      <c r="BE47" s="66" t="str">
        <f t="shared" si="21"/>
        <v/>
      </c>
      <c r="BF47" s="70" t="str">
        <f t="shared" si="22"/>
        <v/>
      </c>
      <c r="BG47" s="84" t="str">
        <f t="shared" si="23"/>
        <v/>
      </c>
      <c r="BH47" s="66" t="str">
        <f>+IF(AY47&lt;&gt;"",CONCATENATE(PROPER(MID([1]!NumLetras(12*(YEAR(AZ47)-YEAR(AY47))+(MONTH(AZ47)-MONTH(AY47))),1,LEN([1]!NumLetras(12*(YEAR(AZ47)-YEAR(AY47))+(MONTH(AZ47)-MONTH(AY47))))-7))," (",12*(YEAR(AZ47)-YEAR(AY47))+(MONTH(AZ47)-MONTH(AY47)),")",IF(MONTH(AZ47)-MONTH(AY47)=1," mes"," meses"),"; ",BB47),"")</f>
        <v/>
      </c>
      <c r="BI47" s="66" t="str">
        <f>IF(M47="","",IF(AK47&lt;&gt;"",CONCATENATE(LOWER(MID([1]!NumLetras(12*(YEAR(N47)-YEAR(M47))+(MONTH(N47)-MONTH(M47))),1,LEN([1]!NumLetras(12*(YEAR(N47)-YEAR(M47))+(MONTH(N47)-MONTH(M47))))-7))," (",12*(YEAR(N47)-YEAR(M47))+(MONTH(N47)-MONTH(M47)),")",IF(MONTH(N47)-MONTH(M47)=1," mes"," meses"),"; ",Q47),""))</f>
        <v/>
      </c>
    </row>
    <row r="48" spans="1:61" ht="42" customHeight="1">
      <c r="A48" s="43">
        <v>47</v>
      </c>
      <c r="C48" s="44"/>
      <c r="D48" s="66" t="str">
        <f t="shared" si="2"/>
        <v>00000000-2024-PRODUCE/DECHDI-</v>
      </c>
      <c r="E48" s="45"/>
      <c r="F48" s="46"/>
      <c r="G48" s="68" t="str">
        <f t="shared" si="3"/>
        <v>00000000-1900</v>
      </c>
      <c r="H48" s="66" t="str">
        <f t="shared" si="4"/>
        <v>0 de enero de yyyy</v>
      </c>
      <c r="J48" s="66" t="str">
        <f>+IFERROR(INDEX(BD_CIAT!$S$1:$S$273,MATCH(RD_IL_RENOVACIONES!I48,BD_CIAT!$A$1:$A$273,0)),"")</f>
        <v/>
      </c>
      <c r="L48" s="33" t="str">
        <f>IFERROR(INDEX(BD_CIAT!$Z$1:$Z$273,MATCH(RD_IL_RENOVACIONES!K48,BD_CIAT!$Y$1:$Y$273,0)),"")</f>
        <v/>
      </c>
      <c r="M48" s="48"/>
      <c r="N48" s="48"/>
      <c r="O48" s="78" t="str">
        <f>+IF(M48&lt;&gt;"",CONCATENATE(MID(LOWER([1]!NumLetras(ABS(12*(YEAR(N48)-YEAR(M48))+(MONTH(N48)-MONTH(M48))))),1,LEN([1]!NumLetras(ABS(12*(YEAR(N48)-YEAR(M48))+(MONTH(N48)-MONTH(M48)))))-7)," (",ABS(12*(YEAR(N48)-YEAR(M48))+(MONTH(N48)-MONTH(M48))),")",IF(MONTH(N48)-MONTH(M48)=1," mes"," meses")),"")</f>
        <v/>
      </c>
      <c r="P48" s="80" t="str">
        <f t="shared" si="5"/>
        <v/>
      </c>
      <c r="Q48" s="70" t="str">
        <f t="shared" si="6"/>
        <v/>
      </c>
      <c r="R48" s="49"/>
      <c r="S48" s="49"/>
      <c r="T48" s="66" t="str">
        <f t="shared" si="7"/>
        <v>0 de enero de yyyy</v>
      </c>
      <c r="U48" s="50"/>
      <c r="V48" s="72" t="str">
        <f t="shared" si="8"/>
        <v xml:space="preserve">$,000 </v>
      </c>
      <c r="W48" s="72" t="str">
        <f>LOWER(IF(U48&lt;&gt;"",[1]!NumLetras(U48),""))</f>
        <v/>
      </c>
      <c r="X48" s="81" t="str">
        <f t="shared" si="9"/>
        <v/>
      </c>
      <c r="Y48" s="66" t="str">
        <f>IFERROR(INDEX(BD_CIAT!$B$1:$B$273,MATCH(RD_IL_RENOVACIONES!AA48,BD_CIAT!$AG$1:$AG$273,0)),"")</f>
        <v/>
      </c>
      <c r="Z48" s="66" t="str">
        <f>IFERROR(INDEX(BD_CIAT!$AI$1:$AI$273,MATCH(RD_IL_RENOVACIONES!AA48,BD_CIAT!$AG$1:$AG$273,0)),"")</f>
        <v/>
      </c>
      <c r="AA48" s="66" t="str">
        <f>IFERROR(INDEX(BD_CIAT!$AG$1:$AG$273,MATCH(RD_IL_RENOVACIONES!I48,BD_CIAT!$A$1:$A$273,0)),"")</f>
        <v/>
      </c>
      <c r="AB48" s="66" t="str">
        <f>IFERROR(INDEX(BD_CIAT!$E$1:$E$273,MATCH(RD_IL_RENOVACIONES!AA48,BD_CIAT!$AG$1:$AG$273,0)),"")</f>
        <v/>
      </c>
      <c r="AC48" s="33" t="str">
        <f>IFERROR(INDEX(BD_CIAT!$AK$1:$AK$273,MATCH(RD_IL_RENOVACIONES!I48,BD_CIAT!$A$1:$A$273,0)),"")</f>
        <v/>
      </c>
      <c r="AD48" s="66" t="str">
        <f t="shared" si="10"/>
        <v/>
      </c>
      <c r="AE48" s="78" t="str">
        <f>IFERROR(INDEX(BD_CIAT!$AA$2:$AA$273,MATCH(RD_IL_RENOVACIONES!K48,BD_CIAT!$Y$2:$Y$273,0)),"")</f>
        <v/>
      </c>
      <c r="AF48" s="44"/>
      <c r="AG48" s="44"/>
      <c r="AH48" s="51"/>
      <c r="AI48" s="66" t="str">
        <f t="shared" si="11"/>
        <v/>
      </c>
      <c r="AJ48" s="48"/>
      <c r="AK48" s="66" t="str">
        <f t="shared" si="12"/>
        <v>0 de enero de yyyy</v>
      </c>
      <c r="AL48" s="48"/>
      <c r="AM48" s="66" t="str">
        <f t="shared" si="13"/>
        <v>0 de enero de YYYY</v>
      </c>
      <c r="AN48" s="58"/>
      <c r="AO48" s="72" t="str">
        <f t="shared" si="14"/>
        <v xml:space="preserve">$,000 </v>
      </c>
      <c r="AP48" s="72" t="str">
        <f>LOWER(IF(AN48&lt;&gt;"",[1]!NumLetras(AN48),""))</f>
        <v/>
      </c>
      <c r="AQ48" s="73" t="str">
        <f t="shared" si="15"/>
        <v/>
      </c>
      <c r="AS48" s="48"/>
      <c r="AT48" s="66" t="str">
        <f t="shared" si="16"/>
        <v>00000000-1900-PRODUCE/DECHDI</v>
      </c>
      <c r="AU48" s="44"/>
      <c r="AV48" s="48"/>
      <c r="AW48" s="33" t="str">
        <f t="shared" si="17"/>
        <v/>
      </c>
      <c r="AX48" s="33" t="str">
        <f t="shared" si="18"/>
        <v/>
      </c>
      <c r="AY48" s="48"/>
      <c r="AZ48" s="48"/>
      <c r="BA48" s="82" t="str">
        <f t="shared" si="19"/>
        <v/>
      </c>
      <c r="BB48" s="70" t="str">
        <f t="shared" si="20"/>
        <v/>
      </c>
      <c r="BC48" s="66" t="str">
        <f>IFERROR(INDEX(BD_CIAT!$AE$1:$AE$273,MATCH(RD_IL_RENOVACIONES!I48,BD_CIAT!$A$1:$A$273,0)),"")</f>
        <v/>
      </c>
      <c r="BD48" s="66" t="str">
        <f>+IF(BC48&lt;&gt;"",IF(RIGHT(BC48)="B",DATA_AUX!$F$3,IF(RIGHT(BC48)="A",DATA_AUX!$F$2,DATA_AUX!$F$4)),"")</f>
        <v/>
      </c>
      <c r="BE48" s="66" t="str">
        <f t="shared" si="21"/>
        <v/>
      </c>
      <c r="BF48" s="70" t="str">
        <f t="shared" si="22"/>
        <v/>
      </c>
      <c r="BG48" s="84" t="str">
        <f t="shared" si="23"/>
        <v/>
      </c>
      <c r="BH48" s="66" t="str">
        <f>+IF(AY48&lt;&gt;"",CONCATENATE(PROPER(MID([1]!NumLetras(12*(YEAR(AZ48)-YEAR(AY48))+(MONTH(AZ48)-MONTH(AY48))),1,LEN([1]!NumLetras(12*(YEAR(AZ48)-YEAR(AY48))+(MONTH(AZ48)-MONTH(AY48))))-7))," (",12*(YEAR(AZ48)-YEAR(AY48))+(MONTH(AZ48)-MONTH(AY48)),")",IF(MONTH(AZ48)-MONTH(AY48)=1," mes"," meses"),"; ",BB48),"")</f>
        <v/>
      </c>
      <c r="BI48" s="66" t="str">
        <f>IF(M48="","",IF(AK48&lt;&gt;"",CONCATENATE(LOWER(MID([1]!NumLetras(12*(YEAR(N48)-YEAR(M48))+(MONTH(N48)-MONTH(M48))),1,LEN([1]!NumLetras(12*(YEAR(N48)-YEAR(M48))+(MONTH(N48)-MONTH(M48))))-7))," (",12*(YEAR(N48)-YEAR(M48))+(MONTH(N48)-MONTH(M48)),")",IF(MONTH(N48)-MONTH(M48)=1," mes"," meses"),"; ",Q48),""))</f>
        <v/>
      </c>
    </row>
    <row r="49" spans="1:61" ht="42" customHeight="1">
      <c r="A49" s="43">
        <v>48</v>
      </c>
      <c r="C49" s="44"/>
      <c r="D49" s="66" t="str">
        <f t="shared" si="2"/>
        <v>00000000-2024-PRODUCE/DECHDI-</v>
      </c>
      <c r="E49" s="45"/>
      <c r="F49" s="46"/>
      <c r="G49" s="68" t="str">
        <f t="shared" si="3"/>
        <v>00000000-1900</v>
      </c>
      <c r="H49" s="66" t="str">
        <f t="shared" si="4"/>
        <v>0 de enero de yyyy</v>
      </c>
      <c r="J49" s="66" t="str">
        <f>+IFERROR(INDEX(BD_CIAT!$S$1:$S$273,MATCH(RD_IL_RENOVACIONES!I49,BD_CIAT!$A$1:$A$273,0)),"")</f>
        <v/>
      </c>
      <c r="L49" s="33" t="str">
        <f>IFERROR(INDEX(BD_CIAT!$Z$1:$Z$273,MATCH(RD_IL_RENOVACIONES!K49,BD_CIAT!$Y$1:$Y$273,0)),"")</f>
        <v/>
      </c>
      <c r="M49" s="48"/>
      <c r="N49" s="48"/>
      <c r="O49" s="78" t="str">
        <f>+IF(M49&lt;&gt;"",CONCATENATE(MID(LOWER([1]!NumLetras(ABS(12*(YEAR(N49)-YEAR(M49))+(MONTH(N49)-MONTH(M49))))),1,LEN([1]!NumLetras(ABS(12*(YEAR(N49)-YEAR(M49))+(MONTH(N49)-MONTH(M49)))))-7)," (",ABS(12*(YEAR(N49)-YEAR(M49))+(MONTH(N49)-MONTH(M49))),")",IF(MONTH(N49)-MONTH(M49)=1," mes"," meses")),"")</f>
        <v/>
      </c>
      <c r="P49" s="80" t="str">
        <f t="shared" si="5"/>
        <v/>
      </c>
      <c r="Q49" s="70" t="str">
        <f t="shared" si="6"/>
        <v/>
      </c>
      <c r="R49" s="49"/>
      <c r="S49" s="49"/>
      <c r="T49" s="66" t="str">
        <f t="shared" si="7"/>
        <v>0 de enero de yyyy</v>
      </c>
      <c r="U49" s="50"/>
      <c r="V49" s="72" t="str">
        <f t="shared" si="8"/>
        <v xml:space="preserve">$,000 </v>
      </c>
      <c r="W49" s="72" t="str">
        <f>LOWER(IF(U49&lt;&gt;"",[1]!NumLetras(U49),""))</f>
        <v/>
      </c>
      <c r="X49" s="81" t="str">
        <f t="shared" si="9"/>
        <v/>
      </c>
      <c r="Y49" s="66" t="str">
        <f>IFERROR(INDEX(BD_CIAT!$B$1:$B$273,MATCH(RD_IL_RENOVACIONES!AA49,BD_CIAT!$AG$1:$AG$273,0)),"")</f>
        <v/>
      </c>
      <c r="Z49" s="66" t="str">
        <f>IFERROR(INDEX(BD_CIAT!$AI$1:$AI$273,MATCH(RD_IL_RENOVACIONES!AA49,BD_CIAT!$AG$1:$AG$273,0)),"")</f>
        <v/>
      </c>
      <c r="AA49" s="66" t="str">
        <f>IFERROR(INDEX(BD_CIAT!$AG$1:$AG$273,MATCH(RD_IL_RENOVACIONES!I49,BD_CIAT!$A$1:$A$273,0)),"")</f>
        <v/>
      </c>
      <c r="AB49" s="66" t="str">
        <f>IFERROR(INDEX(BD_CIAT!$E$1:$E$273,MATCH(RD_IL_RENOVACIONES!AA49,BD_CIAT!$AG$1:$AG$273,0)),"")</f>
        <v/>
      </c>
      <c r="AC49" s="33" t="str">
        <f>IFERROR(INDEX(BD_CIAT!$AK$1:$AK$273,MATCH(RD_IL_RENOVACIONES!I49,BD_CIAT!$A$1:$A$273,0)),"")</f>
        <v/>
      </c>
      <c r="AD49" s="66" t="str">
        <f t="shared" si="10"/>
        <v/>
      </c>
      <c r="AE49" s="78" t="str">
        <f>IFERROR(INDEX(BD_CIAT!$AA$2:$AA$273,MATCH(RD_IL_RENOVACIONES!K49,BD_CIAT!$Y$2:$Y$273,0)),"")</f>
        <v/>
      </c>
      <c r="AF49" s="44"/>
      <c r="AG49" s="44"/>
      <c r="AH49" s="51"/>
      <c r="AI49" s="66" t="str">
        <f t="shared" si="11"/>
        <v/>
      </c>
      <c r="AJ49" s="48"/>
      <c r="AK49" s="66" t="str">
        <f t="shared" si="12"/>
        <v>0 de enero de yyyy</v>
      </c>
      <c r="AL49" s="48"/>
      <c r="AM49" s="66" t="str">
        <f t="shared" si="13"/>
        <v>0 de enero de YYYY</v>
      </c>
      <c r="AN49" s="58"/>
      <c r="AO49" s="72" t="str">
        <f t="shared" si="14"/>
        <v xml:space="preserve">$,000 </v>
      </c>
      <c r="AP49" s="72" t="str">
        <f>LOWER(IF(AN49&lt;&gt;"",[1]!NumLetras(AN49),""))</f>
        <v/>
      </c>
      <c r="AQ49" s="73" t="str">
        <f t="shared" si="15"/>
        <v/>
      </c>
      <c r="AS49" s="48"/>
      <c r="AT49" s="66" t="str">
        <f t="shared" si="16"/>
        <v>00000000-1900-PRODUCE/DECHDI</v>
      </c>
      <c r="AU49" s="44"/>
      <c r="AV49" s="48"/>
      <c r="AW49" s="33" t="str">
        <f t="shared" si="17"/>
        <v/>
      </c>
      <c r="AX49" s="33" t="str">
        <f t="shared" si="18"/>
        <v/>
      </c>
      <c r="AY49" s="48"/>
      <c r="AZ49" s="48"/>
      <c r="BA49" s="82" t="str">
        <f t="shared" si="19"/>
        <v/>
      </c>
      <c r="BB49" s="70" t="str">
        <f t="shared" si="20"/>
        <v/>
      </c>
      <c r="BC49" s="66" t="str">
        <f>IFERROR(INDEX(BD_CIAT!$AE$1:$AE$273,MATCH(RD_IL_RENOVACIONES!I49,BD_CIAT!$A$1:$A$273,0)),"")</f>
        <v/>
      </c>
      <c r="BD49" s="66" t="str">
        <f>+IF(BC49&lt;&gt;"",IF(RIGHT(BC49)="B",DATA_AUX!$F$3,IF(RIGHT(BC49)="A",DATA_AUX!$F$2,DATA_AUX!$F$4)),"")</f>
        <v/>
      </c>
      <c r="BE49" s="66" t="str">
        <f t="shared" si="21"/>
        <v/>
      </c>
      <c r="BF49" s="70" t="str">
        <f t="shared" si="22"/>
        <v/>
      </c>
      <c r="BG49" s="84" t="str">
        <f t="shared" si="23"/>
        <v/>
      </c>
      <c r="BH49" s="66" t="str">
        <f>+IF(AY49&lt;&gt;"",CONCATENATE(PROPER(MID([1]!NumLetras(12*(YEAR(AZ49)-YEAR(AY49))+(MONTH(AZ49)-MONTH(AY49))),1,LEN([1]!NumLetras(12*(YEAR(AZ49)-YEAR(AY49))+(MONTH(AZ49)-MONTH(AY49))))-7))," (",12*(YEAR(AZ49)-YEAR(AY49))+(MONTH(AZ49)-MONTH(AY49)),")",IF(MONTH(AZ49)-MONTH(AY49)=1," mes"," meses"),"; ",BB49),"")</f>
        <v/>
      </c>
      <c r="BI49" s="66" t="str">
        <f>IF(M49="","",IF(AK49&lt;&gt;"",CONCATENATE(LOWER(MID([1]!NumLetras(12*(YEAR(N49)-YEAR(M49))+(MONTH(N49)-MONTH(M49))),1,LEN([1]!NumLetras(12*(YEAR(N49)-YEAR(M49))+(MONTH(N49)-MONTH(M49))))-7))," (",12*(YEAR(N49)-YEAR(M49))+(MONTH(N49)-MONTH(M49)),")",IF(MONTH(N49)-MONTH(M49)=1," mes"," meses"),"; ",Q49),""))</f>
        <v/>
      </c>
    </row>
    <row r="50" spans="1:61" ht="42" customHeight="1">
      <c r="A50" s="43">
        <v>49</v>
      </c>
      <c r="C50" s="44"/>
      <c r="D50" s="66" t="str">
        <f t="shared" si="2"/>
        <v>00000000-2024-PRODUCE/DECHDI-</v>
      </c>
      <c r="E50" s="45"/>
      <c r="F50" s="46"/>
      <c r="G50" s="68" t="str">
        <f t="shared" si="3"/>
        <v>00000000-1900</v>
      </c>
      <c r="H50" s="66" t="str">
        <f t="shared" si="4"/>
        <v>0 de enero de yyyy</v>
      </c>
      <c r="J50" s="66" t="str">
        <f>+IFERROR(INDEX(BD_CIAT!$S$1:$S$273,MATCH(RD_IL_RENOVACIONES!I50,BD_CIAT!$A$1:$A$273,0)),"")</f>
        <v/>
      </c>
      <c r="L50" s="33" t="str">
        <f>IFERROR(INDEX(BD_CIAT!$Z$1:$Z$273,MATCH(RD_IL_RENOVACIONES!K50,BD_CIAT!$Y$1:$Y$273,0)),"")</f>
        <v/>
      </c>
      <c r="M50" s="48"/>
      <c r="N50" s="48"/>
      <c r="O50" s="78" t="str">
        <f>+IF(M50&lt;&gt;"",CONCATENATE(MID(LOWER([1]!NumLetras(ABS(12*(YEAR(N50)-YEAR(M50))+(MONTH(N50)-MONTH(M50))))),1,LEN([1]!NumLetras(ABS(12*(YEAR(N50)-YEAR(M50))+(MONTH(N50)-MONTH(M50)))))-7)," (",ABS(12*(YEAR(N50)-YEAR(M50))+(MONTH(N50)-MONTH(M50))),")",IF(MONTH(N50)-MONTH(M50)=1," mes"," meses")),"")</f>
        <v/>
      </c>
      <c r="P50" s="80" t="str">
        <f t="shared" si="5"/>
        <v/>
      </c>
      <c r="Q50" s="70" t="str">
        <f t="shared" si="6"/>
        <v/>
      </c>
      <c r="R50" s="49"/>
      <c r="S50" s="49"/>
      <c r="T50" s="66" t="str">
        <f t="shared" si="7"/>
        <v>0 de enero de yyyy</v>
      </c>
      <c r="U50" s="50"/>
      <c r="V50" s="72" t="str">
        <f t="shared" si="8"/>
        <v xml:space="preserve">$,000 </v>
      </c>
      <c r="W50" s="72" t="str">
        <f>LOWER(IF(U50&lt;&gt;"",[1]!NumLetras(U50),""))</f>
        <v/>
      </c>
      <c r="X50" s="81" t="str">
        <f t="shared" si="9"/>
        <v/>
      </c>
      <c r="Y50" s="66" t="str">
        <f>IFERROR(INDEX(BD_CIAT!$B$1:$B$273,MATCH(RD_IL_RENOVACIONES!AA50,BD_CIAT!$AG$1:$AG$273,0)),"")</f>
        <v/>
      </c>
      <c r="Z50" s="66" t="str">
        <f>IFERROR(INDEX(BD_CIAT!$AI$1:$AI$273,MATCH(RD_IL_RENOVACIONES!AA50,BD_CIAT!$AG$1:$AG$273,0)),"")</f>
        <v/>
      </c>
      <c r="AA50" s="66" t="str">
        <f>IFERROR(INDEX(BD_CIAT!$AG$1:$AG$273,MATCH(RD_IL_RENOVACIONES!I50,BD_CIAT!$A$1:$A$273,0)),"")</f>
        <v/>
      </c>
      <c r="AB50" s="66" t="str">
        <f>IFERROR(INDEX(BD_CIAT!$E$1:$E$273,MATCH(RD_IL_RENOVACIONES!AA50,BD_CIAT!$AG$1:$AG$273,0)),"")</f>
        <v/>
      </c>
      <c r="AC50" s="33" t="str">
        <f>IFERROR(INDEX(BD_CIAT!$AK$1:$AK$273,MATCH(RD_IL_RENOVACIONES!I50,BD_CIAT!$A$1:$A$273,0)),"")</f>
        <v/>
      </c>
      <c r="AD50" s="66" t="str">
        <f t="shared" si="10"/>
        <v/>
      </c>
      <c r="AE50" s="78" t="str">
        <f>IFERROR(INDEX(BD_CIAT!$AA$2:$AA$273,MATCH(RD_IL_RENOVACIONES!K50,BD_CIAT!$Y$2:$Y$273,0)),"")</f>
        <v/>
      </c>
      <c r="AF50" s="44"/>
      <c r="AG50" s="44"/>
      <c r="AH50" s="51"/>
      <c r="AI50" s="66" t="str">
        <f t="shared" si="11"/>
        <v/>
      </c>
      <c r="AJ50" s="48"/>
      <c r="AK50" s="66" t="str">
        <f t="shared" si="12"/>
        <v>0 de enero de yyyy</v>
      </c>
      <c r="AL50" s="48"/>
      <c r="AM50" s="66" t="str">
        <f t="shared" si="13"/>
        <v>0 de enero de YYYY</v>
      </c>
      <c r="AN50" s="58"/>
      <c r="AO50" s="72" t="str">
        <f t="shared" si="14"/>
        <v xml:space="preserve">$,000 </v>
      </c>
      <c r="AP50" s="72" t="str">
        <f>LOWER(IF(AN50&lt;&gt;"",[1]!NumLetras(AN50),""))</f>
        <v/>
      </c>
      <c r="AQ50" s="73" t="str">
        <f t="shared" si="15"/>
        <v/>
      </c>
      <c r="AS50" s="48"/>
      <c r="AT50" s="66" t="str">
        <f t="shared" si="16"/>
        <v>00000000-1900-PRODUCE/DECHDI</v>
      </c>
      <c r="AU50" s="44"/>
      <c r="AV50" s="48"/>
      <c r="AW50" s="33" t="str">
        <f t="shared" si="17"/>
        <v/>
      </c>
      <c r="AX50" s="33" t="str">
        <f t="shared" si="18"/>
        <v/>
      </c>
      <c r="AY50" s="48"/>
      <c r="AZ50" s="48"/>
      <c r="BA50" s="82" t="str">
        <f t="shared" si="19"/>
        <v/>
      </c>
      <c r="BB50" s="70" t="str">
        <f t="shared" si="20"/>
        <v/>
      </c>
      <c r="BC50" s="66" t="str">
        <f>IFERROR(INDEX(BD_CIAT!$AE$1:$AE$273,MATCH(RD_IL_RENOVACIONES!I50,BD_CIAT!$A$1:$A$273,0)),"")</f>
        <v/>
      </c>
      <c r="BD50" s="66" t="str">
        <f>+IF(BC50&lt;&gt;"",IF(RIGHT(BC50)="B",DATA_AUX!$F$3,IF(RIGHT(BC50)="A",DATA_AUX!$F$2,DATA_AUX!$F$4)),"")</f>
        <v/>
      </c>
      <c r="BE50" s="66" t="str">
        <f t="shared" si="21"/>
        <v/>
      </c>
      <c r="BF50" s="70" t="str">
        <f t="shared" si="22"/>
        <v/>
      </c>
      <c r="BG50" s="84" t="str">
        <f t="shared" si="23"/>
        <v/>
      </c>
      <c r="BH50" s="66" t="str">
        <f>+IF(AY50&lt;&gt;"",CONCATENATE(PROPER(MID([1]!NumLetras(12*(YEAR(AZ50)-YEAR(AY50))+(MONTH(AZ50)-MONTH(AY50))),1,LEN([1]!NumLetras(12*(YEAR(AZ50)-YEAR(AY50))+(MONTH(AZ50)-MONTH(AY50))))-7))," (",12*(YEAR(AZ50)-YEAR(AY50))+(MONTH(AZ50)-MONTH(AY50)),")",IF(MONTH(AZ50)-MONTH(AY50)=1," mes"," meses"),"; ",BB50),"")</f>
        <v/>
      </c>
      <c r="BI50" s="66" t="str">
        <f>IF(M50="","",IF(AK50&lt;&gt;"",CONCATENATE(LOWER(MID([1]!NumLetras(12*(YEAR(N50)-YEAR(M50))+(MONTH(N50)-MONTH(M50))),1,LEN([1]!NumLetras(12*(YEAR(N50)-YEAR(M50))+(MONTH(N50)-MONTH(M50))))-7))," (",12*(YEAR(N50)-YEAR(M50))+(MONTH(N50)-MONTH(M50)),")",IF(MONTH(N50)-MONTH(M50)=1," mes"," meses"),"; ",Q50),""))</f>
        <v/>
      </c>
    </row>
    <row r="51" spans="1:61" ht="42" customHeight="1">
      <c r="A51" s="43">
        <v>50</v>
      </c>
      <c r="C51" s="44"/>
      <c r="D51" s="66" t="str">
        <f t="shared" si="2"/>
        <v>00000000-2024-PRODUCE/DECHDI-</v>
      </c>
      <c r="E51" s="45"/>
      <c r="F51" s="46"/>
      <c r="G51" s="68" t="str">
        <f t="shared" si="3"/>
        <v>00000000-1900</v>
      </c>
      <c r="H51" s="66" t="str">
        <f t="shared" si="4"/>
        <v>0 de enero de yyyy</v>
      </c>
      <c r="J51" s="66" t="str">
        <f>+IFERROR(INDEX(BD_CIAT!$S$1:$S$273,MATCH(RD_IL_RENOVACIONES!I51,BD_CIAT!$A$1:$A$273,0)),"")</f>
        <v/>
      </c>
      <c r="L51" s="33" t="str">
        <f>IFERROR(INDEX(BD_CIAT!$Z$1:$Z$273,MATCH(RD_IL_RENOVACIONES!K51,BD_CIAT!$Y$1:$Y$273,0)),"")</f>
        <v/>
      </c>
      <c r="M51" s="48"/>
      <c r="N51" s="48"/>
      <c r="O51" s="78" t="str">
        <f>+IF(M51&lt;&gt;"",CONCATENATE(MID(LOWER([1]!NumLetras(ABS(12*(YEAR(N51)-YEAR(M51))+(MONTH(N51)-MONTH(M51))))),1,LEN([1]!NumLetras(ABS(12*(YEAR(N51)-YEAR(M51))+(MONTH(N51)-MONTH(M51)))))-7)," (",ABS(12*(YEAR(N51)-YEAR(M51))+(MONTH(N51)-MONTH(M51))),")",IF(MONTH(N51)-MONTH(M51)=1," mes"," meses")),"")</f>
        <v/>
      </c>
      <c r="P51" s="80" t="str">
        <f t="shared" si="5"/>
        <v/>
      </c>
      <c r="Q51" s="70" t="str">
        <f t="shared" si="6"/>
        <v/>
      </c>
      <c r="R51" s="49"/>
      <c r="S51" s="49"/>
      <c r="T51" s="66" t="str">
        <f t="shared" si="7"/>
        <v>0 de enero de yyyy</v>
      </c>
      <c r="U51" s="50"/>
      <c r="V51" s="72" t="str">
        <f t="shared" si="8"/>
        <v xml:space="preserve">$,000 </v>
      </c>
      <c r="W51" s="72" t="str">
        <f>LOWER(IF(U51&lt;&gt;"",[1]!NumLetras(U51),""))</f>
        <v/>
      </c>
      <c r="X51" s="81" t="str">
        <f t="shared" si="9"/>
        <v/>
      </c>
      <c r="Y51" s="66" t="str">
        <f>IFERROR(INDEX(BD_CIAT!$B$1:$B$273,MATCH(RD_IL_RENOVACIONES!AA51,BD_CIAT!$AG$1:$AG$273,0)),"")</f>
        <v/>
      </c>
      <c r="Z51" s="66" t="str">
        <f>IFERROR(INDEX(BD_CIAT!$AI$1:$AI$273,MATCH(RD_IL_RENOVACIONES!AA51,BD_CIAT!$AG$1:$AG$273,0)),"")</f>
        <v/>
      </c>
      <c r="AA51" s="66" t="str">
        <f>IFERROR(INDEX(BD_CIAT!$AG$1:$AG$273,MATCH(RD_IL_RENOVACIONES!I51,BD_CIAT!$A$1:$A$273,0)),"")</f>
        <v/>
      </c>
      <c r="AB51" s="66" t="str">
        <f>IFERROR(INDEX(BD_CIAT!$E$1:$E$273,MATCH(RD_IL_RENOVACIONES!AA51,BD_CIAT!$AG$1:$AG$273,0)),"")</f>
        <v/>
      </c>
      <c r="AC51" s="33" t="str">
        <f>IFERROR(INDEX(BD_CIAT!$AK$1:$AK$273,MATCH(RD_IL_RENOVACIONES!I51,BD_CIAT!$A$1:$A$273,0)),"")</f>
        <v/>
      </c>
      <c r="AD51" s="66" t="str">
        <f t="shared" si="10"/>
        <v/>
      </c>
      <c r="AE51" s="78" t="str">
        <f>IFERROR(INDEX(BD_CIAT!$AA$2:$AA$273,MATCH(RD_IL_RENOVACIONES!K51,BD_CIAT!$Y$2:$Y$273,0)),"")</f>
        <v/>
      </c>
      <c r="AF51" s="44"/>
      <c r="AG51" s="44"/>
      <c r="AH51" s="51"/>
      <c r="AI51" s="66" t="str">
        <f t="shared" si="11"/>
        <v/>
      </c>
      <c r="AJ51" s="48"/>
      <c r="AK51" s="66" t="str">
        <f t="shared" si="12"/>
        <v>0 de enero de yyyy</v>
      </c>
      <c r="AL51" s="48"/>
      <c r="AM51" s="66" t="str">
        <f t="shared" si="13"/>
        <v>0 de enero de YYYY</v>
      </c>
      <c r="AN51" s="58"/>
      <c r="AO51" s="72" t="str">
        <f t="shared" si="14"/>
        <v xml:space="preserve">$,000 </v>
      </c>
      <c r="AP51" s="72" t="str">
        <f>LOWER(IF(AN51&lt;&gt;"",[1]!NumLetras(AN51),""))</f>
        <v/>
      </c>
      <c r="AQ51" s="73" t="str">
        <f t="shared" si="15"/>
        <v/>
      </c>
      <c r="AS51" s="48"/>
      <c r="AT51" s="66" t="str">
        <f t="shared" si="16"/>
        <v>00000000-1900-PRODUCE/DECHDI</v>
      </c>
      <c r="AU51" s="44"/>
      <c r="AV51" s="48"/>
      <c r="AW51" s="33" t="str">
        <f t="shared" si="17"/>
        <v/>
      </c>
      <c r="AX51" s="33" t="str">
        <f t="shared" si="18"/>
        <v/>
      </c>
      <c r="AY51" s="48"/>
      <c r="AZ51" s="48"/>
      <c r="BA51" s="82" t="str">
        <f t="shared" si="19"/>
        <v/>
      </c>
      <c r="BB51" s="70" t="str">
        <f t="shared" si="20"/>
        <v/>
      </c>
      <c r="BC51" s="66" t="str">
        <f>IFERROR(INDEX(BD_CIAT!$AE$1:$AE$273,MATCH(RD_IL_RENOVACIONES!I51,BD_CIAT!$A$1:$A$273,0)),"")</f>
        <v/>
      </c>
      <c r="BD51" s="66" t="str">
        <f>+IF(BC51&lt;&gt;"",IF(RIGHT(BC51)="B",DATA_AUX!$F$3,IF(RIGHT(BC51)="A",DATA_AUX!$F$2,DATA_AUX!$F$4)),"")</f>
        <v/>
      </c>
      <c r="BE51" s="66" t="str">
        <f t="shared" si="21"/>
        <v/>
      </c>
      <c r="BF51" s="70" t="str">
        <f t="shared" si="22"/>
        <v/>
      </c>
      <c r="BG51" s="84" t="str">
        <f t="shared" si="23"/>
        <v/>
      </c>
      <c r="BH51" s="66" t="str">
        <f>+IF(AY51&lt;&gt;"",CONCATENATE(PROPER(MID([1]!NumLetras(12*(YEAR(AZ51)-YEAR(AY51))+(MONTH(AZ51)-MONTH(AY51))),1,LEN([1]!NumLetras(12*(YEAR(AZ51)-YEAR(AY51))+(MONTH(AZ51)-MONTH(AY51))))-7))," (",12*(YEAR(AZ51)-YEAR(AY51))+(MONTH(AZ51)-MONTH(AY51)),")",IF(MONTH(AZ51)-MONTH(AY51)=1," mes"," meses"),"; ",BB51),"")</f>
        <v/>
      </c>
      <c r="BI51" s="66" t="str">
        <f>IF(M51="","",IF(AK51&lt;&gt;"",CONCATENATE(LOWER(MID([1]!NumLetras(12*(YEAR(N51)-YEAR(M51))+(MONTH(N51)-MONTH(M51))),1,LEN([1]!NumLetras(12*(YEAR(N51)-YEAR(M51))+(MONTH(N51)-MONTH(M51))))-7))," (",12*(YEAR(N51)-YEAR(M51))+(MONTH(N51)-MONTH(M51)),")",IF(MONTH(N51)-MONTH(M51)=1," mes"," meses"),"; ",Q51),""))</f>
        <v/>
      </c>
    </row>
    <row r="52" spans="1:61" ht="42" customHeight="1">
      <c r="A52" s="43">
        <v>51</v>
      </c>
      <c r="C52" s="44"/>
      <c r="D52" s="66" t="str">
        <f t="shared" si="2"/>
        <v>00000000-2024-PRODUCE/DECHDI-</v>
      </c>
      <c r="E52" s="45"/>
      <c r="F52" s="46"/>
      <c r="G52" s="68" t="str">
        <f t="shared" si="3"/>
        <v>00000000-1900</v>
      </c>
      <c r="H52" s="66" t="str">
        <f t="shared" si="4"/>
        <v>0 de enero de yyyy</v>
      </c>
      <c r="J52" s="66" t="str">
        <f>+IFERROR(INDEX(BD_CIAT!$S$1:$S$273,MATCH(RD_IL_RENOVACIONES!I52,BD_CIAT!$A$1:$A$273,0)),"")</f>
        <v/>
      </c>
      <c r="L52" s="33" t="str">
        <f>IFERROR(INDEX(BD_CIAT!$Z$1:$Z$273,MATCH(RD_IL_RENOVACIONES!K52,BD_CIAT!$Y$1:$Y$273,0)),"")</f>
        <v/>
      </c>
      <c r="M52" s="48"/>
      <c r="N52" s="48"/>
      <c r="O52" s="78" t="str">
        <f>+IF(M52&lt;&gt;"",CONCATENATE(MID(LOWER([1]!NumLetras(ABS(12*(YEAR(N52)-YEAR(M52))+(MONTH(N52)-MONTH(M52))))),1,LEN([1]!NumLetras(ABS(12*(YEAR(N52)-YEAR(M52))+(MONTH(N52)-MONTH(M52)))))-7)," (",ABS(12*(YEAR(N52)-YEAR(M52))+(MONTH(N52)-MONTH(M52))),")",IF(MONTH(N52)-MONTH(M52)=1," mes"," meses")),"")</f>
        <v/>
      </c>
      <c r="P52" s="80" t="str">
        <f t="shared" si="5"/>
        <v/>
      </c>
      <c r="Q52" s="70" t="str">
        <f t="shared" si="6"/>
        <v/>
      </c>
      <c r="R52" s="49"/>
      <c r="S52" s="49"/>
      <c r="T52" s="66" t="str">
        <f t="shared" si="7"/>
        <v>0 de enero de yyyy</v>
      </c>
      <c r="U52" s="50"/>
      <c r="V52" s="72" t="str">
        <f t="shared" si="8"/>
        <v xml:space="preserve">$,000 </v>
      </c>
      <c r="W52" s="72" t="str">
        <f>LOWER(IF(U52&lt;&gt;"",[1]!NumLetras(U52),""))</f>
        <v/>
      </c>
      <c r="X52" s="81" t="str">
        <f t="shared" si="9"/>
        <v/>
      </c>
      <c r="Y52" s="66" t="str">
        <f>IFERROR(INDEX(BD_CIAT!$B$1:$B$273,MATCH(RD_IL_RENOVACIONES!AA52,BD_CIAT!$AG$1:$AG$273,0)),"")</f>
        <v/>
      </c>
      <c r="Z52" s="66" t="str">
        <f>IFERROR(INDEX(BD_CIAT!$AI$1:$AI$273,MATCH(RD_IL_RENOVACIONES!AA52,BD_CIAT!$AG$1:$AG$273,0)),"")</f>
        <v/>
      </c>
      <c r="AA52" s="66" t="str">
        <f>IFERROR(INDEX(BD_CIAT!$AG$1:$AG$273,MATCH(RD_IL_RENOVACIONES!I52,BD_CIAT!$A$1:$A$273,0)),"")</f>
        <v/>
      </c>
      <c r="AB52" s="66" t="str">
        <f>IFERROR(INDEX(BD_CIAT!$E$1:$E$273,MATCH(RD_IL_RENOVACIONES!AA52,BD_CIAT!$AG$1:$AG$273,0)),"")</f>
        <v/>
      </c>
      <c r="AC52" s="33" t="str">
        <f>IFERROR(INDEX(BD_CIAT!$AK$1:$AK$273,MATCH(RD_IL_RENOVACIONES!I52,BD_CIAT!$A$1:$A$273,0)),"")</f>
        <v/>
      </c>
      <c r="AD52" s="66" t="str">
        <f t="shared" si="10"/>
        <v/>
      </c>
      <c r="AE52" s="78" t="str">
        <f>IFERROR(INDEX(BD_CIAT!$AA$2:$AA$273,MATCH(RD_IL_RENOVACIONES!K52,BD_CIAT!$Y$2:$Y$273,0)),"")</f>
        <v/>
      </c>
      <c r="AF52" s="44"/>
      <c r="AG52" s="44"/>
      <c r="AH52" s="51"/>
      <c r="AI52" s="66" t="str">
        <f t="shared" si="11"/>
        <v/>
      </c>
      <c r="AJ52" s="48"/>
      <c r="AK52" s="66" t="str">
        <f t="shared" si="12"/>
        <v>0 de enero de yyyy</v>
      </c>
      <c r="AL52" s="48"/>
      <c r="AM52" s="66" t="str">
        <f t="shared" si="13"/>
        <v>0 de enero de YYYY</v>
      </c>
      <c r="AN52" s="58"/>
      <c r="AO52" s="72" t="str">
        <f t="shared" si="14"/>
        <v xml:space="preserve">$,000 </v>
      </c>
      <c r="AP52" s="72" t="str">
        <f>LOWER(IF(AN52&lt;&gt;"",[1]!NumLetras(AN52),""))</f>
        <v/>
      </c>
      <c r="AQ52" s="73" t="str">
        <f t="shared" si="15"/>
        <v/>
      </c>
      <c r="AS52" s="48"/>
      <c r="AT52" s="66" t="str">
        <f t="shared" si="16"/>
        <v>00000000-1900-PRODUCE/DECHDI</v>
      </c>
      <c r="AU52" s="44"/>
      <c r="AV52" s="48"/>
      <c r="AW52" s="33" t="str">
        <f t="shared" si="17"/>
        <v/>
      </c>
      <c r="AX52" s="33" t="str">
        <f t="shared" si="18"/>
        <v/>
      </c>
      <c r="AY52" s="48"/>
      <c r="AZ52" s="48"/>
      <c r="BA52" s="82" t="str">
        <f t="shared" si="19"/>
        <v/>
      </c>
      <c r="BB52" s="70" t="str">
        <f t="shared" si="20"/>
        <v/>
      </c>
      <c r="BC52" s="66" t="str">
        <f>IFERROR(INDEX(BD_CIAT!$AE$1:$AE$273,MATCH(RD_IL_RENOVACIONES!I52,BD_CIAT!$A$1:$A$273,0)),"")</f>
        <v/>
      </c>
      <c r="BD52" s="66" t="str">
        <f>+IF(BC52&lt;&gt;"",IF(RIGHT(BC52)="B",DATA_AUX!$F$3,IF(RIGHT(BC52)="A",DATA_AUX!$F$2,DATA_AUX!$F$4)),"")</f>
        <v/>
      </c>
      <c r="BE52" s="66" t="str">
        <f t="shared" si="21"/>
        <v/>
      </c>
      <c r="BF52" s="70" t="str">
        <f t="shared" si="22"/>
        <v/>
      </c>
      <c r="BG52" s="84" t="str">
        <f t="shared" si="23"/>
        <v/>
      </c>
      <c r="BH52" s="66" t="str">
        <f>+IF(AY52&lt;&gt;"",CONCATENATE(PROPER(MID([1]!NumLetras(12*(YEAR(AZ52)-YEAR(AY52))+(MONTH(AZ52)-MONTH(AY52))),1,LEN([1]!NumLetras(12*(YEAR(AZ52)-YEAR(AY52))+(MONTH(AZ52)-MONTH(AY52))))-7))," (",12*(YEAR(AZ52)-YEAR(AY52))+(MONTH(AZ52)-MONTH(AY52)),")",IF(MONTH(AZ52)-MONTH(AY52)=1," mes"," meses"),"; ",BB52),"")</f>
        <v/>
      </c>
      <c r="BI52" s="66" t="str">
        <f>IF(M52="","",IF(AK52&lt;&gt;"",CONCATENATE(LOWER(MID([1]!NumLetras(12*(YEAR(N52)-YEAR(M52))+(MONTH(N52)-MONTH(M52))),1,LEN([1]!NumLetras(12*(YEAR(N52)-YEAR(M52))+(MONTH(N52)-MONTH(M52))))-7))," (",12*(YEAR(N52)-YEAR(M52))+(MONTH(N52)-MONTH(M52)),")",IF(MONTH(N52)-MONTH(M52)=1," mes"," meses"),"; ",Q52),""))</f>
        <v/>
      </c>
    </row>
    <row r="53" spans="1:61" ht="42" customHeight="1">
      <c r="A53" s="43">
        <v>52</v>
      </c>
      <c r="C53" s="44"/>
      <c r="D53" s="66" t="str">
        <f t="shared" si="2"/>
        <v>00000000-2024-PRODUCE/DECHDI-</v>
      </c>
      <c r="E53" s="45"/>
      <c r="F53" s="46"/>
      <c r="G53" s="68" t="str">
        <f t="shared" si="3"/>
        <v>00000000-1900</v>
      </c>
      <c r="H53" s="66" t="str">
        <f t="shared" si="4"/>
        <v>0 de enero de yyyy</v>
      </c>
      <c r="J53" s="66" t="str">
        <f>+IFERROR(INDEX(BD_CIAT!$S$1:$S$273,MATCH(RD_IL_RENOVACIONES!I53,BD_CIAT!$A$1:$A$273,0)),"")</f>
        <v/>
      </c>
      <c r="L53" s="33" t="str">
        <f>IFERROR(INDEX(BD_CIAT!$Z$1:$Z$273,MATCH(RD_IL_RENOVACIONES!K53,BD_CIAT!$Y$1:$Y$273,0)),"")</f>
        <v/>
      </c>
      <c r="M53" s="48"/>
      <c r="N53" s="48"/>
      <c r="O53" s="78" t="str">
        <f>+IF(M53&lt;&gt;"",CONCATENATE(MID(LOWER([1]!NumLetras(ABS(12*(YEAR(N53)-YEAR(M53))+(MONTH(N53)-MONTH(M53))))),1,LEN([1]!NumLetras(ABS(12*(YEAR(N53)-YEAR(M53))+(MONTH(N53)-MONTH(M53)))))-7)," (",ABS(12*(YEAR(N53)-YEAR(M53))+(MONTH(N53)-MONTH(M53))),")",IF(MONTH(N53)-MONTH(M53)=1," mes"," meses")),"")</f>
        <v/>
      </c>
      <c r="P53" s="80" t="str">
        <f t="shared" si="5"/>
        <v/>
      </c>
      <c r="Q53" s="70" t="str">
        <f t="shared" si="6"/>
        <v/>
      </c>
      <c r="R53" s="49"/>
      <c r="S53" s="49"/>
      <c r="T53" s="66" t="str">
        <f t="shared" si="7"/>
        <v>0 de enero de yyyy</v>
      </c>
      <c r="U53" s="50"/>
      <c r="V53" s="72" t="str">
        <f t="shared" si="8"/>
        <v xml:space="preserve">$,000 </v>
      </c>
      <c r="W53" s="72" t="str">
        <f>LOWER(IF(U53&lt;&gt;"",[1]!NumLetras(U53),""))</f>
        <v/>
      </c>
      <c r="X53" s="81" t="str">
        <f t="shared" si="9"/>
        <v/>
      </c>
      <c r="Y53" s="66" t="str">
        <f>IFERROR(INDEX(BD_CIAT!$B$1:$B$273,MATCH(RD_IL_RENOVACIONES!AA53,BD_CIAT!$AG$1:$AG$273,0)),"")</f>
        <v/>
      </c>
      <c r="Z53" s="66" t="str">
        <f>IFERROR(INDEX(BD_CIAT!$AI$1:$AI$273,MATCH(RD_IL_RENOVACIONES!AA53,BD_CIAT!$AG$1:$AG$273,0)),"")</f>
        <v/>
      </c>
      <c r="AA53" s="66" t="str">
        <f>IFERROR(INDEX(BD_CIAT!$AG$1:$AG$273,MATCH(RD_IL_RENOVACIONES!I53,BD_CIAT!$A$1:$A$273,0)),"")</f>
        <v/>
      </c>
      <c r="AB53" s="66" t="str">
        <f>IFERROR(INDEX(BD_CIAT!$E$1:$E$273,MATCH(RD_IL_RENOVACIONES!AA53,BD_CIAT!$AG$1:$AG$273,0)),"")</f>
        <v/>
      </c>
      <c r="AC53" s="33" t="str">
        <f>IFERROR(INDEX(BD_CIAT!$AK$1:$AK$273,MATCH(RD_IL_RENOVACIONES!I53,BD_CIAT!$A$1:$A$273,0)),"")</f>
        <v/>
      </c>
      <c r="AD53" s="66" t="str">
        <f t="shared" si="10"/>
        <v/>
      </c>
      <c r="AE53" s="78" t="str">
        <f>IFERROR(INDEX(BD_CIAT!$AA$2:$AA$273,MATCH(RD_IL_RENOVACIONES!K53,BD_CIAT!$Y$2:$Y$273,0)),"")</f>
        <v/>
      </c>
      <c r="AF53" s="44"/>
      <c r="AG53" s="44"/>
      <c r="AH53" s="51"/>
      <c r="AI53" s="66" t="str">
        <f t="shared" si="11"/>
        <v/>
      </c>
      <c r="AJ53" s="48"/>
      <c r="AK53" s="66" t="str">
        <f t="shared" si="12"/>
        <v>0 de enero de yyyy</v>
      </c>
      <c r="AL53" s="48"/>
      <c r="AM53" s="66" t="str">
        <f t="shared" si="13"/>
        <v>0 de enero de YYYY</v>
      </c>
      <c r="AN53" s="58"/>
      <c r="AO53" s="72" t="str">
        <f t="shared" si="14"/>
        <v xml:space="preserve">$,000 </v>
      </c>
      <c r="AP53" s="72" t="str">
        <f>LOWER(IF(AN53&lt;&gt;"",[1]!NumLetras(AN53),""))</f>
        <v/>
      </c>
      <c r="AQ53" s="73" t="str">
        <f t="shared" si="15"/>
        <v/>
      </c>
      <c r="AS53" s="48"/>
      <c r="AT53" s="66" t="str">
        <f t="shared" si="16"/>
        <v>00000000-1900-PRODUCE/DECHDI</v>
      </c>
      <c r="AU53" s="44"/>
      <c r="AV53" s="48"/>
      <c r="AW53" s="33" t="str">
        <f t="shared" si="17"/>
        <v/>
      </c>
      <c r="AX53" s="33" t="str">
        <f t="shared" si="18"/>
        <v/>
      </c>
      <c r="AY53" s="48"/>
      <c r="AZ53" s="48"/>
      <c r="BA53" s="82" t="str">
        <f t="shared" si="19"/>
        <v/>
      </c>
      <c r="BB53" s="70" t="str">
        <f t="shared" si="20"/>
        <v/>
      </c>
      <c r="BC53" s="66" t="str">
        <f>IFERROR(INDEX(BD_CIAT!$AE$1:$AE$273,MATCH(RD_IL_RENOVACIONES!I53,BD_CIAT!$A$1:$A$273,0)),"")</f>
        <v/>
      </c>
      <c r="BD53" s="66" t="str">
        <f>+IF(BC53&lt;&gt;"",IF(RIGHT(BC53)="B",DATA_AUX!$F$3,IF(RIGHT(BC53)="A",DATA_AUX!$F$2,DATA_AUX!$F$4)),"")</f>
        <v/>
      </c>
      <c r="BE53" s="66" t="str">
        <f t="shared" si="21"/>
        <v/>
      </c>
      <c r="BF53" s="70" t="str">
        <f t="shared" si="22"/>
        <v/>
      </c>
      <c r="BG53" s="84" t="str">
        <f t="shared" si="23"/>
        <v/>
      </c>
      <c r="BH53" s="66" t="str">
        <f>+IF(AY53&lt;&gt;"",CONCATENATE(PROPER(MID([1]!NumLetras(12*(YEAR(AZ53)-YEAR(AY53))+(MONTH(AZ53)-MONTH(AY53))),1,LEN([1]!NumLetras(12*(YEAR(AZ53)-YEAR(AY53))+(MONTH(AZ53)-MONTH(AY53))))-7))," (",12*(YEAR(AZ53)-YEAR(AY53))+(MONTH(AZ53)-MONTH(AY53)),")",IF(MONTH(AZ53)-MONTH(AY53)=1," mes"," meses"),"; ",BB53),"")</f>
        <v/>
      </c>
      <c r="BI53" s="66" t="str">
        <f>IF(M53="","",IF(AK53&lt;&gt;"",CONCATENATE(LOWER(MID([1]!NumLetras(12*(YEAR(N53)-YEAR(M53))+(MONTH(N53)-MONTH(M53))),1,LEN([1]!NumLetras(12*(YEAR(N53)-YEAR(M53))+(MONTH(N53)-MONTH(M53))))-7))," (",12*(YEAR(N53)-YEAR(M53))+(MONTH(N53)-MONTH(M53)),")",IF(MONTH(N53)-MONTH(M53)=1," mes"," meses"),"; ",Q53),""))</f>
        <v/>
      </c>
    </row>
    <row r="54" spans="1:61" ht="42" customHeight="1">
      <c r="A54" s="43">
        <v>53</v>
      </c>
      <c r="C54" s="44"/>
      <c r="D54" s="66" t="str">
        <f t="shared" si="2"/>
        <v>00000000-2024-PRODUCE/DECHDI-</v>
      </c>
      <c r="E54" s="45"/>
      <c r="F54" s="46"/>
      <c r="G54" s="68" t="str">
        <f t="shared" si="3"/>
        <v>00000000-1900</v>
      </c>
      <c r="H54" s="66" t="str">
        <f t="shared" si="4"/>
        <v>0 de enero de yyyy</v>
      </c>
      <c r="J54" s="66" t="str">
        <f>+IFERROR(INDEX(BD_CIAT!$S$1:$S$273,MATCH(RD_IL_RENOVACIONES!I54,BD_CIAT!$A$1:$A$273,0)),"")</f>
        <v/>
      </c>
      <c r="L54" s="33" t="str">
        <f>IFERROR(INDEX(BD_CIAT!$Z$1:$Z$273,MATCH(RD_IL_RENOVACIONES!K54,BD_CIAT!$Y$1:$Y$273,0)),"")</f>
        <v/>
      </c>
      <c r="M54" s="48"/>
      <c r="N54" s="48"/>
      <c r="O54" s="78" t="str">
        <f>+IF(M54&lt;&gt;"",CONCATENATE(MID(LOWER([1]!NumLetras(ABS(12*(YEAR(N54)-YEAR(M54))+(MONTH(N54)-MONTH(M54))))),1,LEN([1]!NumLetras(ABS(12*(YEAR(N54)-YEAR(M54))+(MONTH(N54)-MONTH(M54)))))-7)," (",ABS(12*(YEAR(N54)-YEAR(M54))+(MONTH(N54)-MONTH(M54))),")",IF(MONTH(N54)-MONTH(M54)=1," mes"," meses")),"")</f>
        <v/>
      </c>
      <c r="P54" s="80" t="str">
        <f t="shared" si="5"/>
        <v/>
      </c>
      <c r="Q54" s="70" t="str">
        <f t="shared" si="6"/>
        <v/>
      </c>
      <c r="R54" s="49"/>
      <c r="S54" s="49"/>
      <c r="T54" s="66" t="str">
        <f t="shared" si="7"/>
        <v>0 de enero de yyyy</v>
      </c>
      <c r="U54" s="50"/>
      <c r="V54" s="72" t="str">
        <f t="shared" si="8"/>
        <v xml:space="preserve">$,000 </v>
      </c>
      <c r="W54" s="72" t="str">
        <f>LOWER(IF(U54&lt;&gt;"",[1]!NumLetras(U54),""))</f>
        <v/>
      </c>
      <c r="X54" s="81" t="str">
        <f t="shared" si="9"/>
        <v/>
      </c>
      <c r="Y54" s="66" t="str">
        <f>IFERROR(INDEX(BD_CIAT!$B$1:$B$273,MATCH(RD_IL_RENOVACIONES!AA54,BD_CIAT!$AG$1:$AG$273,0)),"")</f>
        <v/>
      </c>
      <c r="Z54" s="66" t="str">
        <f>IFERROR(INDEX(BD_CIAT!$AI$1:$AI$273,MATCH(RD_IL_RENOVACIONES!AA54,BD_CIAT!$AG$1:$AG$273,0)),"")</f>
        <v/>
      </c>
      <c r="AA54" s="66" t="str">
        <f>IFERROR(INDEX(BD_CIAT!$AG$1:$AG$273,MATCH(RD_IL_RENOVACIONES!I54,BD_CIAT!$A$1:$A$273,0)),"")</f>
        <v/>
      </c>
      <c r="AB54" s="66" t="str">
        <f>IFERROR(INDEX(BD_CIAT!$E$1:$E$273,MATCH(RD_IL_RENOVACIONES!AA54,BD_CIAT!$AG$1:$AG$273,0)),"")</f>
        <v/>
      </c>
      <c r="AC54" s="33" t="str">
        <f>IFERROR(INDEX(BD_CIAT!$AK$1:$AK$273,MATCH(RD_IL_RENOVACIONES!I54,BD_CIAT!$A$1:$A$273,0)),"")</f>
        <v/>
      </c>
      <c r="AD54" s="66" t="str">
        <f t="shared" si="10"/>
        <v/>
      </c>
      <c r="AE54" s="78" t="str">
        <f>IFERROR(INDEX(BD_CIAT!$AA$2:$AA$273,MATCH(RD_IL_RENOVACIONES!K54,BD_CIAT!$Y$2:$Y$273,0)),"")</f>
        <v/>
      </c>
      <c r="AF54" s="44"/>
      <c r="AG54" s="44"/>
      <c r="AH54" s="51"/>
      <c r="AI54" s="66" t="str">
        <f t="shared" si="11"/>
        <v/>
      </c>
      <c r="AJ54" s="48"/>
      <c r="AK54" s="66" t="str">
        <f t="shared" si="12"/>
        <v>0 de enero de yyyy</v>
      </c>
      <c r="AL54" s="48"/>
      <c r="AM54" s="66" t="str">
        <f t="shared" si="13"/>
        <v>0 de enero de YYYY</v>
      </c>
      <c r="AN54" s="58"/>
      <c r="AO54" s="72" t="str">
        <f t="shared" si="14"/>
        <v xml:space="preserve">$,000 </v>
      </c>
      <c r="AP54" s="72" t="str">
        <f>LOWER(IF(AN54&lt;&gt;"",[1]!NumLetras(AN54),""))</f>
        <v/>
      </c>
      <c r="AQ54" s="73" t="str">
        <f t="shared" si="15"/>
        <v/>
      </c>
      <c r="AS54" s="48"/>
      <c r="AT54" s="66" t="str">
        <f t="shared" si="16"/>
        <v>00000000-1900-PRODUCE/DECHDI</v>
      </c>
      <c r="AU54" s="44"/>
      <c r="AV54" s="48"/>
      <c r="AW54" s="33" t="str">
        <f t="shared" si="17"/>
        <v/>
      </c>
      <c r="AX54" s="33" t="str">
        <f t="shared" si="18"/>
        <v/>
      </c>
      <c r="AY54" s="48"/>
      <c r="AZ54" s="48"/>
      <c r="BA54" s="82" t="str">
        <f t="shared" si="19"/>
        <v/>
      </c>
      <c r="BB54" s="70" t="str">
        <f t="shared" si="20"/>
        <v/>
      </c>
      <c r="BC54" s="66" t="str">
        <f>IFERROR(INDEX(BD_CIAT!$AE$1:$AE$273,MATCH(RD_IL_RENOVACIONES!I54,BD_CIAT!$A$1:$A$273,0)),"")</f>
        <v/>
      </c>
      <c r="BD54" s="66" t="str">
        <f>+IF(BC54&lt;&gt;"",IF(RIGHT(BC54)="B",DATA_AUX!$F$3,IF(RIGHT(BC54)="A",DATA_AUX!$F$2,DATA_AUX!$F$4)),"")</f>
        <v/>
      </c>
      <c r="BE54" s="66" t="str">
        <f t="shared" si="21"/>
        <v/>
      </c>
      <c r="BF54" s="70" t="str">
        <f t="shared" si="22"/>
        <v/>
      </c>
      <c r="BG54" s="84" t="str">
        <f t="shared" si="23"/>
        <v/>
      </c>
      <c r="BH54" s="66" t="str">
        <f>+IF(AY54&lt;&gt;"",CONCATENATE(PROPER(MID([1]!NumLetras(12*(YEAR(AZ54)-YEAR(AY54))+(MONTH(AZ54)-MONTH(AY54))),1,LEN([1]!NumLetras(12*(YEAR(AZ54)-YEAR(AY54))+(MONTH(AZ54)-MONTH(AY54))))-7))," (",12*(YEAR(AZ54)-YEAR(AY54))+(MONTH(AZ54)-MONTH(AY54)),")",IF(MONTH(AZ54)-MONTH(AY54)=1," mes"," meses"),"; ",BB54),"")</f>
        <v/>
      </c>
      <c r="BI54" s="66" t="str">
        <f>IF(M54="","",IF(AK54&lt;&gt;"",CONCATENATE(LOWER(MID([1]!NumLetras(12*(YEAR(N54)-YEAR(M54))+(MONTH(N54)-MONTH(M54))),1,LEN([1]!NumLetras(12*(YEAR(N54)-YEAR(M54))+(MONTH(N54)-MONTH(M54))))-7))," (",12*(YEAR(N54)-YEAR(M54))+(MONTH(N54)-MONTH(M54)),")",IF(MONTH(N54)-MONTH(M54)=1," mes"," meses"),"; ",Q54),""))</f>
        <v/>
      </c>
    </row>
    <row r="55" spans="1:61" ht="42" customHeight="1">
      <c r="A55" s="43">
        <v>54</v>
      </c>
      <c r="C55" s="44"/>
      <c r="D55" s="66" t="str">
        <f t="shared" si="2"/>
        <v>00000000-2024-PRODUCE/DECHDI-</v>
      </c>
      <c r="E55" s="45"/>
      <c r="F55" s="46"/>
      <c r="G55" s="68" t="str">
        <f t="shared" si="3"/>
        <v>00000000-1900</v>
      </c>
      <c r="H55" s="66" t="str">
        <f t="shared" si="4"/>
        <v>0 de enero de yyyy</v>
      </c>
      <c r="J55" s="66" t="str">
        <f>+IFERROR(INDEX(BD_CIAT!$S$1:$S$273,MATCH(RD_IL_RENOVACIONES!I55,BD_CIAT!$A$1:$A$273,0)),"")</f>
        <v/>
      </c>
      <c r="L55" s="33" t="str">
        <f>IFERROR(INDEX(BD_CIAT!$Z$1:$Z$273,MATCH(RD_IL_RENOVACIONES!K55,BD_CIAT!$Y$1:$Y$273,0)),"")</f>
        <v/>
      </c>
      <c r="M55" s="48"/>
      <c r="N55" s="48"/>
      <c r="O55" s="78" t="str">
        <f>+IF(M55&lt;&gt;"",CONCATENATE(MID(LOWER([1]!NumLetras(ABS(12*(YEAR(N55)-YEAR(M55))+(MONTH(N55)-MONTH(M55))))),1,LEN([1]!NumLetras(ABS(12*(YEAR(N55)-YEAR(M55))+(MONTH(N55)-MONTH(M55)))))-7)," (",ABS(12*(YEAR(N55)-YEAR(M55))+(MONTH(N55)-MONTH(M55))),")",IF(MONTH(N55)-MONTH(M55)=1," mes"," meses")),"")</f>
        <v/>
      </c>
      <c r="P55" s="80" t="str">
        <f t="shared" si="5"/>
        <v/>
      </c>
      <c r="Q55" s="70" t="str">
        <f t="shared" si="6"/>
        <v/>
      </c>
      <c r="R55" s="49"/>
      <c r="S55" s="49"/>
      <c r="T55" s="66" t="str">
        <f t="shared" si="7"/>
        <v>0 de enero de yyyy</v>
      </c>
      <c r="U55" s="50"/>
      <c r="V55" s="72" t="str">
        <f t="shared" si="8"/>
        <v xml:space="preserve">$,000 </v>
      </c>
      <c r="W55" s="72" t="str">
        <f>LOWER(IF(U55&lt;&gt;"",[1]!NumLetras(U55),""))</f>
        <v/>
      </c>
      <c r="X55" s="81" t="str">
        <f t="shared" si="9"/>
        <v/>
      </c>
      <c r="Y55" s="66" t="str">
        <f>IFERROR(INDEX(BD_CIAT!$B$1:$B$273,MATCH(RD_IL_RENOVACIONES!AA55,BD_CIAT!$AG$1:$AG$273,0)),"")</f>
        <v/>
      </c>
      <c r="Z55" s="66" t="str">
        <f>IFERROR(INDEX(BD_CIAT!$AI$1:$AI$273,MATCH(RD_IL_RENOVACIONES!AA55,BD_CIAT!$AG$1:$AG$273,0)),"")</f>
        <v/>
      </c>
      <c r="AA55" s="66" t="str">
        <f>IFERROR(INDEX(BD_CIAT!$AG$1:$AG$273,MATCH(RD_IL_RENOVACIONES!I55,BD_CIAT!$A$1:$A$273,0)),"")</f>
        <v/>
      </c>
      <c r="AB55" s="66" t="str">
        <f>IFERROR(INDEX(BD_CIAT!$E$1:$E$273,MATCH(RD_IL_RENOVACIONES!AA55,BD_CIAT!$AG$1:$AG$273,0)),"")</f>
        <v/>
      </c>
      <c r="AC55" s="33" t="str">
        <f>IFERROR(INDEX(BD_CIAT!$AK$1:$AK$273,MATCH(RD_IL_RENOVACIONES!I55,BD_CIAT!$A$1:$A$273,0)),"")</f>
        <v/>
      </c>
      <c r="AD55" s="66" t="str">
        <f t="shared" si="10"/>
        <v/>
      </c>
      <c r="AE55" s="78" t="str">
        <f>IFERROR(INDEX(BD_CIAT!$AA$2:$AA$273,MATCH(RD_IL_RENOVACIONES!K55,BD_CIAT!$Y$2:$Y$273,0)),"")</f>
        <v/>
      </c>
      <c r="AF55" s="44"/>
      <c r="AG55" s="44"/>
      <c r="AH55" s="51"/>
      <c r="AI55" s="66" t="str">
        <f t="shared" si="11"/>
        <v/>
      </c>
      <c r="AJ55" s="48"/>
      <c r="AK55" s="66" t="str">
        <f t="shared" si="12"/>
        <v>0 de enero de yyyy</v>
      </c>
      <c r="AL55" s="48"/>
      <c r="AM55" s="66" t="str">
        <f t="shared" si="13"/>
        <v>0 de enero de YYYY</v>
      </c>
      <c r="AN55" s="58"/>
      <c r="AO55" s="72" t="str">
        <f t="shared" si="14"/>
        <v xml:space="preserve">$,000 </v>
      </c>
      <c r="AP55" s="72" t="str">
        <f>LOWER(IF(AN55&lt;&gt;"",[1]!NumLetras(AN55),""))</f>
        <v/>
      </c>
      <c r="AQ55" s="73" t="str">
        <f t="shared" si="15"/>
        <v/>
      </c>
      <c r="AS55" s="48"/>
      <c r="AT55" s="66" t="str">
        <f t="shared" si="16"/>
        <v>00000000-1900-PRODUCE/DECHDI</v>
      </c>
      <c r="AU55" s="44"/>
      <c r="AV55" s="48"/>
      <c r="AW55" s="33" t="str">
        <f t="shared" si="17"/>
        <v/>
      </c>
      <c r="AX55" s="33" t="str">
        <f t="shared" si="18"/>
        <v/>
      </c>
      <c r="AY55" s="48"/>
      <c r="AZ55" s="48"/>
      <c r="BA55" s="82" t="str">
        <f t="shared" si="19"/>
        <v/>
      </c>
      <c r="BB55" s="70" t="str">
        <f t="shared" si="20"/>
        <v/>
      </c>
      <c r="BC55" s="66" t="str">
        <f>IFERROR(INDEX(BD_CIAT!$AE$1:$AE$273,MATCH(RD_IL_RENOVACIONES!I55,BD_CIAT!$A$1:$A$273,0)),"")</f>
        <v/>
      </c>
      <c r="BD55" s="66" t="str">
        <f>+IF(BC55&lt;&gt;"",IF(RIGHT(BC55)="B",DATA_AUX!$F$3,IF(RIGHT(BC55)="A",DATA_AUX!$F$2,DATA_AUX!$F$4)),"")</f>
        <v/>
      </c>
      <c r="BE55" s="66" t="str">
        <f t="shared" si="21"/>
        <v/>
      </c>
      <c r="BF55" s="70" t="str">
        <f t="shared" si="22"/>
        <v/>
      </c>
      <c r="BG55" s="84" t="str">
        <f t="shared" si="23"/>
        <v/>
      </c>
      <c r="BH55" s="66" t="str">
        <f>+IF(AY55&lt;&gt;"",CONCATENATE(PROPER(MID([1]!NumLetras(12*(YEAR(AZ55)-YEAR(AY55))+(MONTH(AZ55)-MONTH(AY55))),1,LEN([1]!NumLetras(12*(YEAR(AZ55)-YEAR(AY55))+(MONTH(AZ55)-MONTH(AY55))))-7))," (",12*(YEAR(AZ55)-YEAR(AY55))+(MONTH(AZ55)-MONTH(AY55)),")",IF(MONTH(AZ55)-MONTH(AY55)=1," mes"," meses"),"; ",BB55),"")</f>
        <v/>
      </c>
      <c r="BI55" s="66" t="str">
        <f>IF(M55="","",IF(AK55&lt;&gt;"",CONCATENATE(LOWER(MID([1]!NumLetras(12*(YEAR(N55)-YEAR(M55))+(MONTH(N55)-MONTH(M55))),1,LEN([1]!NumLetras(12*(YEAR(N55)-YEAR(M55))+(MONTH(N55)-MONTH(M55))))-7))," (",12*(YEAR(N55)-YEAR(M55))+(MONTH(N55)-MONTH(M55)),")",IF(MONTH(N55)-MONTH(M55)=1," mes"," meses"),"; ",Q55),""))</f>
        <v/>
      </c>
    </row>
    <row r="56" spans="1:61" ht="42" customHeight="1">
      <c r="A56" s="43">
        <v>55</v>
      </c>
      <c r="C56" s="44"/>
      <c r="D56" s="66" t="str">
        <f t="shared" si="2"/>
        <v>00000000-2024-PRODUCE/DECHDI-</v>
      </c>
      <c r="E56" s="45"/>
      <c r="F56" s="46"/>
      <c r="G56" s="68" t="str">
        <f t="shared" si="3"/>
        <v>00000000-1900</v>
      </c>
      <c r="H56" s="66" t="str">
        <f t="shared" si="4"/>
        <v>0 de enero de yyyy</v>
      </c>
      <c r="J56" s="66" t="str">
        <f>+IFERROR(INDEX(BD_CIAT!$S$1:$S$273,MATCH(RD_IL_RENOVACIONES!I56,BD_CIAT!$A$1:$A$273,0)),"")</f>
        <v/>
      </c>
      <c r="L56" s="33" t="str">
        <f>IFERROR(INDEX(BD_CIAT!$Z$1:$Z$273,MATCH(RD_IL_RENOVACIONES!K56,BD_CIAT!$Y$1:$Y$273,0)),"")</f>
        <v/>
      </c>
      <c r="M56" s="48"/>
      <c r="N56" s="48"/>
      <c r="O56" s="78" t="str">
        <f>+IF(M56&lt;&gt;"",CONCATENATE(MID(LOWER([1]!NumLetras(ABS(12*(YEAR(N56)-YEAR(M56))+(MONTH(N56)-MONTH(M56))))),1,LEN([1]!NumLetras(ABS(12*(YEAR(N56)-YEAR(M56))+(MONTH(N56)-MONTH(M56)))))-7)," (",ABS(12*(YEAR(N56)-YEAR(M56))+(MONTH(N56)-MONTH(M56))),")",IF(MONTH(N56)-MONTH(M56)=1," mes"," meses")),"")</f>
        <v/>
      </c>
      <c r="P56" s="80" t="str">
        <f t="shared" si="5"/>
        <v/>
      </c>
      <c r="Q56" s="70" t="str">
        <f t="shared" si="6"/>
        <v/>
      </c>
      <c r="R56" s="49"/>
      <c r="S56" s="49"/>
      <c r="T56" s="66" t="str">
        <f t="shared" si="7"/>
        <v>0 de enero de yyyy</v>
      </c>
      <c r="U56" s="50"/>
      <c r="V56" s="72" t="str">
        <f t="shared" si="8"/>
        <v xml:space="preserve">$,000 </v>
      </c>
      <c r="W56" s="72" t="str">
        <f>LOWER(IF(U56&lt;&gt;"",[1]!NumLetras(U56),""))</f>
        <v/>
      </c>
      <c r="X56" s="81" t="str">
        <f t="shared" si="9"/>
        <v/>
      </c>
      <c r="Y56" s="66" t="str">
        <f>IFERROR(INDEX(BD_CIAT!$B$1:$B$273,MATCH(RD_IL_RENOVACIONES!AA56,BD_CIAT!$AG$1:$AG$273,0)),"")</f>
        <v/>
      </c>
      <c r="Z56" s="66" t="str">
        <f>IFERROR(INDEX(BD_CIAT!$AI$1:$AI$273,MATCH(RD_IL_RENOVACIONES!AA56,BD_CIAT!$AG$1:$AG$273,0)),"")</f>
        <v/>
      </c>
      <c r="AA56" s="66" t="str">
        <f>IFERROR(INDEX(BD_CIAT!$AG$1:$AG$273,MATCH(RD_IL_RENOVACIONES!I56,BD_CIAT!$A$1:$A$273,0)),"")</f>
        <v/>
      </c>
      <c r="AB56" s="66" t="str">
        <f>IFERROR(INDEX(BD_CIAT!$E$1:$E$273,MATCH(RD_IL_RENOVACIONES!AA56,BD_CIAT!$AG$1:$AG$273,0)),"")</f>
        <v/>
      </c>
      <c r="AC56" s="33" t="str">
        <f>IFERROR(INDEX(BD_CIAT!$AK$1:$AK$273,MATCH(RD_IL_RENOVACIONES!I56,BD_CIAT!$A$1:$A$273,0)),"")</f>
        <v/>
      </c>
      <c r="AD56" s="66" t="str">
        <f t="shared" si="10"/>
        <v/>
      </c>
      <c r="AE56" s="78" t="str">
        <f>IFERROR(INDEX(BD_CIAT!$AA$2:$AA$273,MATCH(RD_IL_RENOVACIONES!K56,BD_CIAT!$Y$2:$Y$273,0)),"")</f>
        <v/>
      </c>
      <c r="AF56" s="44"/>
      <c r="AG56" s="44"/>
      <c r="AH56" s="51"/>
      <c r="AI56" s="66" t="str">
        <f t="shared" si="11"/>
        <v/>
      </c>
      <c r="AJ56" s="48"/>
      <c r="AK56" s="66" t="str">
        <f t="shared" si="12"/>
        <v>0 de enero de yyyy</v>
      </c>
      <c r="AL56" s="48"/>
      <c r="AM56" s="66" t="str">
        <f t="shared" si="13"/>
        <v>0 de enero de YYYY</v>
      </c>
      <c r="AN56" s="58"/>
      <c r="AO56" s="72" t="str">
        <f t="shared" si="14"/>
        <v xml:space="preserve">$,000 </v>
      </c>
      <c r="AP56" s="72" t="str">
        <f>LOWER(IF(AN56&lt;&gt;"",[1]!NumLetras(AN56),""))</f>
        <v/>
      </c>
      <c r="AQ56" s="73" t="str">
        <f t="shared" si="15"/>
        <v/>
      </c>
      <c r="AS56" s="48"/>
      <c r="AT56" s="66" t="str">
        <f t="shared" si="16"/>
        <v>00000000-1900-PRODUCE/DECHDI</v>
      </c>
      <c r="AU56" s="44"/>
      <c r="AV56" s="48"/>
      <c r="AW56" s="33" t="str">
        <f t="shared" si="17"/>
        <v/>
      </c>
      <c r="AX56" s="33" t="str">
        <f t="shared" si="18"/>
        <v/>
      </c>
      <c r="AY56" s="48"/>
      <c r="AZ56" s="48"/>
      <c r="BA56" s="82" t="str">
        <f t="shared" si="19"/>
        <v/>
      </c>
      <c r="BB56" s="70" t="str">
        <f t="shared" si="20"/>
        <v/>
      </c>
      <c r="BC56" s="66" t="str">
        <f>IFERROR(INDEX(BD_CIAT!$AE$1:$AE$273,MATCH(RD_IL_RENOVACIONES!I56,BD_CIAT!$A$1:$A$273,0)),"")</f>
        <v/>
      </c>
      <c r="BD56" s="66" t="str">
        <f>+IF(BC56&lt;&gt;"",IF(RIGHT(BC56)="B",DATA_AUX!$F$3,IF(RIGHT(BC56)="A",DATA_AUX!$F$2,DATA_AUX!$F$4)),"")</f>
        <v/>
      </c>
      <c r="BE56" s="66" t="str">
        <f t="shared" si="21"/>
        <v/>
      </c>
      <c r="BF56" s="70" t="str">
        <f t="shared" si="22"/>
        <v/>
      </c>
      <c r="BG56" s="84" t="str">
        <f t="shared" si="23"/>
        <v/>
      </c>
      <c r="BH56" s="66" t="str">
        <f>+IF(AY56&lt;&gt;"",CONCATENATE(PROPER(MID([1]!NumLetras(12*(YEAR(AZ56)-YEAR(AY56))+(MONTH(AZ56)-MONTH(AY56))),1,LEN([1]!NumLetras(12*(YEAR(AZ56)-YEAR(AY56))+(MONTH(AZ56)-MONTH(AY56))))-7))," (",12*(YEAR(AZ56)-YEAR(AY56))+(MONTH(AZ56)-MONTH(AY56)),")",IF(MONTH(AZ56)-MONTH(AY56)=1," mes"," meses"),"; ",BB56),"")</f>
        <v/>
      </c>
      <c r="BI56" s="66" t="str">
        <f>IF(M56="","",IF(AK56&lt;&gt;"",CONCATENATE(LOWER(MID([1]!NumLetras(12*(YEAR(N56)-YEAR(M56))+(MONTH(N56)-MONTH(M56))),1,LEN([1]!NumLetras(12*(YEAR(N56)-YEAR(M56))+(MONTH(N56)-MONTH(M56))))-7))," (",12*(YEAR(N56)-YEAR(M56))+(MONTH(N56)-MONTH(M56)),")",IF(MONTH(N56)-MONTH(M56)=1," mes"," meses"),"; ",Q56),""))</f>
        <v/>
      </c>
    </row>
    <row r="57" spans="1:61" ht="42" customHeight="1">
      <c r="A57" s="43">
        <v>56</v>
      </c>
      <c r="C57" s="44"/>
      <c r="D57" s="66" t="str">
        <f t="shared" si="2"/>
        <v>00000000-2024-PRODUCE/DECHDI-</v>
      </c>
      <c r="E57" s="45"/>
      <c r="F57" s="46"/>
      <c r="G57" s="68" t="str">
        <f t="shared" si="3"/>
        <v>00000000-1900</v>
      </c>
      <c r="H57" s="66" t="str">
        <f t="shared" si="4"/>
        <v>0 de enero de yyyy</v>
      </c>
      <c r="J57" s="66" t="str">
        <f>+IFERROR(INDEX(BD_CIAT!$S$1:$S$273,MATCH(RD_IL_RENOVACIONES!I57,BD_CIAT!$A$1:$A$273,0)),"")</f>
        <v/>
      </c>
      <c r="L57" s="33" t="str">
        <f>IFERROR(INDEX(BD_CIAT!$Z$1:$Z$273,MATCH(RD_IL_RENOVACIONES!K57,BD_CIAT!$Y$1:$Y$273,0)),"")</f>
        <v/>
      </c>
      <c r="M57" s="48"/>
      <c r="N57" s="48"/>
      <c r="O57" s="78" t="str">
        <f>+IF(M57&lt;&gt;"",CONCATENATE(MID(LOWER([1]!NumLetras(ABS(12*(YEAR(N57)-YEAR(M57))+(MONTH(N57)-MONTH(M57))))),1,LEN([1]!NumLetras(ABS(12*(YEAR(N57)-YEAR(M57))+(MONTH(N57)-MONTH(M57)))))-7)," (",ABS(12*(YEAR(N57)-YEAR(M57))+(MONTH(N57)-MONTH(M57))),")",IF(MONTH(N57)-MONTH(M57)=1," mes"," meses")),"")</f>
        <v/>
      </c>
      <c r="P57" s="80" t="str">
        <f t="shared" si="5"/>
        <v/>
      </c>
      <c r="Q57" s="70" t="str">
        <f t="shared" si="6"/>
        <v/>
      </c>
      <c r="R57" s="49"/>
      <c r="S57" s="49"/>
      <c r="T57" s="66" t="str">
        <f t="shared" si="7"/>
        <v>0 de enero de yyyy</v>
      </c>
      <c r="U57" s="50"/>
      <c r="V57" s="72" t="str">
        <f t="shared" si="8"/>
        <v xml:space="preserve">$,000 </v>
      </c>
      <c r="W57" s="72" t="str">
        <f>LOWER(IF(U57&lt;&gt;"",[1]!NumLetras(U57),""))</f>
        <v/>
      </c>
      <c r="X57" s="81" t="str">
        <f t="shared" si="9"/>
        <v/>
      </c>
      <c r="Y57" s="66" t="str">
        <f>IFERROR(INDEX(BD_CIAT!$B$1:$B$273,MATCH(RD_IL_RENOVACIONES!AA57,BD_CIAT!$AG$1:$AG$273,0)),"")</f>
        <v/>
      </c>
      <c r="Z57" s="66" t="str">
        <f>IFERROR(INDEX(BD_CIAT!$AI$1:$AI$273,MATCH(RD_IL_RENOVACIONES!AA57,BD_CIAT!$AG$1:$AG$273,0)),"")</f>
        <v/>
      </c>
      <c r="AA57" s="66" t="str">
        <f>IFERROR(INDEX(BD_CIAT!$AG$1:$AG$273,MATCH(RD_IL_RENOVACIONES!I57,BD_CIAT!$A$1:$A$273,0)),"")</f>
        <v/>
      </c>
      <c r="AB57" s="66" t="str">
        <f>IFERROR(INDEX(BD_CIAT!$E$1:$E$273,MATCH(RD_IL_RENOVACIONES!AA57,BD_CIAT!$AG$1:$AG$273,0)),"")</f>
        <v/>
      </c>
      <c r="AC57" s="33" t="str">
        <f>IFERROR(INDEX(BD_CIAT!$AK$1:$AK$273,MATCH(RD_IL_RENOVACIONES!I57,BD_CIAT!$A$1:$A$273,0)),"")</f>
        <v/>
      </c>
      <c r="AD57" s="66" t="str">
        <f t="shared" si="10"/>
        <v/>
      </c>
      <c r="AE57" s="78" t="str">
        <f>IFERROR(INDEX(BD_CIAT!$AA$2:$AA$273,MATCH(RD_IL_RENOVACIONES!K57,BD_CIAT!$Y$2:$Y$273,0)),"")</f>
        <v/>
      </c>
      <c r="AF57" s="44"/>
      <c r="AG57" s="44"/>
      <c r="AH57" s="51"/>
      <c r="AI57" s="66" t="str">
        <f t="shared" si="11"/>
        <v/>
      </c>
      <c r="AJ57" s="48"/>
      <c r="AK57" s="66" t="str">
        <f t="shared" si="12"/>
        <v>0 de enero de yyyy</v>
      </c>
      <c r="AL57" s="48"/>
      <c r="AM57" s="66" t="str">
        <f t="shared" si="13"/>
        <v>0 de enero de YYYY</v>
      </c>
      <c r="AN57" s="58"/>
      <c r="AO57" s="72" t="str">
        <f t="shared" si="14"/>
        <v xml:space="preserve">$,000 </v>
      </c>
      <c r="AP57" s="72" t="str">
        <f>LOWER(IF(AN57&lt;&gt;"",[1]!NumLetras(AN57),""))</f>
        <v/>
      </c>
      <c r="AQ57" s="73" t="str">
        <f t="shared" si="15"/>
        <v/>
      </c>
      <c r="AS57" s="48"/>
      <c r="AT57" s="66" t="str">
        <f t="shared" si="16"/>
        <v>00000000-1900-PRODUCE/DECHDI</v>
      </c>
      <c r="AU57" s="44"/>
      <c r="AV57" s="48"/>
      <c r="AW57" s="33" t="str">
        <f t="shared" si="17"/>
        <v/>
      </c>
      <c r="AX57" s="33" t="str">
        <f t="shared" si="18"/>
        <v/>
      </c>
      <c r="AY57" s="48"/>
      <c r="AZ57" s="48"/>
      <c r="BA57" s="82" t="str">
        <f t="shared" si="19"/>
        <v/>
      </c>
      <c r="BB57" s="70" t="str">
        <f t="shared" si="20"/>
        <v/>
      </c>
      <c r="BC57" s="66" t="str">
        <f>IFERROR(INDEX(BD_CIAT!$AE$1:$AE$273,MATCH(RD_IL_RENOVACIONES!I57,BD_CIAT!$A$1:$A$273,0)),"")</f>
        <v/>
      </c>
      <c r="BD57" s="66" t="str">
        <f>+IF(BC57&lt;&gt;"",IF(RIGHT(BC57)="B",DATA_AUX!$F$3,IF(RIGHT(BC57)="A",DATA_AUX!$F$2,DATA_AUX!$F$4)),"")</f>
        <v/>
      </c>
      <c r="BE57" s="66" t="str">
        <f t="shared" si="21"/>
        <v/>
      </c>
      <c r="BF57" s="70" t="str">
        <f t="shared" si="22"/>
        <v/>
      </c>
      <c r="BG57" s="84" t="str">
        <f t="shared" si="23"/>
        <v/>
      </c>
      <c r="BH57" s="66" t="str">
        <f>+IF(AY57&lt;&gt;"",CONCATENATE(PROPER(MID([1]!NumLetras(12*(YEAR(AZ57)-YEAR(AY57))+(MONTH(AZ57)-MONTH(AY57))),1,LEN([1]!NumLetras(12*(YEAR(AZ57)-YEAR(AY57))+(MONTH(AZ57)-MONTH(AY57))))-7))," (",12*(YEAR(AZ57)-YEAR(AY57))+(MONTH(AZ57)-MONTH(AY57)),")",IF(MONTH(AZ57)-MONTH(AY57)=1," mes"," meses"),"; ",BB57),"")</f>
        <v/>
      </c>
      <c r="BI57" s="66" t="str">
        <f>IF(M57="","",IF(AK57&lt;&gt;"",CONCATENATE(LOWER(MID([1]!NumLetras(12*(YEAR(N57)-YEAR(M57))+(MONTH(N57)-MONTH(M57))),1,LEN([1]!NumLetras(12*(YEAR(N57)-YEAR(M57))+(MONTH(N57)-MONTH(M57))))-7))," (",12*(YEAR(N57)-YEAR(M57))+(MONTH(N57)-MONTH(M57)),")",IF(MONTH(N57)-MONTH(M57)=1," mes"," meses"),"; ",Q57),""))</f>
        <v/>
      </c>
    </row>
    <row r="58" spans="1:61" ht="42" customHeight="1">
      <c r="A58" s="43">
        <v>57</v>
      </c>
      <c r="C58" s="44"/>
      <c r="D58" s="66" t="str">
        <f t="shared" si="2"/>
        <v>00000000-2024-PRODUCE/DECHDI-</v>
      </c>
      <c r="E58" s="45"/>
      <c r="F58" s="46"/>
      <c r="G58" s="68" t="str">
        <f t="shared" si="3"/>
        <v>00000000-1900</v>
      </c>
      <c r="H58" s="66" t="str">
        <f t="shared" si="4"/>
        <v>0 de enero de yyyy</v>
      </c>
      <c r="J58" s="66" t="str">
        <f>+IFERROR(INDEX(BD_CIAT!$S$1:$S$273,MATCH(RD_IL_RENOVACIONES!I58,BD_CIAT!$A$1:$A$273,0)),"")</f>
        <v/>
      </c>
      <c r="L58" s="33" t="str">
        <f>IFERROR(INDEX(BD_CIAT!$Z$1:$Z$273,MATCH(RD_IL_RENOVACIONES!K58,BD_CIAT!$Y$1:$Y$273,0)),"")</f>
        <v/>
      </c>
      <c r="M58" s="48"/>
      <c r="N58" s="48"/>
      <c r="O58" s="78" t="str">
        <f>+IF(M58&lt;&gt;"",CONCATENATE(MID(LOWER([1]!NumLetras(ABS(12*(YEAR(N58)-YEAR(M58))+(MONTH(N58)-MONTH(M58))))),1,LEN([1]!NumLetras(ABS(12*(YEAR(N58)-YEAR(M58))+(MONTH(N58)-MONTH(M58)))))-7)," (",ABS(12*(YEAR(N58)-YEAR(M58))+(MONTH(N58)-MONTH(M58))),")",IF(MONTH(N58)-MONTH(M58)=1," mes"," meses")),"")</f>
        <v/>
      </c>
      <c r="P58" s="80" t="str">
        <f t="shared" si="5"/>
        <v/>
      </c>
      <c r="Q58" s="70" t="str">
        <f t="shared" si="6"/>
        <v/>
      </c>
      <c r="R58" s="49"/>
      <c r="S58" s="49"/>
      <c r="T58" s="66" t="str">
        <f t="shared" si="7"/>
        <v>0 de enero de yyyy</v>
      </c>
      <c r="U58" s="50"/>
      <c r="V58" s="72" t="str">
        <f t="shared" si="8"/>
        <v xml:space="preserve">$,000 </v>
      </c>
      <c r="W58" s="72" t="str">
        <f>LOWER(IF(U58&lt;&gt;"",[1]!NumLetras(U58),""))</f>
        <v/>
      </c>
      <c r="X58" s="81" t="str">
        <f t="shared" si="9"/>
        <v/>
      </c>
      <c r="Y58" s="66" t="str">
        <f>IFERROR(INDEX(BD_CIAT!$B$1:$B$273,MATCH(RD_IL_RENOVACIONES!AA58,BD_CIAT!$AG$1:$AG$273,0)),"")</f>
        <v/>
      </c>
      <c r="Z58" s="66" t="str">
        <f>IFERROR(INDEX(BD_CIAT!$AI$1:$AI$273,MATCH(RD_IL_RENOVACIONES!AA58,BD_CIAT!$AG$1:$AG$273,0)),"")</f>
        <v/>
      </c>
      <c r="AA58" s="66" t="str">
        <f>IFERROR(INDEX(BD_CIAT!$AG$1:$AG$273,MATCH(RD_IL_RENOVACIONES!I58,BD_CIAT!$A$1:$A$273,0)),"")</f>
        <v/>
      </c>
      <c r="AB58" s="66" t="str">
        <f>IFERROR(INDEX(BD_CIAT!$E$1:$E$273,MATCH(RD_IL_RENOVACIONES!AA58,BD_CIAT!$AG$1:$AG$273,0)),"")</f>
        <v/>
      </c>
      <c r="AC58" s="33" t="str">
        <f>IFERROR(INDEX(BD_CIAT!$AK$1:$AK$273,MATCH(RD_IL_RENOVACIONES!I58,BD_CIAT!$A$1:$A$273,0)),"")</f>
        <v/>
      </c>
      <c r="AD58" s="66" t="str">
        <f t="shared" si="10"/>
        <v/>
      </c>
      <c r="AE58" s="78" t="str">
        <f>IFERROR(INDEX(BD_CIAT!$AA$2:$AA$273,MATCH(RD_IL_RENOVACIONES!K58,BD_CIAT!$Y$2:$Y$273,0)),"")</f>
        <v/>
      </c>
      <c r="AF58" s="44"/>
      <c r="AG58" s="44"/>
      <c r="AH58" s="51"/>
      <c r="AI58" s="66" t="str">
        <f t="shared" si="11"/>
        <v/>
      </c>
      <c r="AJ58" s="48"/>
      <c r="AK58" s="66" t="str">
        <f t="shared" si="12"/>
        <v>0 de enero de yyyy</v>
      </c>
      <c r="AL58" s="48"/>
      <c r="AM58" s="66" t="str">
        <f t="shared" si="13"/>
        <v>0 de enero de YYYY</v>
      </c>
      <c r="AN58" s="58"/>
      <c r="AO58" s="72" t="str">
        <f t="shared" si="14"/>
        <v xml:space="preserve">$,000 </v>
      </c>
      <c r="AP58" s="72" t="str">
        <f>LOWER(IF(AN58&lt;&gt;"",[1]!NumLetras(AN58),""))</f>
        <v/>
      </c>
      <c r="AQ58" s="73" t="str">
        <f t="shared" si="15"/>
        <v/>
      </c>
      <c r="AS58" s="48"/>
      <c r="AT58" s="66" t="str">
        <f t="shared" si="16"/>
        <v>00000000-1900-PRODUCE/DECHDI</v>
      </c>
      <c r="AU58" s="44"/>
      <c r="AV58" s="48"/>
      <c r="AW58" s="33" t="str">
        <f t="shared" si="17"/>
        <v/>
      </c>
      <c r="AX58" s="33" t="str">
        <f t="shared" si="18"/>
        <v/>
      </c>
      <c r="AY58" s="48"/>
      <c r="AZ58" s="48"/>
      <c r="BA58" s="82" t="str">
        <f t="shared" si="19"/>
        <v/>
      </c>
      <c r="BB58" s="70" t="str">
        <f t="shared" si="20"/>
        <v/>
      </c>
      <c r="BC58" s="66" t="str">
        <f>IFERROR(INDEX(BD_CIAT!$AE$1:$AE$273,MATCH(RD_IL_RENOVACIONES!I58,BD_CIAT!$A$1:$A$273,0)),"")</f>
        <v/>
      </c>
      <c r="BD58" s="66" t="str">
        <f>+IF(BC58&lt;&gt;"",IF(RIGHT(BC58)="B",DATA_AUX!$F$3,IF(RIGHT(BC58)="A",DATA_AUX!$F$2,DATA_AUX!$F$4)),"")</f>
        <v/>
      </c>
      <c r="BE58" s="66" t="str">
        <f t="shared" si="21"/>
        <v/>
      </c>
      <c r="BF58" s="70" t="str">
        <f t="shared" si="22"/>
        <v/>
      </c>
      <c r="BG58" s="84" t="str">
        <f t="shared" si="23"/>
        <v/>
      </c>
      <c r="BH58" s="66" t="str">
        <f>+IF(AY58&lt;&gt;"",CONCATENATE(PROPER(MID([1]!NumLetras(12*(YEAR(AZ58)-YEAR(AY58))+(MONTH(AZ58)-MONTH(AY58))),1,LEN([1]!NumLetras(12*(YEAR(AZ58)-YEAR(AY58))+(MONTH(AZ58)-MONTH(AY58))))-7))," (",12*(YEAR(AZ58)-YEAR(AY58))+(MONTH(AZ58)-MONTH(AY58)),")",IF(MONTH(AZ58)-MONTH(AY58)=1," mes"," meses"),"; ",BB58),"")</f>
        <v/>
      </c>
      <c r="BI58" s="66" t="str">
        <f>IF(M58="","",IF(AK58&lt;&gt;"",CONCATENATE(LOWER(MID([1]!NumLetras(12*(YEAR(N58)-YEAR(M58))+(MONTH(N58)-MONTH(M58))),1,LEN([1]!NumLetras(12*(YEAR(N58)-YEAR(M58))+(MONTH(N58)-MONTH(M58))))-7))," (",12*(YEAR(N58)-YEAR(M58))+(MONTH(N58)-MONTH(M58)),")",IF(MONTH(N58)-MONTH(M58)=1," mes"," meses"),"; ",Q58),""))</f>
        <v/>
      </c>
    </row>
    <row r="59" spans="1:61" ht="42" customHeight="1">
      <c r="A59" s="43">
        <v>58</v>
      </c>
      <c r="C59" s="44"/>
      <c r="D59" s="66" t="str">
        <f t="shared" si="2"/>
        <v>00000000-2024-PRODUCE/DECHDI-</v>
      </c>
      <c r="E59" s="45"/>
      <c r="F59" s="46"/>
      <c r="G59" s="68" t="str">
        <f t="shared" si="3"/>
        <v>00000000-1900</v>
      </c>
      <c r="H59" s="66" t="str">
        <f t="shared" si="4"/>
        <v>0 de enero de yyyy</v>
      </c>
      <c r="J59" s="66" t="str">
        <f>+IFERROR(INDEX(BD_CIAT!$S$1:$S$273,MATCH(RD_IL_RENOVACIONES!I59,BD_CIAT!$A$1:$A$273,0)),"")</f>
        <v/>
      </c>
      <c r="L59" s="33" t="str">
        <f>IFERROR(INDEX(BD_CIAT!$Z$1:$Z$273,MATCH(RD_IL_RENOVACIONES!K59,BD_CIAT!$Y$1:$Y$273,0)),"")</f>
        <v/>
      </c>
      <c r="M59" s="48"/>
      <c r="N59" s="48"/>
      <c r="O59" s="78" t="str">
        <f>+IF(M59&lt;&gt;"",CONCATENATE(MID(LOWER([1]!NumLetras(ABS(12*(YEAR(N59)-YEAR(M59))+(MONTH(N59)-MONTH(M59))))),1,LEN([1]!NumLetras(ABS(12*(YEAR(N59)-YEAR(M59))+(MONTH(N59)-MONTH(M59)))))-7)," (",ABS(12*(YEAR(N59)-YEAR(M59))+(MONTH(N59)-MONTH(M59))),")",IF(MONTH(N59)-MONTH(M59)=1," mes"," meses")),"")</f>
        <v/>
      </c>
      <c r="P59" s="80" t="str">
        <f t="shared" si="5"/>
        <v/>
      </c>
      <c r="Q59" s="70" t="str">
        <f t="shared" si="6"/>
        <v/>
      </c>
      <c r="R59" s="49"/>
      <c r="S59" s="49"/>
      <c r="T59" s="66" t="str">
        <f t="shared" si="7"/>
        <v>0 de enero de yyyy</v>
      </c>
      <c r="U59" s="50"/>
      <c r="V59" s="72" t="str">
        <f t="shared" si="8"/>
        <v xml:space="preserve">$,000 </v>
      </c>
      <c r="W59" s="72" t="str">
        <f>LOWER(IF(U59&lt;&gt;"",[1]!NumLetras(U59),""))</f>
        <v/>
      </c>
      <c r="X59" s="81" t="str">
        <f t="shared" si="9"/>
        <v/>
      </c>
      <c r="Y59" s="66" t="str">
        <f>IFERROR(INDEX(BD_CIAT!$B$1:$B$273,MATCH(RD_IL_RENOVACIONES!AA59,BD_CIAT!$AG$1:$AG$273,0)),"")</f>
        <v/>
      </c>
      <c r="Z59" s="66" t="str">
        <f>IFERROR(INDEX(BD_CIAT!$AI$1:$AI$273,MATCH(RD_IL_RENOVACIONES!AA59,BD_CIAT!$AG$1:$AG$273,0)),"")</f>
        <v/>
      </c>
      <c r="AA59" s="66" t="str">
        <f>IFERROR(INDEX(BD_CIAT!$AG$1:$AG$273,MATCH(RD_IL_RENOVACIONES!I59,BD_CIAT!$A$1:$A$273,0)),"")</f>
        <v/>
      </c>
      <c r="AB59" s="66" t="str">
        <f>IFERROR(INDEX(BD_CIAT!$E$1:$E$273,MATCH(RD_IL_RENOVACIONES!AA59,BD_CIAT!$AG$1:$AG$273,0)),"")</f>
        <v/>
      </c>
      <c r="AC59" s="33" t="str">
        <f>IFERROR(INDEX(BD_CIAT!$AK$1:$AK$273,MATCH(RD_IL_RENOVACIONES!I59,BD_CIAT!$A$1:$A$273,0)),"")</f>
        <v/>
      </c>
      <c r="AD59" s="66" t="str">
        <f t="shared" si="10"/>
        <v/>
      </c>
      <c r="AE59" s="78" t="str">
        <f>IFERROR(INDEX(BD_CIAT!$AA$2:$AA$273,MATCH(RD_IL_RENOVACIONES!K59,BD_CIAT!$Y$2:$Y$273,0)),"")</f>
        <v/>
      </c>
      <c r="AF59" s="44"/>
      <c r="AG59" s="44"/>
      <c r="AH59" s="51"/>
      <c r="AI59" s="66" t="str">
        <f t="shared" si="11"/>
        <v/>
      </c>
      <c r="AJ59" s="48"/>
      <c r="AK59" s="66" t="str">
        <f t="shared" si="12"/>
        <v>0 de enero de yyyy</v>
      </c>
      <c r="AL59" s="48"/>
      <c r="AM59" s="66" t="str">
        <f t="shared" si="13"/>
        <v>0 de enero de YYYY</v>
      </c>
      <c r="AN59" s="58"/>
      <c r="AO59" s="72" t="str">
        <f t="shared" si="14"/>
        <v xml:space="preserve">$,000 </v>
      </c>
      <c r="AP59" s="72" t="str">
        <f>LOWER(IF(AN59&lt;&gt;"",[1]!NumLetras(AN59),""))</f>
        <v/>
      </c>
      <c r="AQ59" s="73" t="str">
        <f t="shared" si="15"/>
        <v/>
      </c>
      <c r="AS59" s="48"/>
      <c r="AT59" s="66" t="str">
        <f t="shared" si="16"/>
        <v>00000000-1900-PRODUCE/DECHDI</v>
      </c>
      <c r="AU59" s="44"/>
      <c r="AV59" s="48"/>
      <c r="AW59" s="33" t="str">
        <f t="shared" si="17"/>
        <v/>
      </c>
      <c r="AX59" s="33" t="str">
        <f t="shared" si="18"/>
        <v/>
      </c>
      <c r="AY59" s="48"/>
      <c r="AZ59" s="48"/>
      <c r="BA59" s="82" t="str">
        <f t="shared" si="19"/>
        <v/>
      </c>
      <c r="BB59" s="70" t="str">
        <f t="shared" si="20"/>
        <v/>
      </c>
      <c r="BC59" s="66" t="str">
        <f>IFERROR(INDEX(BD_CIAT!$AE$1:$AE$273,MATCH(RD_IL_RENOVACIONES!I59,BD_CIAT!$A$1:$A$273,0)),"")</f>
        <v/>
      </c>
      <c r="BD59" s="66" t="str">
        <f>+IF(BC59&lt;&gt;"",IF(RIGHT(BC59)="B",DATA_AUX!$F$3,IF(RIGHT(BC59)="A",DATA_AUX!$F$2,DATA_AUX!$F$4)),"")</f>
        <v/>
      </c>
      <c r="BE59" s="66" t="str">
        <f t="shared" si="21"/>
        <v/>
      </c>
      <c r="BF59" s="70" t="str">
        <f t="shared" si="22"/>
        <v/>
      </c>
      <c r="BG59" s="84" t="str">
        <f t="shared" si="23"/>
        <v/>
      </c>
      <c r="BH59" s="66" t="str">
        <f>+IF(AY59&lt;&gt;"",CONCATENATE(PROPER(MID([1]!NumLetras(12*(YEAR(AZ59)-YEAR(AY59))+(MONTH(AZ59)-MONTH(AY59))),1,LEN([1]!NumLetras(12*(YEAR(AZ59)-YEAR(AY59))+(MONTH(AZ59)-MONTH(AY59))))-7))," (",12*(YEAR(AZ59)-YEAR(AY59))+(MONTH(AZ59)-MONTH(AY59)),")",IF(MONTH(AZ59)-MONTH(AY59)=1," mes"," meses"),"; ",BB59),"")</f>
        <v/>
      </c>
      <c r="BI59" s="66" t="str">
        <f>IF(M59="","",IF(AK59&lt;&gt;"",CONCATENATE(LOWER(MID([1]!NumLetras(12*(YEAR(N59)-YEAR(M59))+(MONTH(N59)-MONTH(M59))),1,LEN([1]!NumLetras(12*(YEAR(N59)-YEAR(M59))+(MONTH(N59)-MONTH(M59))))-7))," (",12*(YEAR(N59)-YEAR(M59))+(MONTH(N59)-MONTH(M59)),")",IF(MONTH(N59)-MONTH(M59)=1," mes"," meses"),"; ",Q59),""))</f>
        <v/>
      </c>
    </row>
    <row r="60" spans="1:61" ht="42" customHeight="1">
      <c r="A60" s="43">
        <v>59</v>
      </c>
      <c r="C60" s="44"/>
      <c r="D60" s="66" t="str">
        <f t="shared" si="2"/>
        <v>00000000-2024-PRODUCE/DECHDI-</v>
      </c>
      <c r="E60" s="45"/>
      <c r="F60" s="46"/>
      <c r="G60" s="68" t="str">
        <f t="shared" si="3"/>
        <v>00000000-1900</v>
      </c>
      <c r="H60" s="66" t="str">
        <f t="shared" si="4"/>
        <v>0 de enero de yyyy</v>
      </c>
      <c r="J60" s="66" t="str">
        <f>+IFERROR(INDEX(BD_CIAT!$S$1:$S$273,MATCH(RD_IL_RENOVACIONES!I60,BD_CIAT!$A$1:$A$273,0)),"")</f>
        <v/>
      </c>
      <c r="L60" s="33" t="str">
        <f>IFERROR(INDEX(BD_CIAT!$Z$1:$Z$273,MATCH(RD_IL_RENOVACIONES!K60,BD_CIAT!$Y$1:$Y$273,0)),"")</f>
        <v/>
      </c>
      <c r="M60" s="48"/>
      <c r="N60" s="48"/>
      <c r="O60" s="78" t="str">
        <f>+IF(M60&lt;&gt;"",CONCATENATE(MID(LOWER([1]!NumLetras(ABS(12*(YEAR(N60)-YEAR(M60))+(MONTH(N60)-MONTH(M60))))),1,LEN([1]!NumLetras(ABS(12*(YEAR(N60)-YEAR(M60))+(MONTH(N60)-MONTH(M60)))))-7)," (",ABS(12*(YEAR(N60)-YEAR(M60))+(MONTH(N60)-MONTH(M60))),")",IF(MONTH(N60)-MONTH(M60)=1," mes"," meses")),"")</f>
        <v/>
      </c>
      <c r="P60" s="80" t="str">
        <f t="shared" si="5"/>
        <v/>
      </c>
      <c r="Q60" s="70" t="str">
        <f t="shared" si="6"/>
        <v/>
      </c>
      <c r="R60" s="49"/>
      <c r="S60" s="49"/>
      <c r="T60" s="66" t="str">
        <f t="shared" si="7"/>
        <v>0 de enero de yyyy</v>
      </c>
      <c r="U60" s="50"/>
      <c r="V60" s="72" t="str">
        <f t="shared" si="8"/>
        <v xml:space="preserve">$,000 </v>
      </c>
      <c r="W60" s="72" t="str">
        <f>LOWER(IF(U60&lt;&gt;"",[1]!NumLetras(U60),""))</f>
        <v/>
      </c>
      <c r="X60" s="81" t="str">
        <f t="shared" si="9"/>
        <v/>
      </c>
      <c r="Y60" s="66" t="str">
        <f>IFERROR(INDEX(BD_CIAT!$B$1:$B$273,MATCH(RD_IL_RENOVACIONES!AA60,BD_CIAT!$AG$1:$AG$273,0)),"")</f>
        <v/>
      </c>
      <c r="Z60" s="66" t="str">
        <f>IFERROR(INDEX(BD_CIAT!$AI$1:$AI$273,MATCH(RD_IL_RENOVACIONES!AA60,BD_CIAT!$AG$1:$AG$273,0)),"")</f>
        <v/>
      </c>
      <c r="AA60" s="66" t="str">
        <f>IFERROR(INDEX(BD_CIAT!$AG$1:$AG$273,MATCH(RD_IL_RENOVACIONES!I60,BD_CIAT!$A$1:$A$273,0)),"")</f>
        <v/>
      </c>
      <c r="AB60" s="66" t="str">
        <f>IFERROR(INDEX(BD_CIAT!$E$1:$E$273,MATCH(RD_IL_RENOVACIONES!AA60,BD_CIAT!$AG$1:$AG$273,0)),"")</f>
        <v/>
      </c>
      <c r="AC60" s="33" t="str">
        <f>IFERROR(INDEX(BD_CIAT!$AK$1:$AK$273,MATCH(RD_IL_RENOVACIONES!I60,BD_CIAT!$A$1:$A$273,0)),"")</f>
        <v/>
      </c>
      <c r="AD60" s="66" t="str">
        <f t="shared" si="10"/>
        <v/>
      </c>
      <c r="AE60" s="78" t="str">
        <f>IFERROR(INDEX(BD_CIAT!$AA$2:$AA$273,MATCH(RD_IL_RENOVACIONES!K60,BD_CIAT!$Y$2:$Y$273,0)),"")</f>
        <v/>
      </c>
      <c r="AF60" s="44"/>
      <c r="AG60" s="44"/>
      <c r="AH60" s="51"/>
      <c r="AI60" s="66" t="str">
        <f t="shared" si="11"/>
        <v/>
      </c>
      <c r="AJ60" s="48"/>
      <c r="AK60" s="66" t="str">
        <f t="shared" si="12"/>
        <v>0 de enero de yyyy</v>
      </c>
      <c r="AL60" s="48"/>
      <c r="AM60" s="66" t="str">
        <f t="shared" si="13"/>
        <v>0 de enero de YYYY</v>
      </c>
      <c r="AN60" s="58"/>
      <c r="AO60" s="72" t="str">
        <f t="shared" si="14"/>
        <v xml:space="preserve">$,000 </v>
      </c>
      <c r="AP60" s="72" t="str">
        <f>LOWER(IF(AN60&lt;&gt;"",[1]!NumLetras(AN60),""))</f>
        <v/>
      </c>
      <c r="AQ60" s="73" t="str">
        <f t="shared" si="15"/>
        <v/>
      </c>
      <c r="AS60" s="48"/>
      <c r="AT60" s="66" t="str">
        <f t="shared" si="16"/>
        <v>00000000-1900-PRODUCE/DECHDI</v>
      </c>
      <c r="AU60" s="44"/>
      <c r="AV60" s="48"/>
      <c r="AW60" s="33" t="str">
        <f t="shared" si="17"/>
        <v/>
      </c>
      <c r="AX60" s="33" t="str">
        <f t="shared" si="18"/>
        <v/>
      </c>
      <c r="AY60" s="48"/>
      <c r="AZ60" s="48"/>
      <c r="BA60" s="82" t="str">
        <f t="shared" si="19"/>
        <v/>
      </c>
      <c r="BB60" s="70" t="str">
        <f t="shared" si="20"/>
        <v/>
      </c>
      <c r="BC60" s="66" t="str">
        <f>IFERROR(INDEX(BD_CIAT!$AE$1:$AE$273,MATCH(RD_IL_RENOVACIONES!I60,BD_CIAT!$A$1:$A$273,0)),"")</f>
        <v/>
      </c>
      <c r="BD60" s="66" t="str">
        <f>+IF(BC60&lt;&gt;"",IF(RIGHT(BC60)="B",DATA_AUX!$F$3,IF(RIGHT(BC60)="A",DATA_AUX!$F$2,DATA_AUX!$F$4)),"")</f>
        <v/>
      </c>
      <c r="BE60" s="66" t="str">
        <f t="shared" si="21"/>
        <v/>
      </c>
      <c r="BF60" s="70" t="str">
        <f t="shared" si="22"/>
        <v/>
      </c>
      <c r="BG60" s="84" t="str">
        <f t="shared" si="23"/>
        <v/>
      </c>
      <c r="BH60" s="66" t="str">
        <f>+IF(AY60&lt;&gt;"",CONCATENATE(PROPER(MID([1]!NumLetras(12*(YEAR(AZ60)-YEAR(AY60))+(MONTH(AZ60)-MONTH(AY60))),1,LEN([1]!NumLetras(12*(YEAR(AZ60)-YEAR(AY60))+(MONTH(AZ60)-MONTH(AY60))))-7))," (",12*(YEAR(AZ60)-YEAR(AY60))+(MONTH(AZ60)-MONTH(AY60)),")",IF(MONTH(AZ60)-MONTH(AY60)=1," mes"," meses"),"; ",BB60),"")</f>
        <v/>
      </c>
      <c r="BI60" s="66" t="str">
        <f>IF(M60="","",IF(AK60&lt;&gt;"",CONCATENATE(LOWER(MID([1]!NumLetras(12*(YEAR(N60)-YEAR(M60))+(MONTH(N60)-MONTH(M60))),1,LEN([1]!NumLetras(12*(YEAR(N60)-YEAR(M60))+(MONTH(N60)-MONTH(M60))))-7))," (",12*(YEAR(N60)-YEAR(M60))+(MONTH(N60)-MONTH(M60)),")",IF(MONTH(N60)-MONTH(M60)=1," mes"," meses"),"; ",Q60),""))</f>
        <v/>
      </c>
    </row>
    <row r="61" spans="1:61" ht="42" customHeight="1">
      <c r="A61" s="43">
        <v>60</v>
      </c>
      <c r="C61" s="44"/>
      <c r="D61" s="66" t="str">
        <f t="shared" si="2"/>
        <v>00000000-2024-PRODUCE/DECHDI-</v>
      </c>
      <c r="E61" s="45"/>
      <c r="F61" s="46"/>
      <c r="G61" s="68" t="str">
        <f t="shared" si="3"/>
        <v>00000000-1900</v>
      </c>
      <c r="H61" s="66" t="str">
        <f t="shared" si="4"/>
        <v>0 de enero de yyyy</v>
      </c>
      <c r="J61" s="66" t="str">
        <f>+IFERROR(INDEX(BD_CIAT!$S$1:$S$273,MATCH(RD_IL_RENOVACIONES!I61,BD_CIAT!$A$1:$A$273,0)),"")</f>
        <v/>
      </c>
      <c r="L61" s="33" t="str">
        <f>IFERROR(INDEX(BD_CIAT!$Z$1:$Z$273,MATCH(RD_IL_RENOVACIONES!K61,BD_CIAT!$Y$1:$Y$273,0)),"")</f>
        <v/>
      </c>
      <c r="M61" s="48"/>
      <c r="N61" s="48"/>
      <c r="O61" s="78" t="str">
        <f>+IF(M61&lt;&gt;"",CONCATENATE(MID(LOWER([1]!NumLetras(ABS(12*(YEAR(N61)-YEAR(M61))+(MONTH(N61)-MONTH(M61))))),1,LEN([1]!NumLetras(ABS(12*(YEAR(N61)-YEAR(M61))+(MONTH(N61)-MONTH(M61)))))-7)," (",ABS(12*(YEAR(N61)-YEAR(M61))+(MONTH(N61)-MONTH(M61))),")",IF(MONTH(N61)-MONTH(M61)=1," mes"," meses")),"")</f>
        <v/>
      </c>
      <c r="P61" s="80" t="str">
        <f t="shared" si="5"/>
        <v/>
      </c>
      <c r="Q61" s="70" t="str">
        <f t="shared" si="6"/>
        <v/>
      </c>
      <c r="R61" s="49"/>
      <c r="S61" s="49"/>
      <c r="T61" s="66" t="str">
        <f t="shared" si="7"/>
        <v>0 de enero de yyyy</v>
      </c>
      <c r="U61" s="50"/>
      <c r="V61" s="72" t="str">
        <f t="shared" si="8"/>
        <v xml:space="preserve">$,000 </v>
      </c>
      <c r="W61" s="72" t="str">
        <f>LOWER(IF(U61&lt;&gt;"",[1]!NumLetras(U61),""))</f>
        <v/>
      </c>
      <c r="X61" s="81" t="str">
        <f t="shared" si="9"/>
        <v/>
      </c>
      <c r="Y61" s="66" t="str">
        <f>IFERROR(INDEX(BD_CIAT!$B$1:$B$273,MATCH(RD_IL_RENOVACIONES!AA61,BD_CIAT!$AG$1:$AG$273,0)),"")</f>
        <v/>
      </c>
      <c r="Z61" s="66" t="str">
        <f>IFERROR(INDEX(BD_CIAT!$AI$1:$AI$273,MATCH(RD_IL_RENOVACIONES!AA61,BD_CIAT!$AG$1:$AG$273,0)),"")</f>
        <v/>
      </c>
      <c r="AA61" s="66" t="str">
        <f>IFERROR(INDEX(BD_CIAT!$AG$1:$AG$273,MATCH(RD_IL_RENOVACIONES!I61,BD_CIAT!$A$1:$A$273,0)),"")</f>
        <v/>
      </c>
      <c r="AB61" s="66" t="str">
        <f>IFERROR(INDEX(BD_CIAT!$E$1:$E$273,MATCH(RD_IL_RENOVACIONES!AA61,BD_CIAT!$AG$1:$AG$273,0)),"")</f>
        <v/>
      </c>
      <c r="AC61" s="33" t="str">
        <f>IFERROR(INDEX(BD_CIAT!$AK$1:$AK$273,MATCH(RD_IL_RENOVACIONES!I61,BD_CIAT!$A$1:$A$273,0)),"")</f>
        <v/>
      </c>
      <c r="AD61" s="66" t="str">
        <f t="shared" si="10"/>
        <v/>
      </c>
      <c r="AE61" s="78" t="str">
        <f>IFERROR(INDEX(BD_CIAT!$AA$2:$AA$273,MATCH(RD_IL_RENOVACIONES!K61,BD_CIAT!$Y$2:$Y$273,0)),"")</f>
        <v/>
      </c>
      <c r="AF61" s="44"/>
      <c r="AG61" s="44"/>
      <c r="AH61" s="51"/>
      <c r="AI61" s="66" t="str">
        <f t="shared" si="11"/>
        <v/>
      </c>
      <c r="AJ61" s="48"/>
      <c r="AK61" s="66" t="str">
        <f t="shared" si="12"/>
        <v>0 de enero de yyyy</v>
      </c>
      <c r="AL61" s="48"/>
      <c r="AM61" s="66" t="str">
        <f t="shared" si="13"/>
        <v>0 de enero de YYYY</v>
      </c>
      <c r="AN61" s="58"/>
      <c r="AO61" s="72" t="str">
        <f t="shared" si="14"/>
        <v xml:space="preserve">$,000 </v>
      </c>
      <c r="AP61" s="72" t="str">
        <f>LOWER(IF(AN61&lt;&gt;"",[1]!NumLetras(AN61),""))</f>
        <v/>
      </c>
      <c r="AQ61" s="73" t="str">
        <f t="shared" si="15"/>
        <v/>
      </c>
      <c r="AS61" s="48"/>
      <c r="AT61" s="66" t="str">
        <f t="shared" si="16"/>
        <v>00000000-1900-PRODUCE/DECHDI</v>
      </c>
      <c r="AU61" s="44"/>
      <c r="AV61" s="48"/>
      <c r="AW61" s="33" t="str">
        <f t="shared" si="17"/>
        <v/>
      </c>
      <c r="AX61" s="33" t="str">
        <f t="shared" si="18"/>
        <v/>
      </c>
      <c r="AY61" s="48"/>
      <c r="AZ61" s="48"/>
      <c r="BA61" s="82" t="str">
        <f t="shared" si="19"/>
        <v/>
      </c>
      <c r="BB61" s="70" t="str">
        <f t="shared" si="20"/>
        <v/>
      </c>
      <c r="BC61" s="66" t="str">
        <f>IFERROR(INDEX(BD_CIAT!$AE$1:$AE$273,MATCH(RD_IL_RENOVACIONES!I61,BD_CIAT!$A$1:$A$273,0)),"")</f>
        <v/>
      </c>
      <c r="BD61" s="66" t="str">
        <f>+IF(BC61&lt;&gt;"",IF(RIGHT(BC61)="B",DATA_AUX!$F$3,IF(RIGHT(BC61)="A",DATA_AUX!$F$2,DATA_AUX!$F$4)),"")</f>
        <v/>
      </c>
      <c r="BE61" s="66" t="str">
        <f t="shared" si="21"/>
        <v/>
      </c>
      <c r="BF61" s="70" t="str">
        <f t="shared" si="22"/>
        <v/>
      </c>
      <c r="BG61" s="84" t="str">
        <f t="shared" si="23"/>
        <v/>
      </c>
      <c r="BH61" s="66" t="str">
        <f>+IF(AY61&lt;&gt;"",CONCATENATE(PROPER(MID([1]!NumLetras(12*(YEAR(AZ61)-YEAR(AY61))+(MONTH(AZ61)-MONTH(AY61))),1,LEN([1]!NumLetras(12*(YEAR(AZ61)-YEAR(AY61))+(MONTH(AZ61)-MONTH(AY61))))-7))," (",12*(YEAR(AZ61)-YEAR(AY61))+(MONTH(AZ61)-MONTH(AY61)),")",IF(MONTH(AZ61)-MONTH(AY61)=1," mes"," meses"),"; ",BB61),"")</f>
        <v/>
      </c>
      <c r="BI61" s="66" t="str">
        <f>IF(M61="","",IF(AK61&lt;&gt;"",CONCATENATE(LOWER(MID([1]!NumLetras(12*(YEAR(N61)-YEAR(M61))+(MONTH(N61)-MONTH(M61))),1,LEN([1]!NumLetras(12*(YEAR(N61)-YEAR(M61))+(MONTH(N61)-MONTH(M61))))-7))," (",12*(YEAR(N61)-YEAR(M61))+(MONTH(N61)-MONTH(M61)),")",IF(MONTH(N61)-MONTH(M61)=1," mes"," meses"),"; ",Q61),""))</f>
        <v/>
      </c>
    </row>
    <row r="62" spans="1:61" ht="42" customHeight="1">
      <c r="A62" s="43">
        <v>61</v>
      </c>
      <c r="C62" s="44"/>
      <c r="D62" s="66" t="str">
        <f t="shared" si="2"/>
        <v>00000000-2024-PRODUCE/DECHDI-</v>
      </c>
      <c r="E62" s="45"/>
      <c r="F62" s="46"/>
      <c r="G62" s="68" t="str">
        <f t="shared" si="3"/>
        <v>00000000-1900</v>
      </c>
      <c r="H62" s="66" t="str">
        <f t="shared" si="4"/>
        <v>0 de enero de yyyy</v>
      </c>
      <c r="J62" s="66" t="str">
        <f>+IFERROR(INDEX(BD_CIAT!$S$1:$S$273,MATCH(RD_IL_RENOVACIONES!I62,BD_CIAT!$A$1:$A$273,0)),"")</f>
        <v/>
      </c>
      <c r="L62" s="33" t="str">
        <f>IFERROR(INDEX(BD_CIAT!$Z$1:$Z$273,MATCH(RD_IL_RENOVACIONES!K62,BD_CIAT!$Y$1:$Y$273,0)),"")</f>
        <v/>
      </c>
      <c r="M62" s="48"/>
      <c r="N62" s="48"/>
      <c r="O62" s="78" t="str">
        <f>+IF(M62&lt;&gt;"",CONCATENATE(MID(LOWER([1]!NumLetras(ABS(12*(YEAR(N62)-YEAR(M62))+(MONTH(N62)-MONTH(M62))))),1,LEN([1]!NumLetras(ABS(12*(YEAR(N62)-YEAR(M62))+(MONTH(N62)-MONTH(M62)))))-7)," (",ABS(12*(YEAR(N62)-YEAR(M62))+(MONTH(N62)-MONTH(M62))),")",IF(MONTH(N62)-MONTH(M62)=1," mes"," meses")),"")</f>
        <v/>
      </c>
      <c r="P62" s="80" t="str">
        <f t="shared" si="5"/>
        <v/>
      </c>
      <c r="Q62" s="70" t="str">
        <f t="shared" si="6"/>
        <v/>
      </c>
      <c r="R62" s="49"/>
      <c r="S62" s="49"/>
      <c r="T62" s="66" t="str">
        <f t="shared" si="7"/>
        <v>0 de enero de yyyy</v>
      </c>
      <c r="U62" s="50"/>
      <c r="V62" s="72" t="str">
        <f t="shared" si="8"/>
        <v xml:space="preserve">$,000 </v>
      </c>
      <c r="W62" s="72" t="str">
        <f>LOWER(IF(U62&lt;&gt;"",[1]!NumLetras(U62),""))</f>
        <v/>
      </c>
      <c r="X62" s="81" t="str">
        <f t="shared" si="9"/>
        <v/>
      </c>
      <c r="Y62" s="66" t="str">
        <f>IFERROR(INDEX(BD_CIAT!$B$1:$B$273,MATCH(RD_IL_RENOVACIONES!AA62,BD_CIAT!$AG$1:$AG$273,0)),"")</f>
        <v/>
      </c>
      <c r="Z62" s="66" t="str">
        <f>IFERROR(INDEX(BD_CIAT!$AI$1:$AI$273,MATCH(RD_IL_RENOVACIONES!AA62,BD_CIAT!$AG$1:$AG$273,0)),"")</f>
        <v/>
      </c>
      <c r="AA62" s="66" t="str">
        <f>IFERROR(INDEX(BD_CIAT!$AG$1:$AG$273,MATCH(RD_IL_RENOVACIONES!I62,BD_CIAT!$A$1:$A$273,0)),"")</f>
        <v/>
      </c>
      <c r="AB62" s="66" t="str">
        <f>IFERROR(INDEX(BD_CIAT!$E$1:$E$273,MATCH(RD_IL_RENOVACIONES!AA62,BD_CIAT!$AG$1:$AG$273,0)),"")</f>
        <v/>
      </c>
      <c r="AC62" s="33" t="str">
        <f>IFERROR(INDEX(BD_CIAT!$AK$1:$AK$273,MATCH(RD_IL_RENOVACIONES!I62,BD_CIAT!$A$1:$A$273,0)),"")</f>
        <v/>
      </c>
      <c r="AD62" s="66" t="str">
        <f t="shared" si="10"/>
        <v/>
      </c>
      <c r="AE62" s="78" t="str">
        <f>IFERROR(INDEX(BD_CIAT!$AA$2:$AA$273,MATCH(RD_IL_RENOVACIONES!K62,BD_CIAT!$Y$2:$Y$273,0)),"")</f>
        <v/>
      </c>
      <c r="AF62" s="44"/>
      <c r="AG62" s="44"/>
      <c r="AH62" s="51"/>
      <c r="AI62" s="66" t="str">
        <f t="shared" si="11"/>
        <v/>
      </c>
      <c r="AJ62" s="48"/>
      <c r="AK62" s="66" t="str">
        <f t="shared" si="12"/>
        <v>0 de enero de yyyy</v>
      </c>
      <c r="AL62" s="48"/>
      <c r="AM62" s="66" t="str">
        <f t="shared" si="13"/>
        <v>0 de enero de YYYY</v>
      </c>
      <c r="AN62" s="58"/>
      <c r="AO62" s="72" t="str">
        <f t="shared" si="14"/>
        <v xml:space="preserve">$,000 </v>
      </c>
      <c r="AP62" s="72" t="str">
        <f>LOWER(IF(AN62&lt;&gt;"",[1]!NumLetras(AN62),""))</f>
        <v/>
      </c>
      <c r="AQ62" s="73" t="str">
        <f t="shared" si="15"/>
        <v/>
      </c>
      <c r="AS62" s="48"/>
      <c r="AT62" s="66" t="str">
        <f t="shared" si="16"/>
        <v>00000000-1900-PRODUCE/DECHDI</v>
      </c>
      <c r="AU62" s="44"/>
      <c r="AV62" s="48"/>
      <c r="AW62" s="33" t="str">
        <f t="shared" si="17"/>
        <v/>
      </c>
      <c r="AX62" s="33" t="str">
        <f t="shared" si="18"/>
        <v/>
      </c>
      <c r="AY62" s="48"/>
      <c r="AZ62" s="48"/>
      <c r="BA62" s="82" t="str">
        <f t="shared" si="19"/>
        <v/>
      </c>
      <c r="BB62" s="70" t="str">
        <f t="shared" si="20"/>
        <v/>
      </c>
      <c r="BC62" s="66" t="str">
        <f>IFERROR(INDEX(BD_CIAT!$AE$1:$AE$273,MATCH(RD_IL_RENOVACIONES!I62,BD_CIAT!$A$1:$A$273,0)),"")</f>
        <v/>
      </c>
      <c r="BD62" s="66" t="str">
        <f>+IF(BC62&lt;&gt;"",IF(RIGHT(BC62)="B",DATA_AUX!$F$3,IF(RIGHT(BC62)="A",DATA_AUX!$F$2,DATA_AUX!$F$4)),"")</f>
        <v/>
      </c>
      <c r="BE62" s="66" t="str">
        <f t="shared" si="21"/>
        <v/>
      </c>
      <c r="BF62" s="70" t="str">
        <f t="shared" si="22"/>
        <v/>
      </c>
      <c r="BG62" s="84" t="str">
        <f t="shared" si="23"/>
        <v/>
      </c>
      <c r="BH62" s="66" t="str">
        <f>+IF(AY62&lt;&gt;"",CONCATENATE(PROPER(MID([1]!NumLetras(12*(YEAR(AZ62)-YEAR(AY62))+(MONTH(AZ62)-MONTH(AY62))),1,LEN([1]!NumLetras(12*(YEAR(AZ62)-YEAR(AY62))+(MONTH(AZ62)-MONTH(AY62))))-7))," (",12*(YEAR(AZ62)-YEAR(AY62))+(MONTH(AZ62)-MONTH(AY62)),")",IF(MONTH(AZ62)-MONTH(AY62)=1," mes"," meses"),"; ",BB62),"")</f>
        <v/>
      </c>
      <c r="BI62" s="66" t="str">
        <f>IF(M62="","",IF(AK62&lt;&gt;"",CONCATENATE(LOWER(MID([1]!NumLetras(12*(YEAR(N62)-YEAR(M62))+(MONTH(N62)-MONTH(M62))),1,LEN([1]!NumLetras(12*(YEAR(N62)-YEAR(M62))+(MONTH(N62)-MONTH(M62))))-7))," (",12*(YEAR(N62)-YEAR(M62))+(MONTH(N62)-MONTH(M62)),")",IF(MONTH(N62)-MONTH(M62)=1," mes"," meses"),"; ",Q62),""))</f>
        <v/>
      </c>
    </row>
    <row r="63" spans="1:61" ht="42" customHeight="1">
      <c r="A63" s="43">
        <v>62</v>
      </c>
      <c r="C63" s="44"/>
      <c r="D63" s="66" t="str">
        <f t="shared" si="2"/>
        <v>00000000-2024-PRODUCE/DECHDI-</v>
      </c>
      <c r="E63" s="45"/>
      <c r="F63" s="46"/>
      <c r="G63" s="68" t="str">
        <f t="shared" si="3"/>
        <v>00000000-1900</v>
      </c>
      <c r="H63" s="66" t="str">
        <f t="shared" si="4"/>
        <v>0 de enero de yyyy</v>
      </c>
      <c r="J63" s="66" t="str">
        <f>+IFERROR(INDEX(BD_CIAT!$S$1:$S$273,MATCH(RD_IL_RENOVACIONES!I63,BD_CIAT!$A$1:$A$273,0)),"")</f>
        <v/>
      </c>
      <c r="L63" s="33" t="str">
        <f>IFERROR(INDEX(BD_CIAT!$Z$1:$Z$273,MATCH(RD_IL_RENOVACIONES!K63,BD_CIAT!$Y$1:$Y$273,0)),"")</f>
        <v/>
      </c>
      <c r="M63" s="48"/>
      <c r="N63" s="48"/>
      <c r="O63" s="78" t="str">
        <f>+IF(M63&lt;&gt;"",CONCATENATE(MID(LOWER([1]!NumLetras(ABS(12*(YEAR(N63)-YEAR(M63))+(MONTH(N63)-MONTH(M63))))),1,LEN([1]!NumLetras(ABS(12*(YEAR(N63)-YEAR(M63))+(MONTH(N63)-MONTH(M63)))))-7)," (",ABS(12*(YEAR(N63)-YEAR(M63))+(MONTH(N63)-MONTH(M63))),")",IF(MONTH(N63)-MONTH(M63)=1," mes"," meses")),"")</f>
        <v/>
      </c>
      <c r="P63" s="80" t="str">
        <f t="shared" si="5"/>
        <v/>
      </c>
      <c r="Q63" s="70" t="str">
        <f t="shared" si="6"/>
        <v/>
      </c>
      <c r="R63" s="49"/>
      <c r="S63" s="49"/>
      <c r="T63" s="66" t="str">
        <f t="shared" si="7"/>
        <v>0 de enero de yyyy</v>
      </c>
      <c r="U63" s="50"/>
      <c r="V63" s="72" t="str">
        <f t="shared" si="8"/>
        <v xml:space="preserve">$,000 </v>
      </c>
      <c r="W63" s="72" t="str">
        <f>LOWER(IF(U63&lt;&gt;"",[1]!NumLetras(U63),""))</f>
        <v/>
      </c>
      <c r="X63" s="81" t="str">
        <f t="shared" si="9"/>
        <v/>
      </c>
      <c r="Y63" s="66" t="str">
        <f>IFERROR(INDEX(BD_CIAT!$B$1:$B$273,MATCH(RD_IL_RENOVACIONES!AA63,BD_CIAT!$AG$1:$AG$273,0)),"")</f>
        <v/>
      </c>
      <c r="Z63" s="66" t="str">
        <f>IFERROR(INDEX(BD_CIAT!$AI$1:$AI$273,MATCH(RD_IL_RENOVACIONES!AA63,BD_CIAT!$AG$1:$AG$273,0)),"")</f>
        <v/>
      </c>
      <c r="AA63" s="66" t="str">
        <f>IFERROR(INDEX(BD_CIAT!$AG$1:$AG$273,MATCH(RD_IL_RENOVACIONES!I63,BD_CIAT!$A$1:$A$273,0)),"")</f>
        <v/>
      </c>
      <c r="AB63" s="66" t="str">
        <f>IFERROR(INDEX(BD_CIAT!$E$1:$E$273,MATCH(RD_IL_RENOVACIONES!AA63,BD_CIAT!$AG$1:$AG$273,0)),"")</f>
        <v/>
      </c>
      <c r="AC63" s="33" t="str">
        <f>IFERROR(INDEX(BD_CIAT!$AK$1:$AK$273,MATCH(RD_IL_RENOVACIONES!I63,BD_CIAT!$A$1:$A$273,0)),"")</f>
        <v/>
      </c>
      <c r="AD63" s="66" t="str">
        <f t="shared" si="10"/>
        <v/>
      </c>
      <c r="AE63" s="78" t="str">
        <f>IFERROR(INDEX(BD_CIAT!$AA$2:$AA$273,MATCH(RD_IL_RENOVACIONES!K63,BD_CIAT!$Y$2:$Y$273,0)),"")</f>
        <v/>
      </c>
      <c r="AF63" s="44"/>
      <c r="AG63" s="44"/>
      <c r="AH63" s="51"/>
      <c r="AI63" s="66" t="str">
        <f t="shared" si="11"/>
        <v/>
      </c>
      <c r="AJ63" s="48"/>
      <c r="AK63" s="66" t="str">
        <f t="shared" si="12"/>
        <v>0 de enero de yyyy</v>
      </c>
      <c r="AL63" s="48"/>
      <c r="AM63" s="66" t="str">
        <f t="shared" si="13"/>
        <v>0 de enero de YYYY</v>
      </c>
      <c r="AN63" s="58"/>
      <c r="AO63" s="72" t="str">
        <f t="shared" si="14"/>
        <v xml:space="preserve">$,000 </v>
      </c>
      <c r="AP63" s="72" t="str">
        <f>LOWER(IF(AN63&lt;&gt;"",[1]!NumLetras(AN63),""))</f>
        <v/>
      </c>
      <c r="AQ63" s="73" t="str">
        <f t="shared" si="15"/>
        <v/>
      </c>
      <c r="AS63" s="48"/>
      <c r="AT63" s="66" t="str">
        <f t="shared" si="16"/>
        <v>00000000-1900-PRODUCE/DECHDI</v>
      </c>
      <c r="AU63" s="44"/>
      <c r="AV63" s="48"/>
      <c r="AW63" s="33" t="str">
        <f t="shared" si="17"/>
        <v/>
      </c>
      <c r="AX63" s="33" t="str">
        <f t="shared" si="18"/>
        <v/>
      </c>
      <c r="AY63" s="48"/>
      <c r="AZ63" s="48"/>
      <c r="BA63" s="82" t="str">
        <f t="shared" si="19"/>
        <v/>
      </c>
      <c r="BB63" s="70" t="str">
        <f t="shared" si="20"/>
        <v/>
      </c>
      <c r="BC63" s="66" t="str">
        <f>IFERROR(INDEX(BD_CIAT!$AE$1:$AE$273,MATCH(RD_IL_RENOVACIONES!I63,BD_CIAT!$A$1:$A$273,0)),"")</f>
        <v/>
      </c>
      <c r="BD63" s="66" t="str">
        <f>+IF(BC63&lt;&gt;"",IF(RIGHT(BC63)="B",DATA_AUX!$F$3,IF(RIGHT(BC63)="A",DATA_AUX!$F$2,DATA_AUX!$F$4)),"")</f>
        <v/>
      </c>
      <c r="BE63" s="66" t="str">
        <f t="shared" si="21"/>
        <v/>
      </c>
      <c r="BF63" s="70" t="str">
        <f t="shared" si="22"/>
        <v/>
      </c>
      <c r="BG63" s="84" t="str">
        <f t="shared" si="23"/>
        <v/>
      </c>
      <c r="BH63" s="66" t="str">
        <f>+IF(AY63&lt;&gt;"",CONCATENATE(PROPER(MID([1]!NumLetras(12*(YEAR(AZ63)-YEAR(AY63))+(MONTH(AZ63)-MONTH(AY63))),1,LEN([1]!NumLetras(12*(YEAR(AZ63)-YEAR(AY63))+(MONTH(AZ63)-MONTH(AY63))))-7))," (",12*(YEAR(AZ63)-YEAR(AY63))+(MONTH(AZ63)-MONTH(AY63)),")",IF(MONTH(AZ63)-MONTH(AY63)=1," mes"," meses"),"; ",BB63),"")</f>
        <v/>
      </c>
      <c r="BI63" s="66" t="str">
        <f>IF(M63="","",IF(AK63&lt;&gt;"",CONCATENATE(LOWER(MID([1]!NumLetras(12*(YEAR(N63)-YEAR(M63))+(MONTH(N63)-MONTH(M63))),1,LEN([1]!NumLetras(12*(YEAR(N63)-YEAR(M63))+(MONTH(N63)-MONTH(M63))))-7))," (",12*(YEAR(N63)-YEAR(M63))+(MONTH(N63)-MONTH(M63)),")",IF(MONTH(N63)-MONTH(M63)=1," mes"," meses"),"; ",Q63),""))</f>
        <v/>
      </c>
    </row>
    <row r="64" spans="1:61" ht="42" customHeight="1">
      <c r="A64" s="43">
        <v>63</v>
      </c>
      <c r="C64" s="44"/>
      <c r="D64" s="66" t="str">
        <f t="shared" si="2"/>
        <v>00000000-2024-PRODUCE/DECHDI-</v>
      </c>
      <c r="E64" s="45"/>
      <c r="F64" s="46"/>
      <c r="G64" s="68" t="str">
        <f t="shared" si="3"/>
        <v>00000000-1900</v>
      </c>
      <c r="H64" s="66" t="str">
        <f t="shared" si="4"/>
        <v>0 de enero de yyyy</v>
      </c>
      <c r="J64" s="66" t="str">
        <f>+IFERROR(INDEX(BD_CIAT!$S$1:$S$273,MATCH(RD_IL_RENOVACIONES!I64,BD_CIAT!$A$1:$A$273,0)),"")</f>
        <v/>
      </c>
      <c r="L64" s="33" t="str">
        <f>IFERROR(INDEX(BD_CIAT!$Z$1:$Z$273,MATCH(RD_IL_RENOVACIONES!K64,BD_CIAT!$Y$1:$Y$273,0)),"")</f>
        <v/>
      </c>
      <c r="M64" s="48"/>
      <c r="N64" s="48"/>
      <c r="O64" s="78" t="str">
        <f>+IF(M64&lt;&gt;"",CONCATENATE(MID(LOWER([1]!NumLetras(ABS(12*(YEAR(N64)-YEAR(M64))+(MONTH(N64)-MONTH(M64))))),1,LEN([1]!NumLetras(ABS(12*(YEAR(N64)-YEAR(M64))+(MONTH(N64)-MONTH(M64)))))-7)," (",ABS(12*(YEAR(N64)-YEAR(M64))+(MONTH(N64)-MONTH(M64))),")",IF(MONTH(N64)-MONTH(M64)=1," mes"," meses")),"")</f>
        <v/>
      </c>
      <c r="P64" s="80" t="str">
        <f t="shared" si="5"/>
        <v/>
      </c>
      <c r="Q64" s="70" t="str">
        <f t="shared" si="6"/>
        <v/>
      </c>
      <c r="R64" s="49"/>
      <c r="S64" s="49"/>
      <c r="T64" s="66" t="str">
        <f t="shared" si="7"/>
        <v>0 de enero de yyyy</v>
      </c>
      <c r="U64" s="50"/>
      <c r="V64" s="72" t="str">
        <f t="shared" si="8"/>
        <v xml:space="preserve">$,000 </v>
      </c>
      <c r="W64" s="72" t="str">
        <f>LOWER(IF(U64&lt;&gt;"",[1]!NumLetras(U64),""))</f>
        <v/>
      </c>
      <c r="X64" s="81" t="str">
        <f t="shared" si="9"/>
        <v/>
      </c>
      <c r="Y64" s="66" t="str">
        <f>IFERROR(INDEX(BD_CIAT!$B$1:$B$273,MATCH(RD_IL_RENOVACIONES!AA64,BD_CIAT!$AG$1:$AG$273,0)),"")</f>
        <v/>
      </c>
      <c r="Z64" s="66" t="str">
        <f>IFERROR(INDEX(BD_CIAT!$AI$1:$AI$273,MATCH(RD_IL_RENOVACIONES!AA64,BD_CIAT!$AG$1:$AG$273,0)),"")</f>
        <v/>
      </c>
      <c r="AA64" s="66" t="str">
        <f>IFERROR(INDEX(BD_CIAT!$AG$1:$AG$273,MATCH(RD_IL_RENOVACIONES!I64,BD_CIAT!$A$1:$A$273,0)),"")</f>
        <v/>
      </c>
      <c r="AB64" s="66" t="str">
        <f>IFERROR(INDEX(BD_CIAT!$E$1:$E$273,MATCH(RD_IL_RENOVACIONES!AA64,BD_CIAT!$AG$1:$AG$273,0)),"")</f>
        <v/>
      </c>
      <c r="AC64" s="33" t="str">
        <f>IFERROR(INDEX(BD_CIAT!$AK$1:$AK$273,MATCH(RD_IL_RENOVACIONES!I64,BD_CIAT!$A$1:$A$273,0)),"")</f>
        <v/>
      </c>
      <c r="AD64" s="66" t="str">
        <f t="shared" si="10"/>
        <v/>
      </c>
      <c r="AE64" s="78" t="str">
        <f>IFERROR(INDEX(BD_CIAT!$AA$2:$AA$273,MATCH(RD_IL_RENOVACIONES!K64,BD_CIAT!$Y$2:$Y$273,0)),"")</f>
        <v/>
      </c>
      <c r="AF64" s="44"/>
      <c r="AG64" s="44"/>
      <c r="AH64" s="51"/>
      <c r="AI64" s="66" t="str">
        <f t="shared" si="11"/>
        <v/>
      </c>
      <c r="AJ64" s="48"/>
      <c r="AK64" s="66" t="str">
        <f t="shared" si="12"/>
        <v>0 de enero de yyyy</v>
      </c>
      <c r="AL64" s="48"/>
      <c r="AM64" s="66" t="str">
        <f t="shared" si="13"/>
        <v>0 de enero de YYYY</v>
      </c>
      <c r="AN64" s="58"/>
      <c r="AO64" s="72" t="str">
        <f t="shared" si="14"/>
        <v xml:space="preserve">$,000 </v>
      </c>
      <c r="AP64" s="72" t="str">
        <f>LOWER(IF(AN64&lt;&gt;"",[1]!NumLetras(AN64),""))</f>
        <v/>
      </c>
      <c r="AQ64" s="73" t="str">
        <f t="shared" si="15"/>
        <v/>
      </c>
      <c r="AS64" s="48"/>
      <c r="AT64" s="66" t="str">
        <f t="shared" si="16"/>
        <v>00000000-1900-PRODUCE/DECHDI</v>
      </c>
      <c r="AU64" s="44"/>
      <c r="AV64" s="48"/>
      <c r="AW64" s="33" t="str">
        <f t="shared" si="17"/>
        <v/>
      </c>
      <c r="AX64" s="33" t="str">
        <f t="shared" si="18"/>
        <v/>
      </c>
      <c r="AY64" s="48"/>
      <c r="AZ64" s="48"/>
      <c r="BA64" s="82" t="str">
        <f t="shared" si="19"/>
        <v/>
      </c>
      <c r="BB64" s="70" t="str">
        <f t="shared" si="20"/>
        <v/>
      </c>
      <c r="BC64" s="66" t="str">
        <f>IFERROR(INDEX(BD_CIAT!$AE$1:$AE$273,MATCH(RD_IL_RENOVACIONES!I64,BD_CIAT!$A$1:$A$273,0)),"")</f>
        <v/>
      </c>
      <c r="BD64" s="66" t="str">
        <f>+IF(BC64&lt;&gt;"",IF(RIGHT(BC64)="B",DATA_AUX!$F$3,IF(RIGHT(BC64)="A",DATA_AUX!$F$2,DATA_AUX!$F$4)),"")</f>
        <v/>
      </c>
      <c r="BE64" s="66" t="str">
        <f t="shared" si="21"/>
        <v/>
      </c>
      <c r="BF64" s="70" t="str">
        <f t="shared" si="22"/>
        <v/>
      </c>
      <c r="BG64" s="84" t="str">
        <f t="shared" si="23"/>
        <v/>
      </c>
      <c r="BH64" s="66" t="str">
        <f>+IF(AY64&lt;&gt;"",CONCATENATE(PROPER(MID([1]!NumLetras(12*(YEAR(AZ64)-YEAR(AY64))+(MONTH(AZ64)-MONTH(AY64))),1,LEN([1]!NumLetras(12*(YEAR(AZ64)-YEAR(AY64))+(MONTH(AZ64)-MONTH(AY64))))-7))," (",12*(YEAR(AZ64)-YEAR(AY64))+(MONTH(AZ64)-MONTH(AY64)),")",IF(MONTH(AZ64)-MONTH(AY64)=1," mes"," meses"),"; ",BB64),"")</f>
        <v/>
      </c>
      <c r="BI64" s="66" t="str">
        <f>IF(M64="","",IF(AK64&lt;&gt;"",CONCATENATE(LOWER(MID([1]!NumLetras(12*(YEAR(N64)-YEAR(M64))+(MONTH(N64)-MONTH(M64))),1,LEN([1]!NumLetras(12*(YEAR(N64)-YEAR(M64))+(MONTH(N64)-MONTH(M64))))-7))," (",12*(YEAR(N64)-YEAR(M64))+(MONTH(N64)-MONTH(M64)),")",IF(MONTH(N64)-MONTH(M64)=1," mes"," meses"),"; ",Q64),""))</f>
        <v/>
      </c>
    </row>
    <row r="65" spans="1:61" ht="42" customHeight="1">
      <c r="A65" s="43">
        <v>64</v>
      </c>
      <c r="C65" s="44"/>
      <c r="D65" s="66" t="str">
        <f t="shared" si="2"/>
        <v>00000000-2024-PRODUCE/DECHDI-</v>
      </c>
      <c r="E65" s="45"/>
      <c r="F65" s="46"/>
      <c r="G65" s="68" t="str">
        <f t="shared" si="3"/>
        <v>00000000-1900</v>
      </c>
      <c r="H65" s="66" t="str">
        <f t="shared" si="4"/>
        <v>0 de enero de yyyy</v>
      </c>
      <c r="J65" s="66" t="str">
        <f>+IFERROR(INDEX(BD_CIAT!$S$1:$S$273,MATCH(RD_IL_RENOVACIONES!I65,BD_CIAT!$A$1:$A$273,0)),"")</f>
        <v/>
      </c>
      <c r="L65" s="33" t="str">
        <f>IFERROR(INDEX(BD_CIAT!$Z$1:$Z$273,MATCH(RD_IL_RENOVACIONES!K65,BD_CIAT!$Y$1:$Y$273,0)),"")</f>
        <v/>
      </c>
      <c r="M65" s="48"/>
      <c r="N65" s="48"/>
      <c r="O65" s="78" t="str">
        <f>+IF(M65&lt;&gt;"",CONCATENATE(MID(LOWER([1]!NumLetras(ABS(12*(YEAR(N65)-YEAR(M65))+(MONTH(N65)-MONTH(M65))))),1,LEN([1]!NumLetras(ABS(12*(YEAR(N65)-YEAR(M65))+(MONTH(N65)-MONTH(M65)))))-7)," (",ABS(12*(YEAR(N65)-YEAR(M65))+(MONTH(N65)-MONTH(M65))),")",IF(MONTH(N65)-MONTH(M65)=1," mes"," meses")),"")</f>
        <v/>
      </c>
      <c r="P65" s="80" t="str">
        <f t="shared" si="5"/>
        <v/>
      </c>
      <c r="Q65" s="70" t="str">
        <f t="shared" si="6"/>
        <v/>
      </c>
      <c r="R65" s="49"/>
      <c r="S65" s="49"/>
      <c r="T65" s="66" t="str">
        <f t="shared" si="7"/>
        <v>0 de enero de yyyy</v>
      </c>
      <c r="U65" s="50"/>
      <c r="V65" s="72" t="str">
        <f t="shared" si="8"/>
        <v xml:space="preserve">$,000 </v>
      </c>
      <c r="W65" s="72" t="str">
        <f>LOWER(IF(U65&lt;&gt;"",[1]!NumLetras(U65),""))</f>
        <v/>
      </c>
      <c r="X65" s="81" t="str">
        <f t="shared" si="9"/>
        <v/>
      </c>
      <c r="Y65" s="66" t="str">
        <f>IFERROR(INDEX(BD_CIAT!$B$1:$B$273,MATCH(RD_IL_RENOVACIONES!AA65,BD_CIAT!$AG$1:$AG$273,0)),"")</f>
        <v/>
      </c>
      <c r="Z65" s="66" t="str">
        <f>IFERROR(INDEX(BD_CIAT!$AI$1:$AI$273,MATCH(RD_IL_RENOVACIONES!AA65,BD_CIAT!$AG$1:$AG$273,0)),"")</f>
        <v/>
      </c>
      <c r="AA65" s="66" t="str">
        <f>IFERROR(INDEX(BD_CIAT!$AG$1:$AG$273,MATCH(RD_IL_RENOVACIONES!I65,BD_CIAT!$A$1:$A$273,0)),"")</f>
        <v/>
      </c>
      <c r="AB65" s="66" t="str">
        <f>IFERROR(INDEX(BD_CIAT!$E$1:$E$273,MATCH(RD_IL_RENOVACIONES!AA65,BD_CIAT!$AG$1:$AG$273,0)),"")</f>
        <v/>
      </c>
      <c r="AC65" s="33" t="str">
        <f>IFERROR(INDEX(BD_CIAT!$AK$1:$AK$273,MATCH(RD_IL_RENOVACIONES!I65,BD_CIAT!$A$1:$A$273,0)),"")</f>
        <v/>
      </c>
      <c r="AD65" s="66" t="str">
        <f t="shared" si="10"/>
        <v/>
      </c>
      <c r="AE65" s="78" t="str">
        <f>IFERROR(INDEX(BD_CIAT!$AA$2:$AA$273,MATCH(RD_IL_RENOVACIONES!K65,BD_CIAT!$Y$2:$Y$273,0)),"")</f>
        <v/>
      </c>
      <c r="AF65" s="44"/>
      <c r="AG65" s="44"/>
      <c r="AH65" s="51"/>
      <c r="AI65" s="66" t="str">
        <f t="shared" si="11"/>
        <v/>
      </c>
      <c r="AJ65" s="48"/>
      <c r="AK65" s="66" t="str">
        <f t="shared" si="12"/>
        <v>0 de enero de yyyy</v>
      </c>
      <c r="AL65" s="48"/>
      <c r="AM65" s="66" t="str">
        <f t="shared" si="13"/>
        <v>0 de enero de YYYY</v>
      </c>
      <c r="AN65" s="58"/>
      <c r="AO65" s="72" t="str">
        <f t="shared" si="14"/>
        <v xml:space="preserve">$,000 </v>
      </c>
      <c r="AP65" s="72" t="str">
        <f>LOWER(IF(AN65&lt;&gt;"",[1]!NumLetras(AN65),""))</f>
        <v/>
      </c>
      <c r="AQ65" s="73" t="str">
        <f t="shared" si="15"/>
        <v/>
      </c>
      <c r="AS65" s="48"/>
      <c r="AT65" s="66" t="str">
        <f t="shared" si="16"/>
        <v>00000000-1900-PRODUCE/DECHDI</v>
      </c>
      <c r="AU65" s="44"/>
      <c r="AV65" s="48"/>
      <c r="AW65" s="33" t="str">
        <f t="shared" si="17"/>
        <v/>
      </c>
      <c r="AX65" s="33" t="str">
        <f t="shared" si="18"/>
        <v/>
      </c>
      <c r="AY65" s="48"/>
      <c r="AZ65" s="48"/>
      <c r="BA65" s="82" t="str">
        <f t="shared" si="19"/>
        <v/>
      </c>
      <c r="BB65" s="70" t="str">
        <f t="shared" si="20"/>
        <v/>
      </c>
      <c r="BC65" s="66" t="str">
        <f>IFERROR(INDEX(BD_CIAT!$AE$1:$AE$273,MATCH(RD_IL_RENOVACIONES!I65,BD_CIAT!$A$1:$A$273,0)),"")</f>
        <v/>
      </c>
      <c r="BD65" s="66" t="str">
        <f>+IF(BC65&lt;&gt;"",IF(RIGHT(BC65)="B",DATA_AUX!$F$3,IF(RIGHT(BC65)="A",DATA_AUX!$F$2,DATA_AUX!$F$4)),"")</f>
        <v/>
      </c>
      <c r="BE65" s="66" t="str">
        <f t="shared" si="21"/>
        <v/>
      </c>
      <c r="BF65" s="70" t="str">
        <f t="shared" si="22"/>
        <v/>
      </c>
      <c r="BG65" s="84" t="str">
        <f t="shared" si="23"/>
        <v/>
      </c>
      <c r="BH65" s="66" t="str">
        <f>+IF(AY65&lt;&gt;"",CONCATENATE(PROPER(MID([1]!NumLetras(12*(YEAR(AZ65)-YEAR(AY65))+(MONTH(AZ65)-MONTH(AY65))),1,LEN([1]!NumLetras(12*(YEAR(AZ65)-YEAR(AY65))+(MONTH(AZ65)-MONTH(AY65))))-7))," (",12*(YEAR(AZ65)-YEAR(AY65))+(MONTH(AZ65)-MONTH(AY65)),")",IF(MONTH(AZ65)-MONTH(AY65)=1," mes"," meses"),"; ",BB65),"")</f>
        <v/>
      </c>
      <c r="BI65" s="66" t="str">
        <f>IF(M65="","",IF(AK65&lt;&gt;"",CONCATENATE(LOWER(MID([1]!NumLetras(12*(YEAR(N65)-YEAR(M65))+(MONTH(N65)-MONTH(M65))),1,LEN([1]!NumLetras(12*(YEAR(N65)-YEAR(M65))+(MONTH(N65)-MONTH(M65))))-7))," (",12*(YEAR(N65)-YEAR(M65))+(MONTH(N65)-MONTH(M65)),")",IF(MONTH(N65)-MONTH(M65)=1," mes"," meses"),"; ",Q65),""))</f>
        <v/>
      </c>
    </row>
    <row r="66" spans="1:61" ht="42" customHeight="1">
      <c r="A66" s="43">
        <v>65</v>
      </c>
      <c r="C66" s="44"/>
      <c r="D66" s="66" t="str">
        <f t="shared" si="2"/>
        <v>00000000-2024-PRODUCE/DECHDI-</v>
      </c>
      <c r="E66" s="45"/>
      <c r="F66" s="46"/>
      <c r="G66" s="68" t="str">
        <f t="shared" si="3"/>
        <v>00000000-1900</v>
      </c>
      <c r="H66" s="66" t="str">
        <f t="shared" si="4"/>
        <v>0 de enero de yyyy</v>
      </c>
      <c r="J66" s="66" t="str">
        <f>+IFERROR(INDEX(BD_CIAT!$S$1:$S$273,MATCH(RD_IL_RENOVACIONES!I66,BD_CIAT!$A$1:$A$273,0)),"")</f>
        <v/>
      </c>
      <c r="L66" s="33" t="str">
        <f>IFERROR(INDEX(BD_CIAT!$Z$1:$Z$273,MATCH(RD_IL_RENOVACIONES!K66,BD_CIAT!$Y$1:$Y$273,0)),"")</f>
        <v/>
      </c>
      <c r="M66" s="48"/>
      <c r="N66" s="48"/>
      <c r="O66" s="78" t="str">
        <f>+IF(M66&lt;&gt;"",CONCATENATE(MID(LOWER([1]!NumLetras(ABS(12*(YEAR(N66)-YEAR(M66))+(MONTH(N66)-MONTH(M66))))),1,LEN([1]!NumLetras(ABS(12*(YEAR(N66)-YEAR(M66))+(MONTH(N66)-MONTH(M66)))))-7)," (",ABS(12*(YEAR(N66)-YEAR(M66))+(MONTH(N66)-MONTH(M66))),")",IF(MONTH(N66)-MONTH(M66)=1," mes"," meses")),"")</f>
        <v/>
      </c>
      <c r="P66" s="80" t="str">
        <f t="shared" si="5"/>
        <v/>
      </c>
      <c r="Q66" s="70" t="str">
        <f t="shared" si="6"/>
        <v/>
      </c>
      <c r="R66" s="49"/>
      <c r="S66" s="49"/>
      <c r="T66" s="66" t="str">
        <f t="shared" si="7"/>
        <v>0 de enero de yyyy</v>
      </c>
      <c r="U66" s="50"/>
      <c r="V66" s="72" t="str">
        <f t="shared" si="8"/>
        <v xml:space="preserve">$,000 </v>
      </c>
      <c r="W66" s="72" t="str">
        <f>LOWER(IF(U66&lt;&gt;"",[1]!NumLetras(U66),""))</f>
        <v/>
      </c>
      <c r="X66" s="81" t="str">
        <f t="shared" si="9"/>
        <v/>
      </c>
      <c r="Y66" s="66" t="str">
        <f>IFERROR(INDEX(BD_CIAT!$B$1:$B$273,MATCH(RD_IL_RENOVACIONES!AA66,BD_CIAT!$AG$1:$AG$273,0)),"")</f>
        <v/>
      </c>
      <c r="Z66" s="66" t="str">
        <f>IFERROR(INDEX(BD_CIAT!$AI$1:$AI$273,MATCH(RD_IL_RENOVACIONES!AA66,BD_CIAT!$AG$1:$AG$273,0)),"")</f>
        <v/>
      </c>
      <c r="AA66" s="66" t="str">
        <f>IFERROR(INDEX(BD_CIAT!$AG$1:$AG$273,MATCH(RD_IL_RENOVACIONES!I66,BD_CIAT!$A$1:$A$273,0)),"")</f>
        <v/>
      </c>
      <c r="AB66" s="66" t="str">
        <f>IFERROR(INDEX(BD_CIAT!$E$1:$E$273,MATCH(RD_IL_RENOVACIONES!AA66,BD_CIAT!$AG$1:$AG$273,0)),"")</f>
        <v/>
      </c>
      <c r="AC66" s="33" t="str">
        <f>IFERROR(INDEX(BD_CIAT!$AK$1:$AK$273,MATCH(RD_IL_RENOVACIONES!I66,BD_CIAT!$A$1:$A$273,0)),"")</f>
        <v/>
      </c>
      <c r="AD66" s="66" t="str">
        <f t="shared" si="10"/>
        <v/>
      </c>
      <c r="AE66" s="78" t="str">
        <f>IFERROR(INDEX(BD_CIAT!$AA$2:$AA$273,MATCH(RD_IL_RENOVACIONES!K66,BD_CIAT!$Y$2:$Y$273,0)),"")</f>
        <v/>
      </c>
      <c r="AF66" s="44"/>
      <c r="AG66" s="44"/>
      <c r="AH66" s="51"/>
      <c r="AI66" s="66" t="str">
        <f t="shared" si="11"/>
        <v/>
      </c>
      <c r="AJ66" s="48"/>
      <c r="AK66" s="66" t="str">
        <f t="shared" si="12"/>
        <v>0 de enero de yyyy</v>
      </c>
      <c r="AL66" s="48"/>
      <c r="AM66" s="66" t="str">
        <f t="shared" si="13"/>
        <v>0 de enero de YYYY</v>
      </c>
      <c r="AN66" s="58"/>
      <c r="AO66" s="72" t="str">
        <f t="shared" si="14"/>
        <v xml:space="preserve">$,000 </v>
      </c>
      <c r="AP66" s="72" t="str">
        <f>LOWER(IF(AN66&lt;&gt;"",[1]!NumLetras(AN66),""))</f>
        <v/>
      </c>
      <c r="AQ66" s="73" t="str">
        <f t="shared" si="15"/>
        <v/>
      </c>
      <c r="AS66" s="48"/>
      <c r="AT66" s="66" t="str">
        <f t="shared" si="16"/>
        <v>00000000-1900-PRODUCE/DECHDI</v>
      </c>
      <c r="AU66" s="44"/>
      <c r="AV66" s="48"/>
      <c r="AW66" s="33" t="str">
        <f t="shared" si="17"/>
        <v/>
      </c>
      <c r="AX66" s="33" t="str">
        <f t="shared" si="18"/>
        <v/>
      </c>
      <c r="AY66" s="48"/>
      <c r="AZ66" s="48"/>
      <c r="BA66" s="82" t="str">
        <f t="shared" si="19"/>
        <v/>
      </c>
      <c r="BB66" s="70" t="str">
        <f t="shared" si="20"/>
        <v/>
      </c>
      <c r="BC66" s="66" t="str">
        <f>IFERROR(INDEX(BD_CIAT!$AE$1:$AE$273,MATCH(RD_IL_RENOVACIONES!I66,BD_CIAT!$A$1:$A$273,0)),"")</f>
        <v/>
      </c>
      <c r="BD66" s="66" t="str">
        <f>+IF(BC66&lt;&gt;"",IF(RIGHT(BC66)="B",DATA_AUX!$F$3,IF(RIGHT(BC66)="A",DATA_AUX!$F$2,DATA_AUX!$F$4)),"")</f>
        <v/>
      </c>
      <c r="BE66" s="66" t="str">
        <f t="shared" si="21"/>
        <v/>
      </c>
      <c r="BF66" s="70" t="str">
        <f t="shared" si="22"/>
        <v/>
      </c>
      <c r="BG66" s="84" t="str">
        <f t="shared" si="23"/>
        <v/>
      </c>
      <c r="BH66" s="66" t="str">
        <f>+IF(AY66&lt;&gt;"",CONCATENATE(PROPER(MID([1]!NumLetras(12*(YEAR(AZ66)-YEAR(AY66))+(MONTH(AZ66)-MONTH(AY66))),1,LEN([1]!NumLetras(12*(YEAR(AZ66)-YEAR(AY66))+(MONTH(AZ66)-MONTH(AY66))))-7))," (",12*(YEAR(AZ66)-YEAR(AY66))+(MONTH(AZ66)-MONTH(AY66)),")",IF(MONTH(AZ66)-MONTH(AY66)=1," mes"," meses"),"; ",BB66),"")</f>
        <v/>
      </c>
      <c r="BI66" s="66" t="str">
        <f>IF(M66="","",IF(AK66&lt;&gt;"",CONCATENATE(LOWER(MID([1]!NumLetras(12*(YEAR(N66)-YEAR(M66))+(MONTH(N66)-MONTH(M66))),1,LEN([1]!NumLetras(12*(YEAR(N66)-YEAR(M66))+(MONTH(N66)-MONTH(M66))))-7))," (",12*(YEAR(N66)-YEAR(M66))+(MONTH(N66)-MONTH(M66)),")",IF(MONTH(N66)-MONTH(M66)=1," mes"," meses"),"; ",Q66),""))</f>
        <v/>
      </c>
    </row>
    <row r="67" spans="1:61" ht="42" customHeight="1">
      <c r="A67" s="43">
        <v>66</v>
      </c>
      <c r="C67" s="44"/>
      <c r="D67" s="66" t="str">
        <f t="shared" ref="D67:D100" si="24">+CONCATENATE(TEXT(B67,"00000000"),"-","2024","-PRODUCE/DECHDI","-",C67)</f>
        <v>00000000-2024-PRODUCE/DECHDI-</v>
      </c>
      <c r="E67" s="45"/>
      <c r="F67" s="46"/>
      <c r="G67" s="68" t="str">
        <f t="shared" ref="G67:G100" si="25">+CONCATENATE(TEXT(E67,"00000000"),"-",YEAR(F67))</f>
        <v>00000000-1900</v>
      </c>
      <c r="H67" s="66" t="str">
        <f t="shared" ref="H67:H100" si="26">+TEXT(F67,"[$-es-ES]d ""de"" mmmm ""de"" yyyy;@")</f>
        <v>0 de enero de yyyy</v>
      </c>
      <c r="J67" s="66" t="str">
        <f>+IFERROR(INDEX(BD_CIAT!$S$1:$S$273,MATCH(RD_IL_RENOVACIONES!I67,BD_CIAT!$A$1:$A$273,0)),"")</f>
        <v/>
      </c>
      <c r="L67" s="33" t="str">
        <f>IFERROR(INDEX(BD_CIAT!$Z$1:$Z$273,MATCH(RD_IL_RENOVACIONES!K67,BD_CIAT!$Y$1:$Y$273,0)),"")</f>
        <v/>
      </c>
      <c r="M67" s="48"/>
      <c r="N67" s="48"/>
      <c r="O67" s="78" t="str">
        <f>+IF(M67&lt;&gt;"",CONCATENATE(MID(LOWER([1]!NumLetras(ABS(12*(YEAR(N67)-YEAR(M67))+(MONTH(N67)-MONTH(M67))))),1,LEN([1]!NumLetras(ABS(12*(YEAR(N67)-YEAR(M67))+(MONTH(N67)-MONTH(M67)))))-7)," (",ABS(12*(YEAR(N67)-YEAR(M67))+(MONTH(N67)-MONTH(M67))),")",IF(MONTH(N67)-MONTH(M67)=1," mes"," meses")),"")</f>
        <v/>
      </c>
      <c r="P67" s="80" t="str">
        <f t="shared" ref="P67:P100" si="27">IF(N67&lt;&gt;"",IF(12*(YEAR(N67)-YEAR(M67))+(MONTH(N67)-MONTH(M67))&lt;=3,"✔","X"),"")</f>
        <v/>
      </c>
      <c r="Q67" s="70" t="str">
        <f t="shared" ref="Q67:Q100" si="28">+IF(YEAR(M67)&lt;&gt;YEAR(N67),CONCATENATE(DAY(M67)," de ",LOWER(TEXT(M67,"mmmm"))," de ",YEAR(M67)," al ",DAY(N67)," de ",LOWER(TEXT(N67,"mmmm"))," de ",YEAR(N67)),IF(M67="","",CONCATENATE(DAY(M67)," de ",LOWER(TEXT(M67,"mmmm"))," al ",DAY(N67)," de ",LOWER(TEXT(N67,"mmmm"))," de ",YEAR(N67))))</f>
        <v/>
      </c>
      <c r="R67" s="49"/>
      <c r="S67" s="49"/>
      <c r="T67" s="66" t="str">
        <f t="shared" ref="T67:T100" si="29">+TEXT(S67,"[$-es-ES]d ""de"" mmmm ""de"" yyyy;@")</f>
        <v>0 de enero de yyyy</v>
      </c>
      <c r="U67" s="50"/>
      <c r="V67" s="72" t="str">
        <f t="shared" ref="V67:V100" si="30">+TEXT(U67,"[$$-es-US]#,##0.00_ ;-[$$-es-US]#,##0.00 ")</f>
        <v xml:space="preserve">$,000 </v>
      </c>
      <c r="W67" s="72" t="str">
        <f>LOWER(IF(U67&lt;&gt;"",[1]!NumLetras(U67),""))</f>
        <v/>
      </c>
      <c r="X67" s="81" t="str">
        <f t="shared" ref="X67:X100" si="31">IFERROR(IF(U67&lt;&gt;"",IF(((65*AC67)/12*(YEAR(N67)-YEAR(M67))+(MONTH(N67)-MONTH(M67)))*2&lt;=U67, "✔️", "X"),""),"")</f>
        <v/>
      </c>
      <c r="Y67" s="66" t="str">
        <f>IFERROR(INDEX(BD_CIAT!$B$1:$B$273,MATCH(RD_IL_RENOVACIONES!AA67,BD_CIAT!$AG$1:$AG$273,0)),"")</f>
        <v/>
      </c>
      <c r="Z67" s="66" t="str">
        <f>IFERROR(INDEX(BD_CIAT!$AI$1:$AI$273,MATCH(RD_IL_RENOVACIONES!AA67,BD_CIAT!$AG$1:$AG$273,0)),"")</f>
        <v/>
      </c>
      <c r="AA67" s="66" t="str">
        <f>IFERROR(INDEX(BD_CIAT!$AG$1:$AG$273,MATCH(RD_IL_RENOVACIONES!I67,BD_CIAT!$A$1:$A$273,0)),"")</f>
        <v/>
      </c>
      <c r="AB67" s="66" t="str">
        <f>IFERROR(INDEX(BD_CIAT!$E$1:$E$273,MATCH(RD_IL_RENOVACIONES!AA67,BD_CIAT!$AG$1:$AG$273,0)),"")</f>
        <v/>
      </c>
      <c r="AC67" s="33" t="str">
        <f>IFERROR(INDEX(BD_CIAT!$AK$1:$AK$273,MATCH(RD_IL_RENOVACIONES!I67,BD_CIAT!$A$1:$A$273,0)),"")</f>
        <v/>
      </c>
      <c r="AD67" s="66" t="str">
        <f t="shared" ref="AD67:AD100" si="32">IFERROR(IF(Z67="","",IF(Z67="panama","Número de registro","Matrícula de Nave")),"")</f>
        <v/>
      </c>
      <c r="AE67" s="78" t="str">
        <f>IFERROR(INDEX(BD_CIAT!$AA$2:$AA$273,MATCH(RD_IL_RENOVACIONES!K67,BD_CIAT!$Y$2:$Y$273,0)),"")</f>
        <v/>
      </c>
      <c r="AF67" s="44"/>
      <c r="AG67" s="44"/>
      <c r="AH67" s="51"/>
      <c r="AI67" s="66" t="str">
        <f t="shared" ref="AI67:AI100" si="33">IF(AH67="","",CONCATENATE("[","D000-",TEXT(AH67,"00000000"),"]"))</f>
        <v/>
      </c>
      <c r="AJ67" s="48"/>
      <c r="AK67" s="66" t="str">
        <f t="shared" ref="AK67:AK100" si="34">+TEXT(AJ67,"[$-es-ES]d ""de"" mmmm ""de"" yyyy;@")</f>
        <v>0 de enero de yyyy</v>
      </c>
      <c r="AL67" s="48"/>
      <c r="AM67" s="66" t="str">
        <f t="shared" ref="AM67:AM100" si="35">+TEXT(AL67,"[$-es-ES]d ""de"" mmmm ""de"" YYYY;@")</f>
        <v>0 de enero de YYYY</v>
      </c>
      <c r="AN67" s="58"/>
      <c r="AO67" s="72" t="str">
        <f t="shared" ref="AO67:AO100" si="36">+TEXT(AN67,"[$$-es-US]#,##0.00_ ;-[$$-es-US]#,##0.00 ")</f>
        <v xml:space="preserve">$,000 </v>
      </c>
      <c r="AP67" s="72" t="str">
        <f>LOWER(IF(AN67&lt;&gt;"",[1]!NumLetras(AN67),""))</f>
        <v/>
      </c>
      <c r="AQ67" s="73" t="str">
        <f t="shared" ref="AQ67:AQ100" si="37">IFERROR(IF(AN67&lt;&gt;"",IF(0.25*(((65*AC67)/12*(YEAR(N67)-YEAR(M67))+(MONTH(N67)-MONTH(M67)))*2)&lt;=AN67, "✔️", "X"),""),"")</f>
        <v/>
      </c>
      <c r="AS67" s="48"/>
      <c r="AT67" s="66" t="str">
        <f t="shared" ref="AT67:AT100" si="38">+CONCATENATE(TEXT(AR67,"00000000"),"-",YEAR(AS67),"-PRODUCE/DECHDI")</f>
        <v>00000000-1900-PRODUCE/DECHDI</v>
      </c>
      <c r="AU67" s="44"/>
      <c r="AV67" s="48"/>
      <c r="AW67" s="33" t="str">
        <f t="shared" ref="AW67:AW100" si="39">IF(AU67="","",CONCATENATE(TEXT(AU67,"00000000"),"-",YEAR(AV67),"-PRODUCE/DGPCHDI"))</f>
        <v/>
      </c>
      <c r="AX67" s="33" t="str">
        <f t="shared" ref="AX67:AX100" si="40">IF(AU67&lt;&gt;"",TEXT(AV67,"[$-es-ES]d ""de"" mmmm ""de"" yyyy;@"),"")</f>
        <v/>
      </c>
      <c r="AY67" s="48"/>
      <c r="AZ67" s="48"/>
      <c r="BA67" s="82" t="str">
        <f t="shared" ref="BA67:BA100" si="41">IF(AY67&lt;&gt;"",IF(12*(YEAR(AZ67)-YEAR(AY67))+(MONTH(AZ67)-MONTH(AY67))=3,"✔","X"),"")</f>
        <v/>
      </c>
      <c r="BB67" s="70" t="str">
        <f t="shared" ref="BB67:BB100" si="42">+IF(YEAR(AY67)&lt;&gt;YEAR(AZ67),CONCATENATE(DAY(AY67)," de ",LOWER(TEXT(AY67,"mmmm"))," de ",YEAR(AY67)," al ",DAY(AZ67)," de ",LOWER(TEXT(AZ67,"mmmm"))," de ",YEAR(AZ67)),IF(AY67="","",CONCATENATE(DAY(AY67)," de ",LOWER(TEXT(AY67,"mmmm"))," al ",DAY(AZ67)," de ",LOWER(TEXT(AZ67,"mmmm"))," de ",YEAR(AZ67))))</f>
        <v/>
      </c>
      <c r="BC67" s="66" t="str">
        <f>IFERROR(INDEX(BD_CIAT!$AE$1:$AE$273,MATCH(RD_IL_RENOVACIONES!I67,BD_CIAT!$A$1:$A$273,0)),"")</f>
        <v/>
      </c>
      <c r="BD67" s="66" t="str">
        <f>+IF(BC67&lt;&gt;"",IF(RIGHT(BC67)="B",DATA_AUX!$F$3,IF(RIGHT(BC67)="A",DATA_AUX!$F$2,DATA_AUX!$F$4)),"")</f>
        <v/>
      </c>
      <c r="BE67" s="66" t="str">
        <f t="shared" ref="BE67:BE100" si="43">IFERROR(IF(MID(BD67,FIND("de ",BD67)+3,FIND(" a",BD67)-FIND("de ",BD67)-3)="enero",1,IF(MID(BD67,FIND("de ",BD67)+3,FIND(" a",BD67)-FIND("de ",BD67)-3)="febrero",2,IF(MID(BD67,FIND("de ",BD67)+3,FIND(" a",BD67)-FIND("de ",BD67)-3)="marzo",3,IF(MID(BD67,FIND("de ",BD67)+3,FIND(" a",BD67)-FIND("de ",BD67)-3)="abril",4,IF(MID(BD67,FIND("de ",BD67)+3,FIND(" a",BD67)-FIND("de ",BD67)-3)="mayo",5,IF(MID(BD67,FIND("de ",BD67)+3,FIND(" a",BD67)-FIND("de ",BD67)-3)="junio",6,IF(MID(BD67,FIND("de ",BD67)+3,FIND(" a",BD67)-FIND("de ",BD67)-3)="julio",7,IF(MID(BD67,FIND("de ",BD67)+3,FIND(" a",BD67)-FIND("de ",BD67)-3)="agosto",8,IF(MID(BD67,FIND("de ",BD67)+3,FIND(" a",BD67)-FIND("de ",BD67)-3)="setiembre",9,IF(MID(BD67,FIND("de ",BD67)+3,FIND(" a",BD67)-FIND("de ",BD67)-3)="octubre",10,IF(MID(BD67,FIND("de ",BD67)+3,FIND(" a",BD67)-FIND("de ",BD67)-3)="noviembre",11,12))))))))))),"")</f>
        <v/>
      </c>
      <c r="BF67" s="70" t="str">
        <f t="shared" ref="BF67:BF100" si="44">IFERROR(DATE(RIGHT(BD67,4),BE67,TRIM(MID(BD67,1,2))),"")</f>
        <v/>
      </c>
      <c r="BG67" s="84" t="str">
        <f t="shared" ref="BG67:BG100" si="45">IF(M67="","",IF(N67&lt;BF67,"PERIODO NO VALIDO","PERIODO VALIDO"))</f>
        <v/>
      </c>
      <c r="BH67" s="66" t="str">
        <f>+IF(AY67&lt;&gt;"",CONCATENATE(PROPER(MID([1]!NumLetras(12*(YEAR(AZ67)-YEAR(AY67))+(MONTH(AZ67)-MONTH(AY67))),1,LEN([1]!NumLetras(12*(YEAR(AZ67)-YEAR(AY67))+(MONTH(AZ67)-MONTH(AY67))))-7))," (",12*(YEAR(AZ67)-YEAR(AY67))+(MONTH(AZ67)-MONTH(AY67)),")",IF(MONTH(AZ67)-MONTH(AY67)=1," mes"," meses"),"; ",BB67),"")</f>
        <v/>
      </c>
      <c r="BI67" s="66" t="str">
        <f>IF(M67="","",IF(AK67&lt;&gt;"",CONCATENATE(LOWER(MID([1]!NumLetras(12*(YEAR(N67)-YEAR(M67))+(MONTH(N67)-MONTH(M67))),1,LEN([1]!NumLetras(12*(YEAR(N67)-YEAR(M67))+(MONTH(N67)-MONTH(M67))))-7))," (",12*(YEAR(N67)-YEAR(M67))+(MONTH(N67)-MONTH(M67)),")",IF(MONTH(N67)-MONTH(M67)=1," mes"," meses"),"; ",Q67),""))</f>
        <v/>
      </c>
    </row>
    <row r="68" spans="1:61" ht="42" customHeight="1">
      <c r="A68" s="43">
        <v>67</v>
      </c>
      <c r="C68" s="44"/>
      <c r="D68" s="66" t="str">
        <f t="shared" si="24"/>
        <v>00000000-2024-PRODUCE/DECHDI-</v>
      </c>
      <c r="E68" s="45"/>
      <c r="F68" s="46"/>
      <c r="G68" s="68" t="str">
        <f t="shared" si="25"/>
        <v>00000000-1900</v>
      </c>
      <c r="H68" s="66" t="str">
        <f t="shared" si="26"/>
        <v>0 de enero de yyyy</v>
      </c>
      <c r="J68" s="66" t="str">
        <f>+IFERROR(INDEX(BD_CIAT!$S$1:$S$273,MATCH(RD_IL_RENOVACIONES!I68,BD_CIAT!$A$1:$A$273,0)),"")</f>
        <v/>
      </c>
      <c r="L68" s="33" t="str">
        <f>IFERROR(INDEX(BD_CIAT!$Z$1:$Z$273,MATCH(RD_IL_RENOVACIONES!K68,BD_CIAT!$Y$1:$Y$273,0)),"")</f>
        <v/>
      </c>
      <c r="M68" s="48"/>
      <c r="N68" s="48"/>
      <c r="O68" s="78" t="str">
        <f>+IF(M68&lt;&gt;"",CONCATENATE(MID(LOWER([1]!NumLetras(ABS(12*(YEAR(N68)-YEAR(M68))+(MONTH(N68)-MONTH(M68))))),1,LEN([1]!NumLetras(ABS(12*(YEAR(N68)-YEAR(M68))+(MONTH(N68)-MONTH(M68)))))-7)," (",ABS(12*(YEAR(N68)-YEAR(M68))+(MONTH(N68)-MONTH(M68))),")",IF(MONTH(N68)-MONTH(M68)=1," mes"," meses")),"")</f>
        <v/>
      </c>
      <c r="P68" s="80" t="str">
        <f t="shared" si="27"/>
        <v/>
      </c>
      <c r="Q68" s="70" t="str">
        <f t="shared" si="28"/>
        <v/>
      </c>
      <c r="R68" s="49"/>
      <c r="S68" s="49"/>
      <c r="T68" s="66" t="str">
        <f t="shared" si="29"/>
        <v>0 de enero de yyyy</v>
      </c>
      <c r="U68" s="50"/>
      <c r="V68" s="72" t="str">
        <f t="shared" si="30"/>
        <v xml:space="preserve">$,000 </v>
      </c>
      <c r="W68" s="72" t="str">
        <f>LOWER(IF(U68&lt;&gt;"",[1]!NumLetras(U68),""))</f>
        <v/>
      </c>
      <c r="X68" s="81" t="str">
        <f t="shared" si="31"/>
        <v/>
      </c>
      <c r="Y68" s="66" t="str">
        <f>IFERROR(INDEX(BD_CIAT!$B$1:$B$273,MATCH(RD_IL_RENOVACIONES!AA68,BD_CIAT!$AG$1:$AG$273,0)),"")</f>
        <v/>
      </c>
      <c r="Z68" s="66" t="str">
        <f>IFERROR(INDEX(BD_CIAT!$AI$1:$AI$273,MATCH(RD_IL_RENOVACIONES!AA68,BD_CIAT!$AG$1:$AG$273,0)),"")</f>
        <v/>
      </c>
      <c r="AA68" s="66" t="str">
        <f>IFERROR(INDEX(BD_CIAT!$AG$1:$AG$273,MATCH(RD_IL_RENOVACIONES!I68,BD_CIAT!$A$1:$A$273,0)),"")</f>
        <v/>
      </c>
      <c r="AB68" s="66" t="str">
        <f>IFERROR(INDEX(BD_CIAT!$E$1:$E$273,MATCH(RD_IL_RENOVACIONES!AA68,BD_CIAT!$AG$1:$AG$273,0)),"")</f>
        <v/>
      </c>
      <c r="AC68" s="33" t="str">
        <f>IFERROR(INDEX(BD_CIAT!$AK$1:$AK$273,MATCH(RD_IL_RENOVACIONES!I68,BD_CIAT!$A$1:$A$273,0)),"")</f>
        <v/>
      </c>
      <c r="AD68" s="66" t="str">
        <f t="shared" si="32"/>
        <v/>
      </c>
      <c r="AE68" s="78" t="str">
        <f>IFERROR(INDEX(BD_CIAT!$AA$2:$AA$273,MATCH(RD_IL_RENOVACIONES!K68,BD_CIAT!$Y$2:$Y$273,0)),"")</f>
        <v/>
      </c>
      <c r="AF68" s="44"/>
      <c r="AG68" s="44"/>
      <c r="AH68" s="51"/>
      <c r="AI68" s="66" t="str">
        <f t="shared" si="33"/>
        <v/>
      </c>
      <c r="AJ68" s="48"/>
      <c r="AK68" s="66" t="str">
        <f t="shared" si="34"/>
        <v>0 de enero de yyyy</v>
      </c>
      <c r="AL68" s="48"/>
      <c r="AM68" s="66" t="str">
        <f t="shared" si="35"/>
        <v>0 de enero de YYYY</v>
      </c>
      <c r="AN68" s="58"/>
      <c r="AO68" s="72" t="str">
        <f t="shared" si="36"/>
        <v xml:space="preserve">$,000 </v>
      </c>
      <c r="AP68" s="72" t="str">
        <f>LOWER(IF(AN68&lt;&gt;"",[1]!NumLetras(AN68),""))</f>
        <v/>
      </c>
      <c r="AQ68" s="73" t="str">
        <f t="shared" si="37"/>
        <v/>
      </c>
      <c r="AS68" s="48"/>
      <c r="AT68" s="66" t="str">
        <f t="shared" si="38"/>
        <v>00000000-1900-PRODUCE/DECHDI</v>
      </c>
      <c r="AU68" s="44"/>
      <c r="AV68" s="48"/>
      <c r="AW68" s="33" t="str">
        <f t="shared" si="39"/>
        <v/>
      </c>
      <c r="AX68" s="33" t="str">
        <f t="shared" si="40"/>
        <v/>
      </c>
      <c r="AY68" s="48"/>
      <c r="AZ68" s="48"/>
      <c r="BA68" s="82" t="str">
        <f t="shared" si="41"/>
        <v/>
      </c>
      <c r="BB68" s="70" t="str">
        <f t="shared" si="42"/>
        <v/>
      </c>
      <c r="BC68" s="66" t="str">
        <f>IFERROR(INDEX(BD_CIAT!$AE$1:$AE$273,MATCH(RD_IL_RENOVACIONES!I68,BD_CIAT!$A$1:$A$273,0)),"")</f>
        <v/>
      </c>
      <c r="BD68" s="66" t="str">
        <f>+IF(BC68&lt;&gt;"",IF(RIGHT(BC68)="B",DATA_AUX!$F$3,IF(RIGHT(BC68)="A",DATA_AUX!$F$2,DATA_AUX!$F$4)),"")</f>
        <v/>
      </c>
      <c r="BE68" s="66" t="str">
        <f t="shared" si="43"/>
        <v/>
      </c>
      <c r="BF68" s="70" t="str">
        <f t="shared" si="44"/>
        <v/>
      </c>
      <c r="BG68" s="84" t="str">
        <f t="shared" si="45"/>
        <v/>
      </c>
      <c r="BH68" s="66" t="str">
        <f>+IF(AY68&lt;&gt;"",CONCATENATE(PROPER(MID([1]!NumLetras(12*(YEAR(AZ68)-YEAR(AY68))+(MONTH(AZ68)-MONTH(AY68))),1,LEN([1]!NumLetras(12*(YEAR(AZ68)-YEAR(AY68))+(MONTH(AZ68)-MONTH(AY68))))-7))," (",12*(YEAR(AZ68)-YEAR(AY68))+(MONTH(AZ68)-MONTH(AY68)),")",IF(MONTH(AZ68)-MONTH(AY68)=1," mes"," meses"),"; ",BB68),"")</f>
        <v/>
      </c>
      <c r="BI68" s="66" t="str">
        <f>IF(M68="","",IF(AK68&lt;&gt;"",CONCATENATE(LOWER(MID([1]!NumLetras(12*(YEAR(N68)-YEAR(M68))+(MONTH(N68)-MONTH(M68))),1,LEN([1]!NumLetras(12*(YEAR(N68)-YEAR(M68))+(MONTH(N68)-MONTH(M68))))-7))," (",12*(YEAR(N68)-YEAR(M68))+(MONTH(N68)-MONTH(M68)),")",IF(MONTH(N68)-MONTH(M68)=1," mes"," meses"),"; ",Q68),""))</f>
        <v/>
      </c>
    </row>
    <row r="69" spans="1:61" ht="42" customHeight="1">
      <c r="A69" s="43">
        <v>68</v>
      </c>
      <c r="C69" s="44"/>
      <c r="D69" s="66" t="str">
        <f t="shared" si="24"/>
        <v>00000000-2024-PRODUCE/DECHDI-</v>
      </c>
      <c r="E69" s="45"/>
      <c r="F69" s="46"/>
      <c r="G69" s="68" t="str">
        <f t="shared" si="25"/>
        <v>00000000-1900</v>
      </c>
      <c r="H69" s="66" t="str">
        <f t="shared" si="26"/>
        <v>0 de enero de yyyy</v>
      </c>
      <c r="J69" s="66" t="str">
        <f>+IFERROR(INDEX(BD_CIAT!$S$1:$S$273,MATCH(RD_IL_RENOVACIONES!I69,BD_CIAT!$A$1:$A$273,0)),"")</f>
        <v/>
      </c>
      <c r="L69" s="33" t="str">
        <f>IFERROR(INDEX(BD_CIAT!$Z$1:$Z$273,MATCH(RD_IL_RENOVACIONES!K69,BD_CIAT!$Y$1:$Y$273,0)),"")</f>
        <v/>
      </c>
      <c r="M69" s="48"/>
      <c r="N69" s="48"/>
      <c r="O69" s="78" t="str">
        <f>+IF(M69&lt;&gt;"",CONCATENATE(MID(LOWER([1]!NumLetras(ABS(12*(YEAR(N69)-YEAR(M69))+(MONTH(N69)-MONTH(M69))))),1,LEN([1]!NumLetras(ABS(12*(YEAR(N69)-YEAR(M69))+(MONTH(N69)-MONTH(M69)))))-7)," (",ABS(12*(YEAR(N69)-YEAR(M69))+(MONTH(N69)-MONTH(M69))),")",IF(MONTH(N69)-MONTH(M69)=1," mes"," meses")),"")</f>
        <v/>
      </c>
      <c r="P69" s="80" t="str">
        <f t="shared" si="27"/>
        <v/>
      </c>
      <c r="Q69" s="70" t="str">
        <f t="shared" si="28"/>
        <v/>
      </c>
      <c r="R69" s="49"/>
      <c r="S69" s="49"/>
      <c r="T69" s="66" t="str">
        <f t="shared" si="29"/>
        <v>0 de enero de yyyy</v>
      </c>
      <c r="U69" s="50"/>
      <c r="V69" s="72" t="str">
        <f t="shared" si="30"/>
        <v xml:space="preserve">$,000 </v>
      </c>
      <c r="W69" s="72" t="str">
        <f>LOWER(IF(U69&lt;&gt;"",[1]!NumLetras(U69),""))</f>
        <v/>
      </c>
      <c r="X69" s="81" t="str">
        <f t="shared" si="31"/>
        <v/>
      </c>
      <c r="Y69" s="66" t="str">
        <f>IFERROR(INDEX(BD_CIAT!$B$1:$B$273,MATCH(RD_IL_RENOVACIONES!AA69,BD_CIAT!$AG$1:$AG$273,0)),"")</f>
        <v/>
      </c>
      <c r="Z69" s="66" t="str">
        <f>IFERROR(INDEX(BD_CIAT!$AI$1:$AI$273,MATCH(RD_IL_RENOVACIONES!AA69,BD_CIAT!$AG$1:$AG$273,0)),"")</f>
        <v/>
      </c>
      <c r="AA69" s="66" t="str">
        <f>IFERROR(INDEX(BD_CIAT!$AG$1:$AG$273,MATCH(RD_IL_RENOVACIONES!I69,BD_CIAT!$A$1:$A$273,0)),"")</f>
        <v/>
      </c>
      <c r="AB69" s="66" t="str">
        <f>IFERROR(INDEX(BD_CIAT!$E$1:$E$273,MATCH(RD_IL_RENOVACIONES!AA69,BD_CIAT!$AG$1:$AG$273,0)),"")</f>
        <v/>
      </c>
      <c r="AC69" s="33" t="str">
        <f>IFERROR(INDEX(BD_CIAT!$AK$1:$AK$273,MATCH(RD_IL_RENOVACIONES!I69,BD_CIAT!$A$1:$A$273,0)),"")</f>
        <v/>
      </c>
      <c r="AD69" s="66" t="str">
        <f t="shared" si="32"/>
        <v/>
      </c>
      <c r="AE69" s="78" t="str">
        <f>IFERROR(INDEX(BD_CIAT!$AA$2:$AA$273,MATCH(RD_IL_RENOVACIONES!K69,BD_CIAT!$Y$2:$Y$273,0)),"")</f>
        <v/>
      </c>
      <c r="AF69" s="44"/>
      <c r="AG69" s="44"/>
      <c r="AH69" s="51"/>
      <c r="AI69" s="66" t="str">
        <f t="shared" si="33"/>
        <v/>
      </c>
      <c r="AJ69" s="48"/>
      <c r="AK69" s="66" t="str">
        <f t="shared" si="34"/>
        <v>0 de enero de yyyy</v>
      </c>
      <c r="AL69" s="48"/>
      <c r="AM69" s="66" t="str">
        <f t="shared" si="35"/>
        <v>0 de enero de YYYY</v>
      </c>
      <c r="AN69" s="58"/>
      <c r="AO69" s="72" t="str">
        <f t="shared" si="36"/>
        <v xml:space="preserve">$,000 </v>
      </c>
      <c r="AP69" s="72" t="str">
        <f>LOWER(IF(AN69&lt;&gt;"",[1]!NumLetras(AN69),""))</f>
        <v/>
      </c>
      <c r="AQ69" s="73" t="str">
        <f t="shared" si="37"/>
        <v/>
      </c>
      <c r="AS69" s="48"/>
      <c r="AT69" s="66" t="str">
        <f t="shared" si="38"/>
        <v>00000000-1900-PRODUCE/DECHDI</v>
      </c>
      <c r="AU69" s="44"/>
      <c r="AV69" s="48"/>
      <c r="AW69" s="33" t="str">
        <f t="shared" si="39"/>
        <v/>
      </c>
      <c r="AX69" s="33" t="str">
        <f t="shared" si="40"/>
        <v/>
      </c>
      <c r="AY69" s="48"/>
      <c r="AZ69" s="48"/>
      <c r="BA69" s="82" t="str">
        <f t="shared" si="41"/>
        <v/>
      </c>
      <c r="BB69" s="70" t="str">
        <f t="shared" si="42"/>
        <v/>
      </c>
      <c r="BC69" s="66" t="str">
        <f>IFERROR(INDEX(BD_CIAT!$AE$1:$AE$273,MATCH(RD_IL_RENOVACIONES!I69,BD_CIAT!$A$1:$A$273,0)),"")</f>
        <v/>
      </c>
      <c r="BD69" s="66" t="str">
        <f>+IF(BC69&lt;&gt;"",IF(RIGHT(BC69)="B",DATA_AUX!$F$3,IF(RIGHT(BC69)="A",DATA_AUX!$F$2,DATA_AUX!$F$4)),"")</f>
        <v/>
      </c>
      <c r="BE69" s="66" t="str">
        <f t="shared" si="43"/>
        <v/>
      </c>
      <c r="BF69" s="70" t="str">
        <f t="shared" si="44"/>
        <v/>
      </c>
      <c r="BG69" s="84" t="str">
        <f t="shared" si="45"/>
        <v/>
      </c>
      <c r="BH69" s="66" t="str">
        <f>+IF(AY69&lt;&gt;"",CONCATENATE(PROPER(MID([1]!NumLetras(12*(YEAR(AZ69)-YEAR(AY69))+(MONTH(AZ69)-MONTH(AY69))),1,LEN([1]!NumLetras(12*(YEAR(AZ69)-YEAR(AY69))+(MONTH(AZ69)-MONTH(AY69))))-7))," (",12*(YEAR(AZ69)-YEAR(AY69))+(MONTH(AZ69)-MONTH(AY69)),")",IF(MONTH(AZ69)-MONTH(AY69)=1," mes"," meses"),"; ",BB69),"")</f>
        <v/>
      </c>
      <c r="BI69" s="66" t="str">
        <f>IF(M69="","",IF(AK69&lt;&gt;"",CONCATENATE(LOWER(MID([1]!NumLetras(12*(YEAR(N69)-YEAR(M69))+(MONTH(N69)-MONTH(M69))),1,LEN([1]!NumLetras(12*(YEAR(N69)-YEAR(M69))+(MONTH(N69)-MONTH(M69))))-7))," (",12*(YEAR(N69)-YEAR(M69))+(MONTH(N69)-MONTH(M69)),")",IF(MONTH(N69)-MONTH(M69)=1," mes"," meses"),"; ",Q69),""))</f>
        <v/>
      </c>
    </row>
    <row r="70" spans="1:61" ht="42" customHeight="1">
      <c r="A70" s="43">
        <v>69</v>
      </c>
      <c r="C70" s="44"/>
      <c r="D70" s="66" t="str">
        <f t="shared" si="24"/>
        <v>00000000-2024-PRODUCE/DECHDI-</v>
      </c>
      <c r="E70" s="45"/>
      <c r="F70" s="46"/>
      <c r="G70" s="68" t="str">
        <f t="shared" si="25"/>
        <v>00000000-1900</v>
      </c>
      <c r="H70" s="66" t="str">
        <f t="shared" si="26"/>
        <v>0 de enero de yyyy</v>
      </c>
      <c r="J70" s="66" t="str">
        <f>+IFERROR(INDEX(BD_CIAT!$S$1:$S$273,MATCH(RD_IL_RENOVACIONES!I70,BD_CIAT!$A$1:$A$273,0)),"")</f>
        <v/>
      </c>
      <c r="L70" s="33" t="str">
        <f>IFERROR(INDEX(BD_CIAT!$Z$1:$Z$273,MATCH(RD_IL_RENOVACIONES!K70,BD_CIAT!$Y$1:$Y$273,0)),"")</f>
        <v/>
      </c>
      <c r="M70" s="48"/>
      <c r="N70" s="48"/>
      <c r="O70" s="78" t="str">
        <f>+IF(M70&lt;&gt;"",CONCATENATE(MID(LOWER([1]!NumLetras(ABS(12*(YEAR(N70)-YEAR(M70))+(MONTH(N70)-MONTH(M70))))),1,LEN([1]!NumLetras(ABS(12*(YEAR(N70)-YEAR(M70))+(MONTH(N70)-MONTH(M70)))))-7)," (",ABS(12*(YEAR(N70)-YEAR(M70))+(MONTH(N70)-MONTH(M70))),")",IF(MONTH(N70)-MONTH(M70)=1," mes"," meses")),"")</f>
        <v/>
      </c>
      <c r="P70" s="80" t="str">
        <f t="shared" si="27"/>
        <v/>
      </c>
      <c r="Q70" s="70" t="str">
        <f t="shared" si="28"/>
        <v/>
      </c>
      <c r="R70" s="49"/>
      <c r="S70" s="49"/>
      <c r="T70" s="66" t="str">
        <f t="shared" si="29"/>
        <v>0 de enero de yyyy</v>
      </c>
      <c r="U70" s="50"/>
      <c r="V70" s="72" t="str">
        <f t="shared" si="30"/>
        <v xml:space="preserve">$,000 </v>
      </c>
      <c r="W70" s="72" t="str">
        <f>LOWER(IF(U70&lt;&gt;"",[1]!NumLetras(U70),""))</f>
        <v/>
      </c>
      <c r="X70" s="81" t="str">
        <f t="shared" si="31"/>
        <v/>
      </c>
      <c r="Y70" s="66" t="str">
        <f>IFERROR(INDEX(BD_CIAT!$B$1:$B$273,MATCH(RD_IL_RENOVACIONES!AA70,BD_CIAT!$AG$1:$AG$273,0)),"")</f>
        <v/>
      </c>
      <c r="Z70" s="66" t="str">
        <f>IFERROR(INDEX(BD_CIAT!$AI$1:$AI$273,MATCH(RD_IL_RENOVACIONES!AA70,BD_CIAT!$AG$1:$AG$273,0)),"")</f>
        <v/>
      </c>
      <c r="AA70" s="66" t="str">
        <f>IFERROR(INDEX(BD_CIAT!$AG$1:$AG$273,MATCH(RD_IL_RENOVACIONES!I70,BD_CIAT!$A$1:$A$273,0)),"")</f>
        <v/>
      </c>
      <c r="AB70" s="66" t="str">
        <f>IFERROR(INDEX(BD_CIAT!$E$1:$E$273,MATCH(RD_IL_RENOVACIONES!AA70,BD_CIAT!$AG$1:$AG$273,0)),"")</f>
        <v/>
      </c>
      <c r="AC70" s="33" t="str">
        <f>IFERROR(INDEX(BD_CIAT!$AK$1:$AK$273,MATCH(RD_IL_RENOVACIONES!I70,BD_CIAT!$A$1:$A$273,0)),"")</f>
        <v/>
      </c>
      <c r="AD70" s="66" t="str">
        <f t="shared" si="32"/>
        <v/>
      </c>
      <c r="AE70" s="78" t="str">
        <f>IFERROR(INDEX(BD_CIAT!$AA$2:$AA$273,MATCH(RD_IL_RENOVACIONES!K70,BD_CIAT!$Y$2:$Y$273,0)),"")</f>
        <v/>
      </c>
      <c r="AF70" s="44"/>
      <c r="AG70" s="44"/>
      <c r="AH70" s="51"/>
      <c r="AI70" s="66" t="str">
        <f t="shared" si="33"/>
        <v/>
      </c>
      <c r="AJ70" s="48"/>
      <c r="AK70" s="66" t="str">
        <f t="shared" si="34"/>
        <v>0 de enero de yyyy</v>
      </c>
      <c r="AL70" s="48"/>
      <c r="AM70" s="66" t="str">
        <f t="shared" si="35"/>
        <v>0 de enero de YYYY</v>
      </c>
      <c r="AN70" s="58"/>
      <c r="AO70" s="72" t="str">
        <f t="shared" si="36"/>
        <v xml:space="preserve">$,000 </v>
      </c>
      <c r="AP70" s="72" t="str">
        <f>LOWER(IF(AN70&lt;&gt;"",[1]!NumLetras(AN70),""))</f>
        <v/>
      </c>
      <c r="AQ70" s="73" t="str">
        <f t="shared" si="37"/>
        <v/>
      </c>
      <c r="AS70" s="48"/>
      <c r="AT70" s="66" t="str">
        <f t="shared" si="38"/>
        <v>00000000-1900-PRODUCE/DECHDI</v>
      </c>
      <c r="AU70" s="44"/>
      <c r="AV70" s="48"/>
      <c r="AW70" s="33" t="str">
        <f t="shared" si="39"/>
        <v/>
      </c>
      <c r="AX70" s="33" t="str">
        <f t="shared" si="40"/>
        <v/>
      </c>
      <c r="AY70" s="48"/>
      <c r="AZ70" s="48"/>
      <c r="BA70" s="82" t="str">
        <f t="shared" si="41"/>
        <v/>
      </c>
      <c r="BB70" s="70" t="str">
        <f t="shared" si="42"/>
        <v/>
      </c>
      <c r="BC70" s="66" t="str">
        <f>IFERROR(INDEX(BD_CIAT!$AE$1:$AE$273,MATCH(RD_IL_RENOVACIONES!I70,BD_CIAT!$A$1:$A$273,0)),"")</f>
        <v/>
      </c>
      <c r="BD70" s="66" t="str">
        <f>+IF(BC70&lt;&gt;"",IF(RIGHT(BC70)="B",DATA_AUX!$F$3,IF(RIGHT(BC70)="A",DATA_AUX!$F$2,DATA_AUX!$F$4)),"")</f>
        <v/>
      </c>
      <c r="BE70" s="66" t="str">
        <f t="shared" si="43"/>
        <v/>
      </c>
      <c r="BF70" s="70" t="str">
        <f t="shared" si="44"/>
        <v/>
      </c>
      <c r="BG70" s="84" t="str">
        <f t="shared" si="45"/>
        <v/>
      </c>
      <c r="BH70" s="66" t="str">
        <f>+IF(AY70&lt;&gt;"",CONCATENATE(PROPER(MID([1]!NumLetras(12*(YEAR(AZ70)-YEAR(AY70))+(MONTH(AZ70)-MONTH(AY70))),1,LEN([1]!NumLetras(12*(YEAR(AZ70)-YEAR(AY70))+(MONTH(AZ70)-MONTH(AY70))))-7))," (",12*(YEAR(AZ70)-YEAR(AY70))+(MONTH(AZ70)-MONTH(AY70)),")",IF(MONTH(AZ70)-MONTH(AY70)=1," mes"," meses"),"; ",BB70),"")</f>
        <v/>
      </c>
      <c r="BI70" s="66" t="str">
        <f>IF(M70="","",IF(AK70&lt;&gt;"",CONCATENATE(LOWER(MID([1]!NumLetras(12*(YEAR(N70)-YEAR(M70))+(MONTH(N70)-MONTH(M70))),1,LEN([1]!NumLetras(12*(YEAR(N70)-YEAR(M70))+(MONTH(N70)-MONTH(M70))))-7))," (",12*(YEAR(N70)-YEAR(M70))+(MONTH(N70)-MONTH(M70)),")",IF(MONTH(N70)-MONTH(M70)=1," mes"," meses"),"; ",Q70),""))</f>
        <v/>
      </c>
    </row>
    <row r="71" spans="1:61" ht="42" customHeight="1">
      <c r="A71" s="43">
        <v>70</v>
      </c>
      <c r="C71" s="44"/>
      <c r="D71" s="66" t="str">
        <f t="shared" si="24"/>
        <v>00000000-2024-PRODUCE/DECHDI-</v>
      </c>
      <c r="E71" s="45"/>
      <c r="F71" s="46"/>
      <c r="G71" s="68" t="str">
        <f t="shared" si="25"/>
        <v>00000000-1900</v>
      </c>
      <c r="H71" s="66" t="str">
        <f t="shared" si="26"/>
        <v>0 de enero de yyyy</v>
      </c>
      <c r="J71" s="66" t="str">
        <f>+IFERROR(INDEX(BD_CIAT!$S$1:$S$273,MATCH(RD_IL_RENOVACIONES!I71,BD_CIAT!$A$1:$A$273,0)),"")</f>
        <v/>
      </c>
      <c r="L71" s="33" t="str">
        <f>IFERROR(INDEX(BD_CIAT!$Z$1:$Z$273,MATCH(RD_IL_RENOVACIONES!K71,BD_CIAT!$Y$1:$Y$273,0)),"")</f>
        <v/>
      </c>
      <c r="M71" s="48"/>
      <c r="N71" s="48"/>
      <c r="O71" s="78" t="str">
        <f>+IF(M71&lt;&gt;"",CONCATENATE(MID(LOWER([1]!NumLetras(ABS(12*(YEAR(N71)-YEAR(M71))+(MONTH(N71)-MONTH(M71))))),1,LEN([1]!NumLetras(ABS(12*(YEAR(N71)-YEAR(M71))+(MONTH(N71)-MONTH(M71)))))-7)," (",ABS(12*(YEAR(N71)-YEAR(M71))+(MONTH(N71)-MONTH(M71))),")",IF(MONTH(N71)-MONTH(M71)=1," mes"," meses")),"")</f>
        <v/>
      </c>
      <c r="P71" s="80" t="str">
        <f t="shared" si="27"/>
        <v/>
      </c>
      <c r="Q71" s="70" t="str">
        <f t="shared" si="28"/>
        <v/>
      </c>
      <c r="R71" s="49"/>
      <c r="S71" s="49"/>
      <c r="T71" s="66" t="str">
        <f t="shared" si="29"/>
        <v>0 de enero de yyyy</v>
      </c>
      <c r="U71" s="50"/>
      <c r="V71" s="72" t="str">
        <f t="shared" si="30"/>
        <v xml:space="preserve">$,000 </v>
      </c>
      <c r="W71" s="72" t="str">
        <f>LOWER(IF(U71&lt;&gt;"",[1]!NumLetras(U71),""))</f>
        <v/>
      </c>
      <c r="X71" s="81" t="str">
        <f t="shared" si="31"/>
        <v/>
      </c>
      <c r="Y71" s="66" t="str">
        <f>IFERROR(INDEX(BD_CIAT!$B$1:$B$273,MATCH(RD_IL_RENOVACIONES!AA71,BD_CIAT!$AG$1:$AG$273,0)),"")</f>
        <v/>
      </c>
      <c r="Z71" s="66" t="str">
        <f>IFERROR(INDEX(BD_CIAT!$AI$1:$AI$273,MATCH(RD_IL_RENOVACIONES!AA71,BD_CIAT!$AG$1:$AG$273,0)),"")</f>
        <v/>
      </c>
      <c r="AA71" s="66" t="str">
        <f>IFERROR(INDEX(BD_CIAT!$AG$1:$AG$273,MATCH(RD_IL_RENOVACIONES!I71,BD_CIAT!$A$1:$A$273,0)),"")</f>
        <v/>
      </c>
      <c r="AB71" s="66" t="str">
        <f>IFERROR(INDEX(BD_CIAT!$E$1:$E$273,MATCH(RD_IL_RENOVACIONES!AA71,BD_CIAT!$AG$1:$AG$273,0)),"")</f>
        <v/>
      </c>
      <c r="AC71" s="33" t="str">
        <f>IFERROR(INDEX(BD_CIAT!$AK$1:$AK$273,MATCH(RD_IL_RENOVACIONES!I71,BD_CIAT!$A$1:$A$273,0)),"")</f>
        <v/>
      </c>
      <c r="AD71" s="66" t="str">
        <f t="shared" si="32"/>
        <v/>
      </c>
      <c r="AE71" s="78" t="str">
        <f>IFERROR(INDEX(BD_CIAT!$AA$2:$AA$273,MATCH(RD_IL_RENOVACIONES!K71,BD_CIAT!$Y$2:$Y$273,0)),"")</f>
        <v/>
      </c>
      <c r="AF71" s="44"/>
      <c r="AG71" s="44"/>
      <c r="AH71" s="51"/>
      <c r="AI71" s="66" t="str">
        <f t="shared" si="33"/>
        <v/>
      </c>
      <c r="AJ71" s="48"/>
      <c r="AK71" s="66" t="str">
        <f t="shared" si="34"/>
        <v>0 de enero de yyyy</v>
      </c>
      <c r="AL71" s="48"/>
      <c r="AM71" s="66" t="str">
        <f t="shared" si="35"/>
        <v>0 de enero de YYYY</v>
      </c>
      <c r="AN71" s="58"/>
      <c r="AO71" s="72" t="str">
        <f t="shared" si="36"/>
        <v xml:space="preserve">$,000 </v>
      </c>
      <c r="AP71" s="72" t="str">
        <f>LOWER(IF(AN71&lt;&gt;"",[1]!NumLetras(AN71),""))</f>
        <v/>
      </c>
      <c r="AQ71" s="73" t="str">
        <f t="shared" si="37"/>
        <v/>
      </c>
      <c r="AS71" s="48"/>
      <c r="AT71" s="66" t="str">
        <f t="shared" si="38"/>
        <v>00000000-1900-PRODUCE/DECHDI</v>
      </c>
      <c r="AU71" s="44"/>
      <c r="AV71" s="48"/>
      <c r="AW71" s="33" t="str">
        <f t="shared" si="39"/>
        <v/>
      </c>
      <c r="AX71" s="33" t="str">
        <f t="shared" si="40"/>
        <v/>
      </c>
      <c r="AY71" s="48"/>
      <c r="AZ71" s="48"/>
      <c r="BA71" s="82" t="str">
        <f t="shared" si="41"/>
        <v/>
      </c>
      <c r="BB71" s="70" t="str">
        <f t="shared" si="42"/>
        <v/>
      </c>
      <c r="BC71" s="66" t="str">
        <f>IFERROR(INDEX(BD_CIAT!$AE$1:$AE$273,MATCH(RD_IL_RENOVACIONES!I71,BD_CIAT!$A$1:$A$273,0)),"")</f>
        <v/>
      </c>
      <c r="BD71" s="66" t="str">
        <f>+IF(BC71&lt;&gt;"",IF(RIGHT(BC71)="B",DATA_AUX!$F$3,IF(RIGHT(BC71)="A",DATA_AUX!$F$2,DATA_AUX!$F$4)),"")</f>
        <v/>
      </c>
      <c r="BE71" s="66" t="str">
        <f t="shared" si="43"/>
        <v/>
      </c>
      <c r="BF71" s="70" t="str">
        <f t="shared" si="44"/>
        <v/>
      </c>
      <c r="BG71" s="84" t="str">
        <f t="shared" si="45"/>
        <v/>
      </c>
      <c r="BH71" s="66" t="str">
        <f>+IF(AY71&lt;&gt;"",CONCATENATE(PROPER(MID([1]!NumLetras(12*(YEAR(AZ71)-YEAR(AY71))+(MONTH(AZ71)-MONTH(AY71))),1,LEN([1]!NumLetras(12*(YEAR(AZ71)-YEAR(AY71))+(MONTH(AZ71)-MONTH(AY71))))-7))," (",12*(YEAR(AZ71)-YEAR(AY71))+(MONTH(AZ71)-MONTH(AY71)),")",IF(MONTH(AZ71)-MONTH(AY71)=1," mes"," meses"),"; ",BB71),"")</f>
        <v/>
      </c>
      <c r="BI71" s="66" t="str">
        <f>IF(M71="","",IF(AK71&lt;&gt;"",CONCATENATE(LOWER(MID([1]!NumLetras(12*(YEAR(N71)-YEAR(M71))+(MONTH(N71)-MONTH(M71))),1,LEN([1]!NumLetras(12*(YEAR(N71)-YEAR(M71))+(MONTH(N71)-MONTH(M71))))-7))," (",12*(YEAR(N71)-YEAR(M71))+(MONTH(N71)-MONTH(M71)),")",IF(MONTH(N71)-MONTH(M71)=1," mes"," meses"),"; ",Q71),""))</f>
        <v/>
      </c>
    </row>
    <row r="72" spans="1:61" ht="42" customHeight="1">
      <c r="A72" s="43">
        <v>71</v>
      </c>
      <c r="C72" s="44"/>
      <c r="D72" s="66" t="str">
        <f t="shared" si="24"/>
        <v>00000000-2024-PRODUCE/DECHDI-</v>
      </c>
      <c r="E72" s="45"/>
      <c r="F72" s="46"/>
      <c r="G72" s="68" t="str">
        <f t="shared" si="25"/>
        <v>00000000-1900</v>
      </c>
      <c r="H72" s="66" t="str">
        <f t="shared" si="26"/>
        <v>0 de enero de yyyy</v>
      </c>
      <c r="J72" s="66" t="str">
        <f>+IFERROR(INDEX(BD_CIAT!$S$1:$S$273,MATCH(RD_IL_RENOVACIONES!I72,BD_CIAT!$A$1:$A$273,0)),"")</f>
        <v/>
      </c>
      <c r="L72" s="33" t="str">
        <f>IFERROR(INDEX(BD_CIAT!$Z$1:$Z$273,MATCH(RD_IL_RENOVACIONES!K72,BD_CIAT!$Y$1:$Y$273,0)),"")</f>
        <v/>
      </c>
      <c r="M72" s="48"/>
      <c r="N72" s="48"/>
      <c r="O72" s="78" t="str">
        <f>+IF(M72&lt;&gt;"",CONCATENATE(MID(LOWER([1]!NumLetras(ABS(12*(YEAR(N72)-YEAR(M72))+(MONTH(N72)-MONTH(M72))))),1,LEN([1]!NumLetras(ABS(12*(YEAR(N72)-YEAR(M72))+(MONTH(N72)-MONTH(M72)))))-7)," (",ABS(12*(YEAR(N72)-YEAR(M72))+(MONTH(N72)-MONTH(M72))),")",IF(MONTH(N72)-MONTH(M72)=1," mes"," meses")),"")</f>
        <v/>
      </c>
      <c r="P72" s="80" t="str">
        <f t="shared" si="27"/>
        <v/>
      </c>
      <c r="Q72" s="70" t="str">
        <f t="shared" si="28"/>
        <v/>
      </c>
      <c r="R72" s="49"/>
      <c r="S72" s="49"/>
      <c r="T72" s="66" t="str">
        <f t="shared" si="29"/>
        <v>0 de enero de yyyy</v>
      </c>
      <c r="U72" s="50"/>
      <c r="V72" s="72" t="str">
        <f t="shared" si="30"/>
        <v xml:space="preserve">$,000 </v>
      </c>
      <c r="W72" s="72" t="str">
        <f>LOWER(IF(U72&lt;&gt;"",[1]!NumLetras(U72),""))</f>
        <v/>
      </c>
      <c r="X72" s="81" t="str">
        <f t="shared" si="31"/>
        <v/>
      </c>
      <c r="Y72" s="66" t="str">
        <f>IFERROR(INDEX(BD_CIAT!$B$1:$B$273,MATCH(RD_IL_RENOVACIONES!AA72,BD_CIAT!$AG$1:$AG$273,0)),"")</f>
        <v/>
      </c>
      <c r="Z72" s="66" t="str">
        <f>IFERROR(INDEX(BD_CIAT!$AI$1:$AI$273,MATCH(RD_IL_RENOVACIONES!AA72,BD_CIAT!$AG$1:$AG$273,0)),"")</f>
        <v/>
      </c>
      <c r="AA72" s="66" t="str">
        <f>IFERROR(INDEX(BD_CIAT!$AG$1:$AG$273,MATCH(RD_IL_RENOVACIONES!I72,BD_CIAT!$A$1:$A$273,0)),"")</f>
        <v/>
      </c>
      <c r="AB72" s="66" t="str">
        <f>IFERROR(INDEX(BD_CIAT!$E$1:$E$273,MATCH(RD_IL_RENOVACIONES!AA72,BD_CIAT!$AG$1:$AG$273,0)),"")</f>
        <v/>
      </c>
      <c r="AC72" s="33" t="str">
        <f>IFERROR(INDEX(BD_CIAT!$AK$1:$AK$273,MATCH(RD_IL_RENOVACIONES!I72,BD_CIAT!$A$1:$A$273,0)),"")</f>
        <v/>
      </c>
      <c r="AD72" s="66" t="str">
        <f t="shared" si="32"/>
        <v/>
      </c>
      <c r="AE72" s="78" t="str">
        <f>IFERROR(INDEX(BD_CIAT!$AA$2:$AA$273,MATCH(RD_IL_RENOVACIONES!K72,BD_CIAT!$Y$2:$Y$273,0)),"")</f>
        <v/>
      </c>
      <c r="AF72" s="44"/>
      <c r="AG72" s="44"/>
      <c r="AH72" s="51"/>
      <c r="AI72" s="66" t="str">
        <f t="shared" si="33"/>
        <v/>
      </c>
      <c r="AJ72" s="48"/>
      <c r="AK72" s="66" t="str">
        <f t="shared" si="34"/>
        <v>0 de enero de yyyy</v>
      </c>
      <c r="AL72" s="48"/>
      <c r="AM72" s="66" t="str">
        <f t="shared" si="35"/>
        <v>0 de enero de YYYY</v>
      </c>
      <c r="AN72" s="58"/>
      <c r="AO72" s="72" t="str">
        <f t="shared" si="36"/>
        <v xml:space="preserve">$,000 </v>
      </c>
      <c r="AP72" s="72" t="str">
        <f>LOWER(IF(AN72&lt;&gt;"",[1]!NumLetras(AN72),""))</f>
        <v/>
      </c>
      <c r="AQ72" s="73" t="str">
        <f t="shared" si="37"/>
        <v/>
      </c>
      <c r="AS72" s="48"/>
      <c r="AT72" s="66" t="str">
        <f t="shared" si="38"/>
        <v>00000000-1900-PRODUCE/DECHDI</v>
      </c>
      <c r="AU72" s="44"/>
      <c r="AV72" s="48"/>
      <c r="AW72" s="33" t="str">
        <f t="shared" si="39"/>
        <v/>
      </c>
      <c r="AX72" s="33" t="str">
        <f t="shared" si="40"/>
        <v/>
      </c>
      <c r="AY72" s="48"/>
      <c r="AZ72" s="48"/>
      <c r="BA72" s="82" t="str">
        <f t="shared" si="41"/>
        <v/>
      </c>
      <c r="BB72" s="70" t="str">
        <f t="shared" si="42"/>
        <v/>
      </c>
      <c r="BC72" s="66" t="str">
        <f>IFERROR(INDEX(BD_CIAT!$AE$1:$AE$273,MATCH(RD_IL_RENOVACIONES!I72,BD_CIAT!$A$1:$A$273,0)),"")</f>
        <v/>
      </c>
      <c r="BD72" s="66" t="str">
        <f>+IF(BC72&lt;&gt;"",IF(RIGHT(BC72)="B",DATA_AUX!$F$3,IF(RIGHT(BC72)="A",DATA_AUX!$F$2,DATA_AUX!$F$4)),"")</f>
        <v/>
      </c>
      <c r="BE72" s="66" t="str">
        <f t="shared" si="43"/>
        <v/>
      </c>
      <c r="BF72" s="70" t="str">
        <f t="shared" si="44"/>
        <v/>
      </c>
      <c r="BG72" s="84" t="str">
        <f t="shared" si="45"/>
        <v/>
      </c>
      <c r="BH72" s="66" t="str">
        <f>+IF(AY72&lt;&gt;"",CONCATENATE(PROPER(MID([1]!NumLetras(12*(YEAR(AZ72)-YEAR(AY72))+(MONTH(AZ72)-MONTH(AY72))),1,LEN([1]!NumLetras(12*(YEAR(AZ72)-YEAR(AY72))+(MONTH(AZ72)-MONTH(AY72))))-7))," (",12*(YEAR(AZ72)-YEAR(AY72))+(MONTH(AZ72)-MONTH(AY72)),")",IF(MONTH(AZ72)-MONTH(AY72)=1," mes"," meses"),"; ",BB72),"")</f>
        <v/>
      </c>
      <c r="BI72" s="66" t="str">
        <f>IF(M72="","",IF(AK72&lt;&gt;"",CONCATENATE(LOWER(MID([1]!NumLetras(12*(YEAR(N72)-YEAR(M72))+(MONTH(N72)-MONTH(M72))),1,LEN([1]!NumLetras(12*(YEAR(N72)-YEAR(M72))+(MONTH(N72)-MONTH(M72))))-7))," (",12*(YEAR(N72)-YEAR(M72))+(MONTH(N72)-MONTH(M72)),")",IF(MONTH(N72)-MONTH(M72)=1," mes"," meses"),"; ",Q72),""))</f>
        <v/>
      </c>
    </row>
    <row r="73" spans="1:61" ht="42" customHeight="1">
      <c r="A73" s="43">
        <v>72</v>
      </c>
      <c r="C73" s="44"/>
      <c r="D73" s="66" t="str">
        <f t="shared" si="24"/>
        <v>00000000-2024-PRODUCE/DECHDI-</v>
      </c>
      <c r="E73" s="45"/>
      <c r="F73" s="46"/>
      <c r="G73" s="68" t="str">
        <f t="shared" si="25"/>
        <v>00000000-1900</v>
      </c>
      <c r="H73" s="66" t="str">
        <f t="shared" si="26"/>
        <v>0 de enero de yyyy</v>
      </c>
      <c r="J73" s="66" t="str">
        <f>+IFERROR(INDEX(BD_CIAT!$S$1:$S$273,MATCH(RD_IL_RENOVACIONES!I73,BD_CIAT!$A$1:$A$273,0)),"")</f>
        <v/>
      </c>
      <c r="L73" s="33" t="str">
        <f>IFERROR(INDEX(BD_CIAT!$Z$1:$Z$273,MATCH(RD_IL_RENOVACIONES!K73,BD_CIAT!$Y$1:$Y$273,0)),"")</f>
        <v/>
      </c>
      <c r="M73" s="48"/>
      <c r="N73" s="48"/>
      <c r="O73" s="78" t="str">
        <f>+IF(M73&lt;&gt;"",CONCATENATE(MID(LOWER([1]!NumLetras(ABS(12*(YEAR(N73)-YEAR(M73))+(MONTH(N73)-MONTH(M73))))),1,LEN([1]!NumLetras(ABS(12*(YEAR(N73)-YEAR(M73))+(MONTH(N73)-MONTH(M73)))))-7)," (",ABS(12*(YEAR(N73)-YEAR(M73))+(MONTH(N73)-MONTH(M73))),")",IF(MONTH(N73)-MONTH(M73)=1," mes"," meses")),"")</f>
        <v/>
      </c>
      <c r="P73" s="80" t="str">
        <f t="shared" si="27"/>
        <v/>
      </c>
      <c r="Q73" s="70" t="str">
        <f t="shared" si="28"/>
        <v/>
      </c>
      <c r="R73" s="49"/>
      <c r="S73" s="49"/>
      <c r="T73" s="66" t="str">
        <f t="shared" si="29"/>
        <v>0 de enero de yyyy</v>
      </c>
      <c r="U73" s="50"/>
      <c r="V73" s="72" t="str">
        <f t="shared" si="30"/>
        <v xml:space="preserve">$,000 </v>
      </c>
      <c r="W73" s="72" t="str">
        <f>LOWER(IF(U73&lt;&gt;"",[1]!NumLetras(U73),""))</f>
        <v/>
      </c>
      <c r="X73" s="81" t="str">
        <f t="shared" si="31"/>
        <v/>
      </c>
      <c r="Y73" s="66" t="str">
        <f>IFERROR(INDEX(BD_CIAT!$B$1:$B$273,MATCH(RD_IL_RENOVACIONES!AA73,BD_CIAT!$AG$1:$AG$273,0)),"")</f>
        <v/>
      </c>
      <c r="Z73" s="66" t="str">
        <f>IFERROR(INDEX(BD_CIAT!$AI$1:$AI$273,MATCH(RD_IL_RENOVACIONES!AA73,BD_CIAT!$AG$1:$AG$273,0)),"")</f>
        <v/>
      </c>
      <c r="AA73" s="66" t="str">
        <f>IFERROR(INDEX(BD_CIAT!$AG$1:$AG$273,MATCH(RD_IL_RENOVACIONES!I73,BD_CIAT!$A$1:$A$273,0)),"")</f>
        <v/>
      </c>
      <c r="AB73" s="66" t="str">
        <f>IFERROR(INDEX(BD_CIAT!$E$1:$E$273,MATCH(RD_IL_RENOVACIONES!AA73,BD_CIAT!$AG$1:$AG$273,0)),"")</f>
        <v/>
      </c>
      <c r="AC73" s="33" t="str">
        <f>IFERROR(INDEX(BD_CIAT!$AK$1:$AK$273,MATCH(RD_IL_RENOVACIONES!I73,BD_CIAT!$A$1:$A$273,0)),"")</f>
        <v/>
      </c>
      <c r="AD73" s="66" t="str">
        <f t="shared" si="32"/>
        <v/>
      </c>
      <c r="AE73" s="78" t="str">
        <f>IFERROR(INDEX(BD_CIAT!$AA$2:$AA$273,MATCH(RD_IL_RENOVACIONES!K73,BD_CIAT!$Y$2:$Y$273,0)),"")</f>
        <v/>
      </c>
      <c r="AF73" s="44"/>
      <c r="AG73" s="44"/>
      <c r="AH73" s="51"/>
      <c r="AI73" s="66" t="str">
        <f t="shared" si="33"/>
        <v/>
      </c>
      <c r="AJ73" s="48"/>
      <c r="AK73" s="66" t="str">
        <f t="shared" si="34"/>
        <v>0 de enero de yyyy</v>
      </c>
      <c r="AL73" s="48"/>
      <c r="AM73" s="66" t="str">
        <f t="shared" si="35"/>
        <v>0 de enero de YYYY</v>
      </c>
      <c r="AN73" s="58"/>
      <c r="AO73" s="72" t="str">
        <f t="shared" si="36"/>
        <v xml:space="preserve">$,000 </v>
      </c>
      <c r="AP73" s="72" t="str">
        <f>LOWER(IF(AN73&lt;&gt;"",[1]!NumLetras(AN73),""))</f>
        <v/>
      </c>
      <c r="AQ73" s="73" t="str">
        <f t="shared" si="37"/>
        <v/>
      </c>
      <c r="AS73" s="48"/>
      <c r="AT73" s="66" t="str">
        <f t="shared" si="38"/>
        <v>00000000-1900-PRODUCE/DECHDI</v>
      </c>
      <c r="AU73" s="44"/>
      <c r="AV73" s="48"/>
      <c r="AW73" s="33" t="str">
        <f t="shared" si="39"/>
        <v/>
      </c>
      <c r="AX73" s="33" t="str">
        <f t="shared" si="40"/>
        <v/>
      </c>
      <c r="AY73" s="48"/>
      <c r="AZ73" s="48"/>
      <c r="BA73" s="82" t="str">
        <f t="shared" si="41"/>
        <v/>
      </c>
      <c r="BB73" s="70" t="str">
        <f t="shared" si="42"/>
        <v/>
      </c>
      <c r="BC73" s="66" t="str">
        <f>IFERROR(INDEX(BD_CIAT!$AE$1:$AE$273,MATCH(RD_IL_RENOVACIONES!I73,BD_CIAT!$A$1:$A$273,0)),"")</f>
        <v/>
      </c>
      <c r="BD73" s="66" t="str">
        <f>+IF(BC73&lt;&gt;"",IF(RIGHT(BC73)="B",DATA_AUX!$F$3,IF(RIGHT(BC73)="A",DATA_AUX!$F$2,DATA_AUX!$F$4)),"")</f>
        <v/>
      </c>
      <c r="BE73" s="66" t="str">
        <f t="shared" si="43"/>
        <v/>
      </c>
      <c r="BF73" s="70" t="str">
        <f t="shared" si="44"/>
        <v/>
      </c>
      <c r="BG73" s="84" t="str">
        <f t="shared" si="45"/>
        <v/>
      </c>
      <c r="BH73" s="66" t="str">
        <f>+IF(AY73&lt;&gt;"",CONCATENATE(PROPER(MID([1]!NumLetras(12*(YEAR(AZ73)-YEAR(AY73))+(MONTH(AZ73)-MONTH(AY73))),1,LEN([1]!NumLetras(12*(YEAR(AZ73)-YEAR(AY73))+(MONTH(AZ73)-MONTH(AY73))))-7))," (",12*(YEAR(AZ73)-YEAR(AY73))+(MONTH(AZ73)-MONTH(AY73)),")",IF(MONTH(AZ73)-MONTH(AY73)=1," mes"," meses"),"; ",BB73),"")</f>
        <v/>
      </c>
      <c r="BI73" s="66" t="str">
        <f>IF(M73="","",IF(AK73&lt;&gt;"",CONCATENATE(LOWER(MID([1]!NumLetras(12*(YEAR(N73)-YEAR(M73))+(MONTH(N73)-MONTH(M73))),1,LEN([1]!NumLetras(12*(YEAR(N73)-YEAR(M73))+(MONTH(N73)-MONTH(M73))))-7))," (",12*(YEAR(N73)-YEAR(M73))+(MONTH(N73)-MONTH(M73)),")",IF(MONTH(N73)-MONTH(M73)=1," mes"," meses"),"; ",Q73),""))</f>
        <v/>
      </c>
    </row>
    <row r="74" spans="1:61" ht="42" customHeight="1">
      <c r="A74" s="43">
        <v>73</v>
      </c>
      <c r="C74" s="44"/>
      <c r="D74" s="66" t="str">
        <f t="shared" si="24"/>
        <v>00000000-2024-PRODUCE/DECHDI-</v>
      </c>
      <c r="E74" s="45"/>
      <c r="F74" s="46"/>
      <c r="G74" s="68" t="str">
        <f t="shared" si="25"/>
        <v>00000000-1900</v>
      </c>
      <c r="H74" s="66" t="str">
        <f t="shared" si="26"/>
        <v>0 de enero de yyyy</v>
      </c>
      <c r="J74" s="66" t="str">
        <f>+IFERROR(INDEX(BD_CIAT!$S$1:$S$273,MATCH(RD_IL_RENOVACIONES!I74,BD_CIAT!$A$1:$A$273,0)),"")</f>
        <v/>
      </c>
      <c r="L74" s="33" t="str">
        <f>IFERROR(INDEX(BD_CIAT!$Z$1:$Z$273,MATCH(RD_IL_RENOVACIONES!K74,BD_CIAT!$Y$1:$Y$273,0)),"")</f>
        <v/>
      </c>
      <c r="M74" s="48"/>
      <c r="N74" s="48"/>
      <c r="O74" s="78" t="str">
        <f>+IF(M74&lt;&gt;"",CONCATENATE(MID(LOWER([1]!NumLetras(ABS(12*(YEAR(N74)-YEAR(M74))+(MONTH(N74)-MONTH(M74))))),1,LEN([1]!NumLetras(ABS(12*(YEAR(N74)-YEAR(M74))+(MONTH(N74)-MONTH(M74)))))-7)," (",ABS(12*(YEAR(N74)-YEAR(M74))+(MONTH(N74)-MONTH(M74))),")",IF(MONTH(N74)-MONTH(M74)=1," mes"," meses")),"")</f>
        <v/>
      </c>
      <c r="P74" s="80" t="str">
        <f t="shared" si="27"/>
        <v/>
      </c>
      <c r="Q74" s="70" t="str">
        <f t="shared" si="28"/>
        <v/>
      </c>
      <c r="R74" s="49"/>
      <c r="S74" s="49"/>
      <c r="T74" s="66" t="str">
        <f t="shared" si="29"/>
        <v>0 de enero de yyyy</v>
      </c>
      <c r="U74" s="50"/>
      <c r="V74" s="72" t="str">
        <f t="shared" si="30"/>
        <v xml:space="preserve">$,000 </v>
      </c>
      <c r="W74" s="72" t="str">
        <f>LOWER(IF(U74&lt;&gt;"",[1]!NumLetras(U74),""))</f>
        <v/>
      </c>
      <c r="X74" s="81" t="str">
        <f t="shared" si="31"/>
        <v/>
      </c>
      <c r="Y74" s="66" t="str">
        <f>IFERROR(INDEX(BD_CIAT!$B$1:$B$273,MATCH(RD_IL_RENOVACIONES!AA74,BD_CIAT!$AG$1:$AG$273,0)),"")</f>
        <v/>
      </c>
      <c r="Z74" s="66" t="str">
        <f>IFERROR(INDEX(BD_CIAT!$AI$1:$AI$273,MATCH(RD_IL_RENOVACIONES!AA74,BD_CIAT!$AG$1:$AG$273,0)),"")</f>
        <v/>
      </c>
      <c r="AA74" s="66" t="str">
        <f>IFERROR(INDEX(BD_CIAT!$AG$1:$AG$273,MATCH(RD_IL_RENOVACIONES!I74,BD_CIAT!$A$1:$A$273,0)),"")</f>
        <v/>
      </c>
      <c r="AB74" s="66" t="str">
        <f>IFERROR(INDEX(BD_CIAT!$E$1:$E$273,MATCH(RD_IL_RENOVACIONES!AA74,BD_CIAT!$AG$1:$AG$273,0)),"")</f>
        <v/>
      </c>
      <c r="AC74" s="33" t="str">
        <f>IFERROR(INDEX(BD_CIAT!$AK$1:$AK$273,MATCH(RD_IL_RENOVACIONES!I74,BD_CIAT!$A$1:$A$273,0)),"")</f>
        <v/>
      </c>
      <c r="AD74" s="66" t="str">
        <f t="shared" si="32"/>
        <v/>
      </c>
      <c r="AE74" s="78" t="str">
        <f>IFERROR(INDEX(BD_CIAT!$AA$2:$AA$273,MATCH(RD_IL_RENOVACIONES!K74,BD_CIAT!$Y$2:$Y$273,0)),"")</f>
        <v/>
      </c>
      <c r="AF74" s="44"/>
      <c r="AG74" s="44"/>
      <c r="AH74" s="51"/>
      <c r="AI74" s="66" t="str">
        <f t="shared" si="33"/>
        <v/>
      </c>
      <c r="AJ74" s="48"/>
      <c r="AK74" s="66" t="str">
        <f t="shared" si="34"/>
        <v>0 de enero de yyyy</v>
      </c>
      <c r="AL74" s="48"/>
      <c r="AM74" s="66" t="str">
        <f t="shared" si="35"/>
        <v>0 de enero de YYYY</v>
      </c>
      <c r="AN74" s="58"/>
      <c r="AO74" s="72" t="str">
        <f t="shared" si="36"/>
        <v xml:space="preserve">$,000 </v>
      </c>
      <c r="AP74" s="72" t="str">
        <f>LOWER(IF(AN74&lt;&gt;"",[1]!NumLetras(AN74),""))</f>
        <v/>
      </c>
      <c r="AQ74" s="73" t="str">
        <f t="shared" si="37"/>
        <v/>
      </c>
      <c r="AS74" s="48"/>
      <c r="AT74" s="66" t="str">
        <f t="shared" si="38"/>
        <v>00000000-1900-PRODUCE/DECHDI</v>
      </c>
      <c r="AU74" s="44"/>
      <c r="AV74" s="48"/>
      <c r="AW74" s="33" t="str">
        <f t="shared" si="39"/>
        <v/>
      </c>
      <c r="AX74" s="33" t="str">
        <f t="shared" si="40"/>
        <v/>
      </c>
      <c r="AY74" s="48"/>
      <c r="AZ74" s="48"/>
      <c r="BA74" s="82" t="str">
        <f t="shared" si="41"/>
        <v/>
      </c>
      <c r="BB74" s="70" t="str">
        <f t="shared" si="42"/>
        <v/>
      </c>
      <c r="BC74" s="66" t="str">
        <f>IFERROR(INDEX(BD_CIAT!$AE$1:$AE$273,MATCH(RD_IL_RENOVACIONES!I74,BD_CIAT!$A$1:$A$273,0)),"")</f>
        <v/>
      </c>
      <c r="BD74" s="66" t="str">
        <f>+IF(BC74&lt;&gt;"",IF(RIGHT(BC74)="B",DATA_AUX!$F$3,IF(RIGHT(BC74)="A",DATA_AUX!$F$2,DATA_AUX!$F$4)),"")</f>
        <v/>
      </c>
      <c r="BE74" s="66" t="str">
        <f t="shared" si="43"/>
        <v/>
      </c>
      <c r="BF74" s="70" t="str">
        <f t="shared" si="44"/>
        <v/>
      </c>
      <c r="BG74" s="84" t="str">
        <f t="shared" si="45"/>
        <v/>
      </c>
      <c r="BH74" s="66" t="str">
        <f>+IF(AY74&lt;&gt;"",CONCATENATE(PROPER(MID([1]!NumLetras(12*(YEAR(AZ74)-YEAR(AY74))+(MONTH(AZ74)-MONTH(AY74))),1,LEN([1]!NumLetras(12*(YEAR(AZ74)-YEAR(AY74))+(MONTH(AZ74)-MONTH(AY74))))-7))," (",12*(YEAR(AZ74)-YEAR(AY74))+(MONTH(AZ74)-MONTH(AY74)),")",IF(MONTH(AZ74)-MONTH(AY74)=1," mes"," meses"),"; ",BB74),"")</f>
        <v/>
      </c>
      <c r="BI74" s="66" t="str">
        <f>IF(M74="","",IF(AK74&lt;&gt;"",CONCATENATE(LOWER(MID([1]!NumLetras(12*(YEAR(N74)-YEAR(M74))+(MONTH(N74)-MONTH(M74))),1,LEN([1]!NumLetras(12*(YEAR(N74)-YEAR(M74))+(MONTH(N74)-MONTH(M74))))-7))," (",12*(YEAR(N74)-YEAR(M74))+(MONTH(N74)-MONTH(M74)),")",IF(MONTH(N74)-MONTH(M74)=1," mes"," meses"),"; ",Q74),""))</f>
        <v/>
      </c>
    </row>
    <row r="75" spans="1:61" ht="42" customHeight="1">
      <c r="A75" s="43">
        <v>74</v>
      </c>
      <c r="C75" s="44"/>
      <c r="D75" s="66" t="str">
        <f t="shared" si="24"/>
        <v>00000000-2024-PRODUCE/DECHDI-</v>
      </c>
      <c r="E75" s="45"/>
      <c r="F75" s="46"/>
      <c r="G75" s="68" t="str">
        <f t="shared" si="25"/>
        <v>00000000-1900</v>
      </c>
      <c r="H75" s="66" t="str">
        <f t="shared" si="26"/>
        <v>0 de enero de yyyy</v>
      </c>
      <c r="J75" s="66" t="str">
        <f>+IFERROR(INDEX(BD_CIAT!$S$1:$S$273,MATCH(RD_IL_RENOVACIONES!I75,BD_CIAT!$A$1:$A$273,0)),"")</f>
        <v/>
      </c>
      <c r="L75" s="33" t="str">
        <f>IFERROR(INDEX(BD_CIAT!$Z$1:$Z$273,MATCH(RD_IL_RENOVACIONES!K75,BD_CIAT!$Y$1:$Y$273,0)),"")</f>
        <v/>
      </c>
      <c r="M75" s="48"/>
      <c r="N75" s="48"/>
      <c r="O75" s="78" t="str">
        <f>+IF(M75&lt;&gt;"",CONCATENATE(MID(LOWER([1]!NumLetras(ABS(12*(YEAR(N75)-YEAR(M75))+(MONTH(N75)-MONTH(M75))))),1,LEN([1]!NumLetras(ABS(12*(YEAR(N75)-YEAR(M75))+(MONTH(N75)-MONTH(M75)))))-7)," (",ABS(12*(YEAR(N75)-YEAR(M75))+(MONTH(N75)-MONTH(M75))),")",IF(MONTH(N75)-MONTH(M75)=1," mes"," meses")),"")</f>
        <v/>
      </c>
      <c r="P75" s="80" t="str">
        <f t="shared" si="27"/>
        <v/>
      </c>
      <c r="Q75" s="70" t="str">
        <f t="shared" si="28"/>
        <v/>
      </c>
      <c r="R75" s="49"/>
      <c r="S75" s="49"/>
      <c r="T75" s="66" t="str">
        <f t="shared" si="29"/>
        <v>0 de enero de yyyy</v>
      </c>
      <c r="U75" s="50"/>
      <c r="V75" s="72" t="str">
        <f t="shared" si="30"/>
        <v xml:space="preserve">$,000 </v>
      </c>
      <c r="W75" s="72" t="str">
        <f>LOWER(IF(U75&lt;&gt;"",[1]!NumLetras(U75),""))</f>
        <v/>
      </c>
      <c r="X75" s="81" t="str">
        <f t="shared" si="31"/>
        <v/>
      </c>
      <c r="Y75" s="66" t="str">
        <f>IFERROR(INDEX(BD_CIAT!$B$1:$B$273,MATCH(RD_IL_RENOVACIONES!AA75,BD_CIAT!$AG$1:$AG$273,0)),"")</f>
        <v/>
      </c>
      <c r="Z75" s="66" t="str">
        <f>IFERROR(INDEX(BD_CIAT!$AI$1:$AI$273,MATCH(RD_IL_RENOVACIONES!AA75,BD_CIAT!$AG$1:$AG$273,0)),"")</f>
        <v/>
      </c>
      <c r="AA75" s="66" t="str">
        <f>IFERROR(INDEX(BD_CIAT!$AG$1:$AG$273,MATCH(RD_IL_RENOVACIONES!I75,BD_CIAT!$A$1:$A$273,0)),"")</f>
        <v/>
      </c>
      <c r="AB75" s="66" t="str">
        <f>IFERROR(INDEX(BD_CIAT!$E$1:$E$273,MATCH(RD_IL_RENOVACIONES!AA75,BD_CIAT!$AG$1:$AG$273,0)),"")</f>
        <v/>
      </c>
      <c r="AC75" s="33" t="str">
        <f>IFERROR(INDEX(BD_CIAT!$AK$1:$AK$273,MATCH(RD_IL_RENOVACIONES!I75,BD_CIAT!$A$1:$A$273,0)),"")</f>
        <v/>
      </c>
      <c r="AD75" s="66" t="str">
        <f t="shared" si="32"/>
        <v/>
      </c>
      <c r="AE75" s="78" t="str">
        <f>IFERROR(INDEX(BD_CIAT!$AA$2:$AA$273,MATCH(RD_IL_RENOVACIONES!K75,BD_CIAT!$Y$2:$Y$273,0)),"")</f>
        <v/>
      </c>
      <c r="AF75" s="44"/>
      <c r="AG75" s="44"/>
      <c r="AH75" s="51"/>
      <c r="AI75" s="66" t="str">
        <f t="shared" si="33"/>
        <v/>
      </c>
      <c r="AJ75" s="48"/>
      <c r="AK75" s="66" t="str">
        <f t="shared" si="34"/>
        <v>0 de enero de yyyy</v>
      </c>
      <c r="AL75" s="48"/>
      <c r="AM75" s="66" t="str">
        <f t="shared" si="35"/>
        <v>0 de enero de YYYY</v>
      </c>
      <c r="AN75" s="58"/>
      <c r="AO75" s="72" t="str">
        <f t="shared" si="36"/>
        <v xml:space="preserve">$,000 </v>
      </c>
      <c r="AP75" s="72" t="str">
        <f>LOWER(IF(AN75&lt;&gt;"",[1]!NumLetras(AN75),""))</f>
        <v/>
      </c>
      <c r="AQ75" s="73" t="str">
        <f t="shared" si="37"/>
        <v/>
      </c>
      <c r="AS75" s="48"/>
      <c r="AT75" s="66" t="str">
        <f t="shared" si="38"/>
        <v>00000000-1900-PRODUCE/DECHDI</v>
      </c>
      <c r="AU75" s="44"/>
      <c r="AV75" s="48"/>
      <c r="AW75" s="33" t="str">
        <f t="shared" si="39"/>
        <v/>
      </c>
      <c r="AX75" s="33" t="str">
        <f t="shared" si="40"/>
        <v/>
      </c>
      <c r="AY75" s="48"/>
      <c r="AZ75" s="48"/>
      <c r="BA75" s="82" t="str">
        <f t="shared" si="41"/>
        <v/>
      </c>
      <c r="BB75" s="70" t="str">
        <f t="shared" si="42"/>
        <v/>
      </c>
      <c r="BC75" s="66" t="str">
        <f>IFERROR(INDEX(BD_CIAT!$AE$1:$AE$273,MATCH(RD_IL_RENOVACIONES!I75,BD_CIAT!$A$1:$A$273,0)),"")</f>
        <v/>
      </c>
      <c r="BD75" s="66" t="str">
        <f>+IF(BC75&lt;&gt;"",IF(RIGHT(BC75)="B",DATA_AUX!$F$3,IF(RIGHT(BC75)="A",DATA_AUX!$F$2,DATA_AUX!$F$4)),"")</f>
        <v/>
      </c>
      <c r="BE75" s="66" t="str">
        <f t="shared" si="43"/>
        <v/>
      </c>
      <c r="BF75" s="70" t="str">
        <f t="shared" si="44"/>
        <v/>
      </c>
      <c r="BG75" s="84" t="str">
        <f t="shared" si="45"/>
        <v/>
      </c>
      <c r="BH75" s="66" t="str">
        <f>+IF(AY75&lt;&gt;"",CONCATENATE(PROPER(MID([1]!NumLetras(12*(YEAR(AZ75)-YEAR(AY75))+(MONTH(AZ75)-MONTH(AY75))),1,LEN([1]!NumLetras(12*(YEAR(AZ75)-YEAR(AY75))+(MONTH(AZ75)-MONTH(AY75))))-7))," (",12*(YEAR(AZ75)-YEAR(AY75))+(MONTH(AZ75)-MONTH(AY75)),")",IF(MONTH(AZ75)-MONTH(AY75)=1," mes"," meses"),"; ",BB75),"")</f>
        <v/>
      </c>
      <c r="BI75" s="66" t="str">
        <f>IF(M75="","",IF(AK75&lt;&gt;"",CONCATENATE(LOWER(MID([1]!NumLetras(12*(YEAR(N75)-YEAR(M75))+(MONTH(N75)-MONTH(M75))),1,LEN([1]!NumLetras(12*(YEAR(N75)-YEAR(M75))+(MONTH(N75)-MONTH(M75))))-7))," (",12*(YEAR(N75)-YEAR(M75))+(MONTH(N75)-MONTH(M75)),")",IF(MONTH(N75)-MONTH(M75)=1," mes"," meses"),"; ",Q75),""))</f>
        <v/>
      </c>
    </row>
    <row r="76" spans="1:61" ht="42" customHeight="1">
      <c r="A76" s="43">
        <v>75</v>
      </c>
      <c r="C76" s="44"/>
      <c r="D76" s="66" t="str">
        <f t="shared" si="24"/>
        <v>00000000-2024-PRODUCE/DECHDI-</v>
      </c>
      <c r="E76" s="45"/>
      <c r="F76" s="46"/>
      <c r="G76" s="68" t="str">
        <f t="shared" si="25"/>
        <v>00000000-1900</v>
      </c>
      <c r="H76" s="66" t="str">
        <f t="shared" si="26"/>
        <v>0 de enero de yyyy</v>
      </c>
      <c r="J76" s="66" t="str">
        <f>+IFERROR(INDEX(BD_CIAT!$S$1:$S$273,MATCH(RD_IL_RENOVACIONES!I76,BD_CIAT!$A$1:$A$273,0)),"")</f>
        <v/>
      </c>
      <c r="L76" s="33" t="str">
        <f>IFERROR(INDEX(BD_CIAT!$Z$1:$Z$273,MATCH(RD_IL_RENOVACIONES!K76,BD_CIAT!$Y$1:$Y$273,0)),"")</f>
        <v/>
      </c>
      <c r="M76" s="48"/>
      <c r="N76" s="48"/>
      <c r="O76" s="78" t="str">
        <f>+IF(M76&lt;&gt;"",CONCATENATE(MID(LOWER([1]!NumLetras(ABS(12*(YEAR(N76)-YEAR(M76))+(MONTH(N76)-MONTH(M76))))),1,LEN([1]!NumLetras(ABS(12*(YEAR(N76)-YEAR(M76))+(MONTH(N76)-MONTH(M76)))))-7)," (",ABS(12*(YEAR(N76)-YEAR(M76))+(MONTH(N76)-MONTH(M76))),")",IF(MONTH(N76)-MONTH(M76)=1," mes"," meses")),"")</f>
        <v/>
      </c>
      <c r="P76" s="80" t="str">
        <f t="shared" si="27"/>
        <v/>
      </c>
      <c r="Q76" s="70" t="str">
        <f t="shared" si="28"/>
        <v/>
      </c>
      <c r="R76" s="49"/>
      <c r="S76" s="49"/>
      <c r="T76" s="66" t="str">
        <f t="shared" si="29"/>
        <v>0 de enero de yyyy</v>
      </c>
      <c r="U76" s="50"/>
      <c r="V76" s="72" t="str">
        <f t="shared" si="30"/>
        <v xml:space="preserve">$,000 </v>
      </c>
      <c r="W76" s="72" t="str">
        <f>LOWER(IF(U76&lt;&gt;"",[1]!NumLetras(U76),""))</f>
        <v/>
      </c>
      <c r="X76" s="81" t="str">
        <f t="shared" si="31"/>
        <v/>
      </c>
      <c r="Y76" s="66" t="str">
        <f>IFERROR(INDEX(BD_CIAT!$B$1:$B$273,MATCH(RD_IL_RENOVACIONES!AA76,BD_CIAT!$AG$1:$AG$273,0)),"")</f>
        <v/>
      </c>
      <c r="Z76" s="66" t="str">
        <f>IFERROR(INDEX(BD_CIAT!$AI$1:$AI$273,MATCH(RD_IL_RENOVACIONES!AA76,BD_CIAT!$AG$1:$AG$273,0)),"")</f>
        <v/>
      </c>
      <c r="AA76" s="66" t="str">
        <f>IFERROR(INDEX(BD_CIAT!$AG$1:$AG$273,MATCH(RD_IL_RENOVACIONES!I76,BD_CIAT!$A$1:$A$273,0)),"")</f>
        <v/>
      </c>
      <c r="AB76" s="66" t="str">
        <f>IFERROR(INDEX(BD_CIAT!$E$1:$E$273,MATCH(RD_IL_RENOVACIONES!AA76,BD_CIAT!$AG$1:$AG$273,0)),"")</f>
        <v/>
      </c>
      <c r="AC76" s="33" t="str">
        <f>IFERROR(INDEX(BD_CIAT!$AK$1:$AK$273,MATCH(RD_IL_RENOVACIONES!I76,BD_CIAT!$A$1:$A$273,0)),"")</f>
        <v/>
      </c>
      <c r="AD76" s="66" t="str">
        <f t="shared" si="32"/>
        <v/>
      </c>
      <c r="AE76" s="78" t="str">
        <f>IFERROR(INDEX(BD_CIAT!$AA$2:$AA$273,MATCH(RD_IL_RENOVACIONES!K76,BD_CIAT!$Y$2:$Y$273,0)),"")</f>
        <v/>
      </c>
      <c r="AF76" s="44"/>
      <c r="AG76" s="44"/>
      <c r="AH76" s="51"/>
      <c r="AI76" s="66" t="str">
        <f t="shared" si="33"/>
        <v/>
      </c>
      <c r="AJ76" s="48"/>
      <c r="AK76" s="66" t="str">
        <f t="shared" si="34"/>
        <v>0 de enero de yyyy</v>
      </c>
      <c r="AL76" s="48"/>
      <c r="AM76" s="66" t="str">
        <f t="shared" si="35"/>
        <v>0 de enero de YYYY</v>
      </c>
      <c r="AN76" s="58"/>
      <c r="AO76" s="72" t="str">
        <f t="shared" si="36"/>
        <v xml:space="preserve">$,000 </v>
      </c>
      <c r="AP76" s="72" t="str">
        <f>LOWER(IF(AN76&lt;&gt;"",[1]!NumLetras(AN76),""))</f>
        <v/>
      </c>
      <c r="AQ76" s="73" t="str">
        <f t="shared" si="37"/>
        <v/>
      </c>
      <c r="AS76" s="48"/>
      <c r="AT76" s="66" t="str">
        <f t="shared" si="38"/>
        <v>00000000-1900-PRODUCE/DECHDI</v>
      </c>
      <c r="AU76" s="44"/>
      <c r="AV76" s="48"/>
      <c r="AW76" s="33" t="str">
        <f t="shared" si="39"/>
        <v/>
      </c>
      <c r="AX76" s="33" t="str">
        <f t="shared" si="40"/>
        <v/>
      </c>
      <c r="AY76" s="48"/>
      <c r="AZ76" s="48"/>
      <c r="BA76" s="82" t="str">
        <f t="shared" si="41"/>
        <v/>
      </c>
      <c r="BB76" s="70" t="str">
        <f t="shared" si="42"/>
        <v/>
      </c>
      <c r="BC76" s="66" t="str">
        <f>IFERROR(INDEX(BD_CIAT!$AE$1:$AE$273,MATCH(RD_IL_RENOVACIONES!I76,BD_CIAT!$A$1:$A$273,0)),"")</f>
        <v/>
      </c>
      <c r="BD76" s="66" t="str">
        <f>+IF(BC76&lt;&gt;"",IF(RIGHT(BC76)="B",DATA_AUX!$F$3,IF(RIGHT(BC76)="A",DATA_AUX!$F$2,DATA_AUX!$F$4)),"")</f>
        <v/>
      </c>
      <c r="BE76" s="66" t="str">
        <f t="shared" si="43"/>
        <v/>
      </c>
      <c r="BF76" s="70" t="str">
        <f t="shared" si="44"/>
        <v/>
      </c>
      <c r="BG76" s="84" t="str">
        <f t="shared" si="45"/>
        <v/>
      </c>
      <c r="BH76" s="66" t="str">
        <f>+IF(AY76&lt;&gt;"",CONCATENATE(PROPER(MID([1]!NumLetras(12*(YEAR(AZ76)-YEAR(AY76))+(MONTH(AZ76)-MONTH(AY76))),1,LEN([1]!NumLetras(12*(YEAR(AZ76)-YEAR(AY76))+(MONTH(AZ76)-MONTH(AY76))))-7))," (",12*(YEAR(AZ76)-YEAR(AY76))+(MONTH(AZ76)-MONTH(AY76)),")",IF(MONTH(AZ76)-MONTH(AY76)=1," mes"," meses"),"; ",BB76),"")</f>
        <v/>
      </c>
      <c r="BI76" s="66" t="str">
        <f>IF(M76="","",IF(AK76&lt;&gt;"",CONCATENATE(LOWER(MID([1]!NumLetras(12*(YEAR(N76)-YEAR(M76))+(MONTH(N76)-MONTH(M76))),1,LEN([1]!NumLetras(12*(YEAR(N76)-YEAR(M76))+(MONTH(N76)-MONTH(M76))))-7))," (",12*(YEAR(N76)-YEAR(M76))+(MONTH(N76)-MONTH(M76)),")",IF(MONTH(N76)-MONTH(M76)=1," mes"," meses"),"; ",Q76),""))</f>
        <v/>
      </c>
    </row>
    <row r="77" spans="1:61" ht="42" customHeight="1">
      <c r="A77" s="43">
        <v>76</v>
      </c>
      <c r="C77" s="44"/>
      <c r="D77" s="66" t="str">
        <f t="shared" si="24"/>
        <v>00000000-2024-PRODUCE/DECHDI-</v>
      </c>
      <c r="E77" s="45"/>
      <c r="F77" s="46"/>
      <c r="G77" s="68" t="str">
        <f t="shared" si="25"/>
        <v>00000000-1900</v>
      </c>
      <c r="H77" s="66" t="str">
        <f t="shared" si="26"/>
        <v>0 de enero de yyyy</v>
      </c>
      <c r="J77" s="66" t="str">
        <f>+IFERROR(INDEX(BD_CIAT!$S$1:$S$273,MATCH(RD_IL_RENOVACIONES!I77,BD_CIAT!$A$1:$A$273,0)),"")</f>
        <v/>
      </c>
      <c r="L77" s="33" t="str">
        <f>IFERROR(INDEX(BD_CIAT!$Z$1:$Z$273,MATCH(RD_IL_RENOVACIONES!K77,BD_CIAT!$Y$1:$Y$273,0)),"")</f>
        <v/>
      </c>
      <c r="M77" s="48"/>
      <c r="N77" s="48"/>
      <c r="O77" s="78" t="str">
        <f>+IF(M77&lt;&gt;"",CONCATENATE(MID(LOWER([1]!NumLetras(ABS(12*(YEAR(N77)-YEAR(M77))+(MONTH(N77)-MONTH(M77))))),1,LEN([1]!NumLetras(ABS(12*(YEAR(N77)-YEAR(M77))+(MONTH(N77)-MONTH(M77)))))-7)," (",ABS(12*(YEAR(N77)-YEAR(M77))+(MONTH(N77)-MONTH(M77))),")",IF(MONTH(N77)-MONTH(M77)=1," mes"," meses")),"")</f>
        <v/>
      </c>
      <c r="P77" s="80" t="str">
        <f t="shared" si="27"/>
        <v/>
      </c>
      <c r="Q77" s="70" t="str">
        <f t="shared" si="28"/>
        <v/>
      </c>
      <c r="R77" s="49"/>
      <c r="S77" s="49"/>
      <c r="T77" s="66" t="str">
        <f t="shared" si="29"/>
        <v>0 de enero de yyyy</v>
      </c>
      <c r="U77" s="50"/>
      <c r="V77" s="72" t="str">
        <f t="shared" si="30"/>
        <v xml:space="preserve">$,000 </v>
      </c>
      <c r="W77" s="72" t="str">
        <f>LOWER(IF(U77&lt;&gt;"",[1]!NumLetras(U77),""))</f>
        <v/>
      </c>
      <c r="X77" s="81" t="str">
        <f t="shared" si="31"/>
        <v/>
      </c>
      <c r="Y77" s="66" t="str">
        <f>IFERROR(INDEX(BD_CIAT!$B$1:$B$273,MATCH(RD_IL_RENOVACIONES!AA77,BD_CIAT!$AG$1:$AG$273,0)),"")</f>
        <v/>
      </c>
      <c r="Z77" s="66" t="str">
        <f>IFERROR(INDEX(BD_CIAT!$AI$1:$AI$273,MATCH(RD_IL_RENOVACIONES!AA77,BD_CIAT!$AG$1:$AG$273,0)),"")</f>
        <v/>
      </c>
      <c r="AA77" s="66" t="str">
        <f>IFERROR(INDEX(BD_CIAT!$AG$1:$AG$273,MATCH(RD_IL_RENOVACIONES!I77,BD_CIAT!$A$1:$A$273,0)),"")</f>
        <v/>
      </c>
      <c r="AB77" s="66" t="str">
        <f>IFERROR(INDEX(BD_CIAT!$E$1:$E$273,MATCH(RD_IL_RENOVACIONES!AA77,BD_CIAT!$AG$1:$AG$273,0)),"")</f>
        <v/>
      </c>
      <c r="AC77" s="33" t="str">
        <f>IFERROR(INDEX(BD_CIAT!$AK$1:$AK$273,MATCH(RD_IL_RENOVACIONES!I77,BD_CIAT!$A$1:$A$273,0)),"")</f>
        <v/>
      </c>
      <c r="AD77" s="66" t="str">
        <f t="shared" si="32"/>
        <v/>
      </c>
      <c r="AE77" s="78" t="str">
        <f>IFERROR(INDEX(BD_CIAT!$AA$2:$AA$273,MATCH(RD_IL_RENOVACIONES!K77,BD_CIAT!$Y$2:$Y$273,0)),"")</f>
        <v/>
      </c>
      <c r="AF77" s="44"/>
      <c r="AG77" s="44"/>
      <c r="AH77" s="51"/>
      <c r="AI77" s="66" t="str">
        <f t="shared" si="33"/>
        <v/>
      </c>
      <c r="AJ77" s="48"/>
      <c r="AK77" s="66" t="str">
        <f t="shared" si="34"/>
        <v>0 de enero de yyyy</v>
      </c>
      <c r="AL77" s="48"/>
      <c r="AM77" s="66" t="str">
        <f t="shared" si="35"/>
        <v>0 de enero de YYYY</v>
      </c>
      <c r="AN77" s="58"/>
      <c r="AO77" s="72" t="str">
        <f t="shared" si="36"/>
        <v xml:space="preserve">$,000 </v>
      </c>
      <c r="AP77" s="72" t="str">
        <f>LOWER(IF(AN77&lt;&gt;"",[1]!NumLetras(AN77),""))</f>
        <v/>
      </c>
      <c r="AQ77" s="73" t="str">
        <f t="shared" si="37"/>
        <v/>
      </c>
      <c r="AS77" s="48"/>
      <c r="AT77" s="66" t="str">
        <f t="shared" si="38"/>
        <v>00000000-1900-PRODUCE/DECHDI</v>
      </c>
      <c r="AU77" s="44"/>
      <c r="AV77" s="48"/>
      <c r="AW77" s="33" t="str">
        <f t="shared" si="39"/>
        <v/>
      </c>
      <c r="AX77" s="33" t="str">
        <f t="shared" si="40"/>
        <v/>
      </c>
      <c r="AY77" s="48"/>
      <c r="AZ77" s="48"/>
      <c r="BA77" s="82" t="str">
        <f t="shared" si="41"/>
        <v/>
      </c>
      <c r="BB77" s="70" t="str">
        <f t="shared" si="42"/>
        <v/>
      </c>
      <c r="BC77" s="66" t="str">
        <f>IFERROR(INDEX(BD_CIAT!$AE$1:$AE$273,MATCH(RD_IL_RENOVACIONES!I77,BD_CIAT!$A$1:$A$273,0)),"")</f>
        <v/>
      </c>
      <c r="BD77" s="66" t="str">
        <f>+IF(BC77&lt;&gt;"",IF(RIGHT(BC77)="B",DATA_AUX!$F$3,IF(RIGHT(BC77)="A",DATA_AUX!$F$2,DATA_AUX!$F$4)),"")</f>
        <v/>
      </c>
      <c r="BE77" s="66" t="str">
        <f t="shared" si="43"/>
        <v/>
      </c>
      <c r="BF77" s="70" t="str">
        <f t="shared" si="44"/>
        <v/>
      </c>
      <c r="BG77" s="84" t="str">
        <f t="shared" si="45"/>
        <v/>
      </c>
      <c r="BH77" s="66" t="str">
        <f>+IF(AY77&lt;&gt;"",CONCATENATE(PROPER(MID([1]!NumLetras(12*(YEAR(AZ77)-YEAR(AY77))+(MONTH(AZ77)-MONTH(AY77))),1,LEN([1]!NumLetras(12*(YEAR(AZ77)-YEAR(AY77))+(MONTH(AZ77)-MONTH(AY77))))-7))," (",12*(YEAR(AZ77)-YEAR(AY77))+(MONTH(AZ77)-MONTH(AY77)),")",IF(MONTH(AZ77)-MONTH(AY77)=1," mes"," meses"),"; ",BB77),"")</f>
        <v/>
      </c>
      <c r="BI77" s="66" t="str">
        <f>IF(M77="","",IF(AK77&lt;&gt;"",CONCATENATE(LOWER(MID([1]!NumLetras(12*(YEAR(N77)-YEAR(M77))+(MONTH(N77)-MONTH(M77))),1,LEN([1]!NumLetras(12*(YEAR(N77)-YEAR(M77))+(MONTH(N77)-MONTH(M77))))-7))," (",12*(YEAR(N77)-YEAR(M77))+(MONTH(N77)-MONTH(M77)),")",IF(MONTH(N77)-MONTH(M77)=1," mes"," meses"),"; ",Q77),""))</f>
        <v/>
      </c>
    </row>
    <row r="78" spans="1:61" ht="42" customHeight="1">
      <c r="A78" s="43">
        <v>77</v>
      </c>
      <c r="C78" s="44"/>
      <c r="D78" s="66" t="str">
        <f t="shared" si="24"/>
        <v>00000000-2024-PRODUCE/DECHDI-</v>
      </c>
      <c r="E78" s="45"/>
      <c r="F78" s="46"/>
      <c r="G78" s="68" t="str">
        <f t="shared" si="25"/>
        <v>00000000-1900</v>
      </c>
      <c r="H78" s="66" t="str">
        <f t="shared" si="26"/>
        <v>0 de enero de yyyy</v>
      </c>
      <c r="J78" s="66" t="str">
        <f>+IFERROR(INDEX(BD_CIAT!$S$1:$S$273,MATCH(RD_IL_RENOVACIONES!I78,BD_CIAT!$A$1:$A$273,0)),"")</f>
        <v/>
      </c>
      <c r="L78" s="33" t="str">
        <f>IFERROR(INDEX(BD_CIAT!$Z$1:$Z$273,MATCH(RD_IL_RENOVACIONES!K78,BD_CIAT!$Y$1:$Y$273,0)),"")</f>
        <v/>
      </c>
      <c r="M78" s="48"/>
      <c r="N78" s="48"/>
      <c r="O78" s="78" t="str">
        <f>+IF(M78&lt;&gt;"",CONCATENATE(MID(LOWER([1]!NumLetras(ABS(12*(YEAR(N78)-YEAR(M78))+(MONTH(N78)-MONTH(M78))))),1,LEN([1]!NumLetras(ABS(12*(YEAR(N78)-YEAR(M78))+(MONTH(N78)-MONTH(M78)))))-7)," (",ABS(12*(YEAR(N78)-YEAR(M78))+(MONTH(N78)-MONTH(M78))),")",IF(MONTH(N78)-MONTH(M78)=1," mes"," meses")),"")</f>
        <v/>
      </c>
      <c r="P78" s="80" t="str">
        <f t="shared" si="27"/>
        <v/>
      </c>
      <c r="Q78" s="70" t="str">
        <f t="shared" si="28"/>
        <v/>
      </c>
      <c r="R78" s="49"/>
      <c r="S78" s="49"/>
      <c r="T78" s="66" t="str">
        <f t="shared" si="29"/>
        <v>0 de enero de yyyy</v>
      </c>
      <c r="U78" s="50"/>
      <c r="V78" s="72" t="str">
        <f t="shared" si="30"/>
        <v xml:space="preserve">$,000 </v>
      </c>
      <c r="W78" s="72" t="str">
        <f>LOWER(IF(U78&lt;&gt;"",[1]!NumLetras(U78),""))</f>
        <v/>
      </c>
      <c r="X78" s="81" t="str">
        <f t="shared" si="31"/>
        <v/>
      </c>
      <c r="Y78" s="66" t="str">
        <f>IFERROR(INDEX(BD_CIAT!$B$1:$B$273,MATCH(RD_IL_RENOVACIONES!AA78,BD_CIAT!$AG$1:$AG$273,0)),"")</f>
        <v/>
      </c>
      <c r="Z78" s="66" t="str">
        <f>IFERROR(INDEX(BD_CIAT!$AI$1:$AI$273,MATCH(RD_IL_RENOVACIONES!AA78,BD_CIAT!$AG$1:$AG$273,0)),"")</f>
        <v/>
      </c>
      <c r="AA78" s="66" t="str">
        <f>IFERROR(INDEX(BD_CIAT!$AG$1:$AG$273,MATCH(RD_IL_RENOVACIONES!I78,BD_CIAT!$A$1:$A$273,0)),"")</f>
        <v/>
      </c>
      <c r="AB78" s="66" t="str">
        <f>IFERROR(INDEX(BD_CIAT!$E$1:$E$273,MATCH(RD_IL_RENOVACIONES!AA78,BD_CIAT!$AG$1:$AG$273,0)),"")</f>
        <v/>
      </c>
      <c r="AC78" s="33" t="str">
        <f>IFERROR(INDEX(BD_CIAT!$AK$1:$AK$273,MATCH(RD_IL_RENOVACIONES!I78,BD_CIAT!$A$1:$A$273,0)),"")</f>
        <v/>
      </c>
      <c r="AD78" s="66" t="str">
        <f t="shared" si="32"/>
        <v/>
      </c>
      <c r="AE78" s="78" t="str">
        <f>IFERROR(INDEX(BD_CIAT!$AA$2:$AA$273,MATCH(RD_IL_RENOVACIONES!K78,BD_CIAT!$Y$2:$Y$273,0)),"")</f>
        <v/>
      </c>
      <c r="AF78" s="44"/>
      <c r="AG78" s="44"/>
      <c r="AH78" s="51"/>
      <c r="AI78" s="66" t="str">
        <f t="shared" si="33"/>
        <v/>
      </c>
      <c r="AJ78" s="48"/>
      <c r="AK78" s="66" t="str">
        <f t="shared" si="34"/>
        <v>0 de enero de yyyy</v>
      </c>
      <c r="AL78" s="48"/>
      <c r="AM78" s="66" t="str">
        <f t="shared" si="35"/>
        <v>0 de enero de YYYY</v>
      </c>
      <c r="AN78" s="58"/>
      <c r="AO78" s="72" t="str">
        <f t="shared" si="36"/>
        <v xml:space="preserve">$,000 </v>
      </c>
      <c r="AP78" s="72" t="str">
        <f>LOWER(IF(AN78&lt;&gt;"",[1]!NumLetras(AN78),""))</f>
        <v/>
      </c>
      <c r="AQ78" s="73" t="str">
        <f t="shared" si="37"/>
        <v/>
      </c>
      <c r="AS78" s="48"/>
      <c r="AT78" s="66" t="str">
        <f t="shared" si="38"/>
        <v>00000000-1900-PRODUCE/DECHDI</v>
      </c>
      <c r="AU78" s="44"/>
      <c r="AV78" s="48"/>
      <c r="AW78" s="33" t="str">
        <f t="shared" si="39"/>
        <v/>
      </c>
      <c r="AX78" s="33" t="str">
        <f t="shared" si="40"/>
        <v/>
      </c>
      <c r="AY78" s="48"/>
      <c r="AZ78" s="48"/>
      <c r="BA78" s="82" t="str">
        <f t="shared" si="41"/>
        <v/>
      </c>
      <c r="BB78" s="70" t="str">
        <f t="shared" si="42"/>
        <v/>
      </c>
      <c r="BC78" s="66" t="str">
        <f>IFERROR(INDEX(BD_CIAT!$AE$1:$AE$273,MATCH(RD_IL_RENOVACIONES!I78,BD_CIAT!$A$1:$A$273,0)),"")</f>
        <v/>
      </c>
      <c r="BD78" s="66" t="str">
        <f>+IF(BC78&lt;&gt;"",IF(RIGHT(BC78)="B",DATA_AUX!$F$3,IF(RIGHT(BC78)="A",DATA_AUX!$F$2,DATA_AUX!$F$4)),"")</f>
        <v/>
      </c>
      <c r="BE78" s="66" t="str">
        <f t="shared" si="43"/>
        <v/>
      </c>
      <c r="BF78" s="70" t="str">
        <f t="shared" si="44"/>
        <v/>
      </c>
      <c r="BG78" s="84" t="str">
        <f t="shared" si="45"/>
        <v/>
      </c>
      <c r="BH78" s="66" t="str">
        <f>+IF(AY78&lt;&gt;"",CONCATENATE(PROPER(MID([1]!NumLetras(12*(YEAR(AZ78)-YEAR(AY78))+(MONTH(AZ78)-MONTH(AY78))),1,LEN([1]!NumLetras(12*(YEAR(AZ78)-YEAR(AY78))+(MONTH(AZ78)-MONTH(AY78))))-7))," (",12*(YEAR(AZ78)-YEAR(AY78))+(MONTH(AZ78)-MONTH(AY78)),")",IF(MONTH(AZ78)-MONTH(AY78)=1," mes"," meses"),"; ",BB78),"")</f>
        <v/>
      </c>
      <c r="BI78" s="66" t="str">
        <f>IF(M78="","",IF(AK78&lt;&gt;"",CONCATENATE(LOWER(MID([1]!NumLetras(12*(YEAR(N78)-YEAR(M78))+(MONTH(N78)-MONTH(M78))),1,LEN([1]!NumLetras(12*(YEAR(N78)-YEAR(M78))+(MONTH(N78)-MONTH(M78))))-7))," (",12*(YEAR(N78)-YEAR(M78))+(MONTH(N78)-MONTH(M78)),")",IF(MONTH(N78)-MONTH(M78)=1," mes"," meses"),"; ",Q78),""))</f>
        <v/>
      </c>
    </row>
    <row r="79" spans="1:61" ht="42" customHeight="1">
      <c r="A79" s="43">
        <v>78</v>
      </c>
      <c r="C79" s="44"/>
      <c r="D79" s="66" t="str">
        <f t="shared" si="24"/>
        <v>00000000-2024-PRODUCE/DECHDI-</v>
      </c>
      <c r="E79" s="45"/>
      <c r="F79" s="46"/>
      <c r="G79" s="68" t="str">
        <f t="shared" si="25"/>
        <v>00000000-1900</v>
      </c>
      <c r="H79" s="66" t="str">
        <f t="shared" si="26"/>
        <v>0 de enero de yyyy</v>
      </c>
      <c r="J79" s="66" t="str">
        <f>+IFERROR(INDEX(BD_CIAT!$S$1:$S$273,MATCH(RD_IL_RENOVACIONES!I79,BD_CIAT!$A$1:$A$273,0)),"")</f>
        <v/>
      </c>
      <c r="L79" s="33" t="str">
        <f>IFERROR(INDEX(BD_CIAT!$Z$1:$Z$273,MATCH(RD_IL_RENOVACIONES!K79,BD_CIAT!$Y$1:$Y$273,0)),"")</f>
        <v/>
      </c>
      <c r="M79" s="48"/>
      <c r="N79" s="48"/>
      <c r="O79" s="78" t="str">
        <f>+IF(M79&lt;&gt;"",CONCATENATE(MID(LOWER([1]!NumLetras(ABS(12*(YEAR(N79)-YEAR(M79))+(MONTH(N79)-MONTH(M79))))),1,LEN([1]!NumLetras(ABS(12*(YEAR(N79)-YEAR(M79))+(MONTH(N79)-MONTH(M79)))))-7)," (",ABS(12*(YEAR(N79)-YEAR(M79))+(MONTH(N79)-MONTH(M79))),")",IF(MONTH(N79)-MONTH(M79)=1," mes"," meses")),"")</f>
        <v/>
      </c>
      <c r="P79" s="80" t="str">
        <f t="shared" si="27"/>
        <v/>
      </c>
      <c r="Q79" s="70" t="str">
        <f t="shared" si="28"/>
        <v/>
      </c>
      <c r="R79" s="49"/>
      <c r="S79" s="49"/>
      <c r="T79" s="66" t="str">
        <f t="shared" si="29"/>
        <v>0 de enero de yyyy</v>
      </c>
      <c r="U79" s="50"/>
      <c r="V79" s="72" t="str">
        <f t="shared" si="30"/>
        <v xml:space="preserve">$,000 </v>
      </c>
      <c r="W79" s="72" t="str">
        <f>LOWER(IF(U79&lt;&gt;"",[1]!NumLetras(U79),""))</f>
        <v/>
      </c>
      <c r="X79" s="81" t="str">
        <f t="shared" si="31"/>
        <v/>
      </c>
      <c r="Y79" s="66" t="str">
        <f>IFERROR(INDEX(BD_CIAT!$B$1:$B$273,MATCH(RD_IL_RENOVACIONES!AA79,BD_CIAT!$AG$1:$AG$273,0)),"")</f>
        <v/>
      </c>
      <c r="Z79" s="66" t="str">
        <f>IFERROR(INDEX(BD_CIAT!$AI$1:$AI$273,MATCH(RD_IL_RENOVACIONES!AA79,BD_CIAT!$AG$1:$AG$273,0)),"")</f>
        <v/>
      </c>
      <c r="AA79" s="66" t="str">
        <f>IFERROR(INDEX(BD_CIAT!$AG$1:$AG$273,MATCH(RD_IL_RENOVACIONES!I79,BD_CIAT!$A$1:$A$273,0)),"")</f>
        <v/>
      </c>
      <c r="AB79" s="66" t="str">
        <f>IFERROR(INDEX(BD_CIAT!$E$1:$E$273,MATCH(RD_IL_RENOVACIONES!AA79,BD_CIAT!$AG$1:$AG$273,0)),"")</f>
        <v/>
      </c>
      <c r="AC79" s="33" t="str">
        <f>IFERROR(INDEX(BD_CIAT!$AK$1:$AK$273,MATCH(RD_IL_RENOVACIONES!I79,BD_CIAT!$A$1:$A$273,0)),"")</f>
        <v/>
      </c>
      <c r="AD79" s="66" t="str">
        <f t="shared" si="32"/>
        <v/>
      </c>
      <c r="AE79" s="78" t="str">
        <f>IFERROR(INDEX(BD_CIAT!$AA$2:$AA$273,MATCH(RD_IL_RENOVACIONES!K79,BD_CIAT!$Y$2:$Y$273,0)),"")</f>
        <v/>
      </c>
      <c r="AF79" s="44"/>
      <c r="AG79" s="44"/>
      <c r="AH79" s="51"/>
      <c r="AI79" s="66" t="str">
        <f t="shared" si="33"/>
        <v/>
      </c>
      <c r="AJ79" s="48"/>
      <c r="AK79" s="66" t="str">
        <f t="shared" si="34"/>
        <v>0 de enero de yyyy</v>
      </c>
      <c r="AL79" s="48"/>
      <c r="AM79" s="66" t="str">
        <f t="shared" si="35"/>
        <v>0 de enero de YYYY</v>
      </c>
      <c r="AN79" s="58"/>
      <c r="AO79" s="72" t="str">
        <f t="shared" si="36"/>
        <v xml:space="preserve">$,000 </v>
      </c>
      <c r="AP79" s="72" t="str">
        <f>LOWER(IF(AN79&lt;&gt;"",[1]!NumLetras(AN79),""))</f>
        <v/>
      </c>
      <c r="AQ79" s="73" t="str">
        <f t="shared" si="37"/>
        <v/>
      </c>
      <c r="AS79" s="48"/>
      <c r="AT79" s="66" t="str">
        <f t="shared" si="38"/>
        <v>00000000-1900-PRODUCE/DECHDI</v>
      </c>
      <c r="AU79" s="44"/>
      <c r="AV79" s="48"/>
      <c r="AW79" s="33" t="str">
        <f t="shared" si="39"/>
        <v/>
      </c>
      <c r="AX79" s="33" t="str">
        <f t="shared" si="40"/>
        <v/>
      </c>
      <c r="AY79" s="48"/>
      <c r="AZ79" s="48"/>
      <c r="BA79" s="82" t="str">
        <f t="shared" si="41"/>
        <v/>
      </c>
      <c r="BB79" s="70" t="str">
        <f t="shared" si="42"/>
        <v/>
      </c>
      <c r="BC79" s="66" t="str">
        <f>IFERROR(INDEX(BD_CIAT!$AE$1:$AE$273,MATCH(RD_IL_RENOVACIONES!I79,BD_CIAT!$A$1:$A$273,0)),"")</f>
        <v/>
      </c>
      <c r="BD79" s="66" t="str">
        <f>+IF(BC79&lt;&gt;"",IF(RIGHT(BC79)="B",DATA_AUX!$F$3,IF(RIGHT(BC79)="A",DATA_AUX!$F$2,DATA_AUX!$F$4)),"")</f>
        <v/>
      </c>
      <c r="BE79" s="66" t="str">
        <f t="shared" si="43"/>
        <v/>
      </c>
      <c r="BF79" s="70" t="str">
        <f t="shared" si="44"/>
        <v/>
      </c>
      <c r="BG79" s="84" t="str">
        <f t="shared" si="45"/>
        <v/>
      </c>
      <c r="BH79" s="66" t="str">
        <f>+IF(AY79&lt;&gt;"",CONCATENATE(PROPER(MID([1]!NumLetras(12*(YEAR(AZ79)-YEAR(AY79))+(MONTH(AZ79)-MONTH(AY79))),1,LEN([1]!NumLetras(12*(YEAR(AZ79)-YEAR(AY79))+(MONTH(AZ79)-MONTH(AY79))))-7))," (",12*(YEAR(AZ79)-YEAR(AY79))+(MONTH(AZ79)-MONTH(AY79)),")",IF(MONTH(AZ79)-MONTH(AY79)=1," mes"," meses"),"; ",BB79),"")</f>
        <v/>
      </c>
      <c r="BI79" s="66" t="str">
        <f>IF(M79="","",IF(AK79&lt;&gt;"",CONCATENATE(LOWER(MID([1]!NumLetras(12*(YEAR(N79)-YEAR(M79))+(MONTH(N79)-MONTH(M79))),1,LEN([1]!NumLetras(12*(YEAR(N79)-YEAR(M79))+(MONTH(N79)-MONTH(M79))))-7))," (",12*(YEAR(N79)-YEAR(M79))+(MONTH(N79)-MONTH(M79)),")",IF(MONTH(N79)-MONTH(M79)=1," mes"," meses"),"; ",Q79),""))</f>
        <v/>
      </c>
    </row>
    <row r="80" spans="1:61" ht="42" customHeight="1">
      <c r="A80" s="43">
        <v>79</v>
      </c>
      <c r="C80" s="44"/>
      <c r="D80" s="66" t="str">
        <f t="shared" si="24"/>
        <v>00000000-2024-PRODUCE/DECHDI-</v>
      </c>
      <c r="E80" s="45"/>
      <c r="F80" s="46"/>
      <c r="G80" s="68" t="str">
        <f t="shared" si="25"/>
        <v>00000000-1900</v>
      </c>
      <c r="H80" s="66" t="str">
        <f t="shared" si="26"/>
        <v>0 de enero de yyyy</v>
      </c>
      <c r="J80" s="66" t="str">
        <f>+IFERROR(INDEX(BD_CIAT!$S$1:$S$273,MATCH(RD_IL_RENOVACIONES!I80,BD_CIAT!$A$1:$A$273,0)),"")</f>
        <v/>
      </c>
      <c r="L80" s="33" t="str">
        <f>IFERROR(INDEX(BD_CIAT!$Z$1:$Z$273,MATCH(RD_IL_RENOVACIONES!K80,BD_CIAT!$Y$1:$Y$273,0)),"")</f>
        <v/>
      </c>
      <c r="M80" s="48"/>
      <c r="N80" s="48"/>
      <c r="O80" s="78" t="str">
        <f>+IF(M80&lt;&gt;"",CONCATENATE(MID(LOWER([1]!NumLetras(ABS(12*(YEAR(N80)-YEAR(M80))+(MONTH(N80)-MONTH(M80))))),1,LEN([1]!NumLetras(ABS(12*(YEAR(N80)-YEAR(M80))+(MONTH(N80)-MONTH(M80)))))-7)," (",ABS(12*(YEAR(N80)-YEAR(M80))+(MONTH(N80)-MONTH(M80))),")",IF(MONTH(N80)-MONTH(M80)=1," mes"," meses")),"")</f>
        <v/>
      </c>
      <c r="P80" s="80" t="str">
        <f t="shared" si="27"/>
        <v/>
      </c>
      <c r="Q80" s="70" t="str">
        <f t="shared" si="28"/>
        <v/>
      </c>
      <c r="R80" s="49"/>
      <c r="S80" s="49"/>
      <c r="T80" s="66" t="str">
        <f t="shared" si="29"/>
        <v>0 de enero de yyyy</v>
      </c>
      <c r="U80" s="50"/>
      <c r="V80" s="72" t="str">
        <f t="shared" si="30"/>
        <v xml:space="preserve">$,000 </v>
      </c>
      <c r="W80" s="72" t="str">
        <f>LOWER(IF(U80&lt;&gt;"",[1]!NumLetras(U80),""))</f>
        <v/>
      </c>
      <c r="X80" s="81" t="str">
        <f t="shared" si="31"/>
        <v/>
      </c>
      <c r="Y80" s="66" t="str">
        <f>IFERROR(INDEX(BD_CIAT!$B$1:$B$273,MATCH(RD_IL_RENOVACIONES!AA80,BD_CIAT!$AG$1:$AG$273,0)),"")</f>
        <v/>
      </c>
      <c r="Z80" s="66" t="str">
        <f>IFERROR(INDEX(BD_CIAT!$AI$1:$AI$273,MATCH(RD_IL_RENOVACIONES!AA80,BD_CIAT!$AG$1:$AG$273,0)),"")</f>
        <v/>
      </c>
      <c r="AA80" s="66" t="str">
        <f>IFERROR(INDEX(BD_CIAT!$AG$1:$AG$273,MATCH(RD_IL_RENOVACIONES!I80,BD_CIAT!$A$1:$A$273,0)),"")</f>
        <v/>
      </c>
      <c r="AB80" s="66" t="str">
        <f>IFERROR(INDEX(BD_CIAT!$E$1:$E$273,MATCH(RD_IL_RENOVACIONES!AA80,BD_CIAT!$AG$1:$AG$273,0)),"")</f>
        <v/>
      </c>
      <c r="AC80" s="33" t="str">
        <f>IFERROR(INDEX(BD_CIAT!$AK$1:$AK$273,MATCH(RD_IL_RENOVACIONES!I80,BD_CIAT!$A$1:$A$273,0)),"")</f>
        <v/>
      </c>
      <c r="AD80" s="66" t="str">
        <f t="shared" si="32"/>
        <v/>
      </c>
      <c r="AE80" s="78" t="str">
        <f>IFERROR(INDEX(BD_CIAT!$AA$2:$AA$273,MATCH(RD_IL_RENOVACIONES!K80,BD_CIAT!$Y$2:$Y$273,0)),"")</f>
        <v/>
      </c>
      <c r="AF80" s="44"/>
      <c r="AG80" s="44"/>
      <c r="AH80" s="51"/>
      <c r="AI80" s="66" t="str">
        <f t="shared" si="33"/>
        <v/>
      </c>
      <c r="AJ80" s="48"/>
      <c r="AK80" s="66" t="str">
        <f t="shared" si="34"/>
        <v>0 de enero de yyyy</v>
      </c>
      <c r="AL80" s="48"/>
      <c r="AM80" s="66" t="str">
        <f t="shared" si="35"/>
        <v>0 de enero de YYYY</v>
      </c>
      <c r="AN80" s="58"/>
      <c r="AO80" s="72" t="str">
        <f t="shared" si="36"/>
        <v xml:space="preserve">$,000 </v>
      </c>
      <c r="AP80" s="72" t="str">
        <f>LOWER(IF(AN80&lt;&gt;"",[1]!NumLetras(AN80),""))</f>
        <v/>
      </c>
      <c r="AQ80" s="73" t="str">
        <f t="shared" si="37"/>
        <v/>
      </c>
      <c r="AS80" s="48"/>
      <c r="AT80" s="66" t="str">
        <f t="shared" si="38"/>
        <v>00000000-1900-PRODUCE/DECHDI</v>
      </c>
      <c r="AU80" s="44"/>
      <c r="AV80" s="48"/>
      <c r="AW80" s="33" t="str">
        <f t="shared" si="39"/>
        <v/>
      </c>
      <c r="AX80" s="33" t="str">
        <f t="shared" si="40"/>
        <v/>
      </c>
      <c r="AY80" s="48"/>
      <c r="AZ80" s="48"/>
      <c r="BA80" s="82" t="str">
        <f t="shared" si="41"/>
        <v/>
      </c>
      <c r="BB80" s="70" t="str">
        <f t="shared" si="42"/>
        <v/>
      </c>
      <c r="BC80" s="66" t="str">
        <f>IFERROR(INDEX(BD_CIAT!$AE$1:$AE$273,MATCH(RD_IL_RENOVACIONES!I80,BD_CIAT!$A$1:$A$273,0)),"")</f>
        <v/>
      </c>
      <c r="BD80" s="66" t="str">
        <f>+IF(BC80&lt;&gt;"",IF(RIGHT(BC80)="B",DATA_AUX!$F$3,IF(RIGHT(BC80)="A",DATA_AUX!$F$2,DATA_AUX!$F$4)),"")</f>
        <v/>
      </c>
      <c r="BE80" s="66" t="str">
        <f t="shared" si="43"/>
        <v/>
      </c>
      <c r="BF80" s="70" t="str">
        <f t="shared" si="44"/>
        <v/>
      </c>
      <c r="BG80" s="84" t="str">
        <f t="shared" si="45"/>
        <v/>
      </c>
      <c r="BH80" s="66" t="str">
        <f>+IF(AY80&lt;&gt;"",CONCATENATE(PROPER(MID([1]!NumLetras(12*(YEAR(AZ80)-YEAR(AY80))+(MONTH(AZ80)-MONTH(AY80))),1,LEN([1]!NumLetras(12*(YEAR(AZ80)-YEAR(AY80))+(MONTH(AZ80)-MONTH(AY80))))-7))," (",12*(YEAR(AZ80)-YEAR(AY80))+(MONTH(AZ80)-MONTH(AY80)),")",IF(MONTH(AZ80)-MONTH(AY80)=1," mes"," meses"),"; ",BB80),"")</f>
        <v/>
      </c>
      <c r="BI80" s="66" t="str">
        <f>IF(M80="","",IF(AK80&lt;&gt;"",CONCATENATE(LOWER(MID([1]!NumLetras(12*(YEAR(N80)-YEAR(M80))+(MONTH(N80)-MONTH(M80))),1,LEN([1]!NumLetras(12*(YEAR(N80)-YEAR(M80))+(MONTH(N80)-MONTH(M80))))-7))," (",12*(YEAR(N80)-YEAR(M80))+(MONTH(N80)-MONTH(M80)),")",IF(MONTH(N80)-MONTH(M80)=1," mes"," meses"),"; ",Q80),""))</f>
        <v/>
      </c>
    </row>
    <row r="81" spans="1:61" ht="42" customHeight="1">
      <c r="A81" s="43">
        <v>80</v>
      </c>
      <c r="C81" s="44"/>
      <c r="D81" s="66" t="str">
        <f t="shared" si="24"/>
        <v>00000000-2024-PRODUCE/DECHDI-</v>
      </c>
      <c r="E81" s="45"/>
      <c r="F81" s="46"/>
      <c r="G81" s="68" t="str">
        <f t="shared" si="25"/>
        <v>00000000-1900</v>
      </c>
      <c r="H81" s="66" t="str">
        <f t="shared" si="26"/>
        <v>0 de enero de yyyy</v>
      </c>
      <c r="J81" s="66" t="str">
        <f>+IFERROR(INDEX(BD_CIAT!$S$1:$S$273,MATCH(RD_IL_RENOVACIONES!I81,BD_CIAT!$A$1:$A$273,0)),"")</f>
        <v/>
      </c>
      <c r="L81" s="33" t="str">
        <f>IFERROR(INDEX(BD_CIAT!$Z$1:$Z$273,MATCH(RD_IL_RENOVACIONES!K81,BD_CIAT!$Y$1:$Y$273,0)),"")</f>
        <v/>
      </c>
      <c r="M81" s="48"/>
      <c r="N81" s="48"/>
      <c r="O81" s="78" t="str">
        <f>+IF(M81&lt;&gt;"",CONCATENATE(MID(LOWER([1]!NumLetras(ABS(12*(YEAR(N81)-YEAR(M81))+(MONTH(N81)-MONTH(M81))))),1,LEN([1]!NumLetras(ABS(12*(YEAR(N81)-YEAR(M81))+(MONTH(N81)-MONTH(M81)))))-7)," (",ABS(12*(YEAR(N81)-YEAR(M81))+(MONTH(N81)-MONTH(M81))),")",IF(MONTH(N81)-MONTH(M81)=1," mes"," meses")),"")</f>
        <v/>
      </c>
      <c r="P81" s="80" t="str">
        <f t="shared" si="27"/>
        <v/>
      </c>
      <c r="Q81" s="70" t="str">
        <f t="shared" si="28"/>
        <v/>
      </c>
      <c r="R81" s="49"/>
      <c r="S81" s="49"/>
      <c r="T81" s="66" t="str">
        <f t="shared" si="29"/>
        <v>0 de enero de yyyy</v>
      </c>
      <c r="U81" s="50"/>
      <c r="V81" s="72" t="str">
        <f t="shared" si="30"/>
        <v xml:space="preserve">$,000 </v>
      </c>
      <c r="W81" s="72" t="str">
        <f>LOWER(IF(U81&lt;&gt;"",[1]!NumLetras(U81),""))</f>
        <v/>
      </c>
      <c r="X81" s="81" t="str">
        <f t="shared" si="31"/>
        <v/>
      </c>
      <c r="Y81" s="66" t="str">
        <f>IFERROR(INDEX(BD_CIAT!$B$1:$B$273,MATCH(RD_IL_RENOVACIONES!AA81,BD_CIAT!$AG$1:$AG$273,0)),"")</f>
        <v/>
      </c>
      <c r="Z81" s="66" t="str">
        <f>IFERROR(INDEX(BD_CIAT!$AI$1:$AI$273,MATCH(RD_IL_RENOVACIONES!AA81,BD_CIAT!$AG$1:$AG$273,0)),"")</f>
        <v/>
      </c>
      <c r="AA81" s="66" t="str">
        <f>IFERROR(INDEX(BD_CIAT!$AG$1:$AG$273,MATCH(RD_IL_RENOVACIONES!I81,BD_CIAT!$A$1:$A$273,0)),"")</f>
        <v/>
      </c>
      <c r="AB81" s="66" t="str">
        <f>IFERROR(INDEX(BD_CIAT!$E$1:$E$273,MATCH(RD_IL_RENOVACIONES!AA81,BD_CIAT!$AG$1:$AG$273,0)),"")</f>
        <v/>
      </c>
      <c r="AC81" s="33" t="str">
        <f>IFERROR(INDEX(BD_CIAT!$AK$1:$AK$273,MATCH(RD_IL_RENOVACIONES!I81,BD_CIAT!$A$1:$A$273,0)),"")</f>
        <v/>
      </c>
      <c r="AD81" s="66" t="str">
        <f t="shared" si="32"/>
        <v/>
      </c>
      <c r="AE81" s="78" t="str">
        <f>IFERROR(INDEX(BD_CIAT!$AA$2:$AA$273,MATCH(RD_IL_RENOVACIONES!K81,BD_CIAT!$Y$2:$Y$273,0)),"")</f>
        <v/>
      </c>
      <c r="AF81" s="44"/>
      <c r="AG81" s="44"/>
      <c r="AH81" s="51"/>
      <c r="AI81" s="66" t="str">
        <f t="shared" si="33"/>
        <v/>
      </c>
      <c r="AJ81" s="48"/>
      <c r="AK81" s="66" t="str">
        <f t="shared" si="34"/>
        <v>0 de enero de yyyy</v>
      </c>
      <c r="AL81" s="48"/>
      <c r="AM81" s="66" t="str">
        <f t="shared" si="35"/>
        <v>0 de enero de YYYY</v>
      </c>
      <c r="AN81" s="58"/>
      <c r="AO81" s="72" t="str">
        <f t="shared" si="36"/>
        <v xml:space="preserve">$,000 </v>
      </c>
      <c r="AP81" s="72" t="str">
        <f>LOWER(IF(AN81&lt;&gt;"",[1]!NumLetras(AN81),""))</f>
        <v/>
      </c>
      <c r="AQ81" s="73" t="str">
        <f t="shared" si="37"/>
        <v/>
      </c>
      <c r="AS81" s="48"/>
      <c r="AT81" s="66" t="str">
        <f t="shared" si="38"/>
        <v>00000000-1900-PRODUCE/DECHDI</v>
      </c>
      <c r="AU81" s="44"/>
      <c r="AV81" s="48"/>
      <c r="AW81" s="33" t="str">
        <f t="shared" si="39"/>
        <v/>
      </c>
      <c r="AX81" s="33" t="str">
        <f t="shared" si="40"/>
        <v/>
      </c>
      <c r="AY81" s="48"/>
      <c r="AZ81" s="48"/>
      <c r="BA81" s="82" t="str">
        <f t="shared" si="41"/>
        <v/>
      </c>
      <c r="BB81" s="70" t="str">
        <f t="shared" si="42"/>
        <v/>
      </c>
      <c r="BC81" s="66" t="str">
        <f>IFERROR(INDEX(BD_CIAT!$AE$1:$AE$273,MATCH(RD_IL_RENOVACIONES!I81,BD_CIAT!$A$1:$A$273,0)),"")</f>
        <v/>
      </c>
      <c r="BD81" s="66" t="str">
        <f>+IF(BC81&lt;&gt;"",IF(RIGHT(BC81)="B",DATA_AUX!$F$3,IF(RIGHT(BC81)="A",DATA_AUX!$F$2,DATA_AUX!$F$4)),"")</f>
        <v/>
      </c>
      <c r="BE81" s="66" t="str">
        <f t="shared" si="43"/>
        <v/>
      </c>
      <c r="BF81" s="70" t="str">
        <f t="shared" si="44"/>
        <v/>
      </c>
      <c r="BG81" s="84" t="str">
        <f t="shared" si="45"/>
        <v/>
      </c>
      <c r="BH81" s="66" t="str">
        <f>+IF(AY81&lt;&gt;"",CONCATENATE(PROPER(MID([1]!NumLetras(12*(YEAR(AZ81)-YEAR(AY81))+(MONTH(AZ81)-MONTH(AY81))),1,LEN([1]!NumLetras(12*(YEAR(AZ81)-YEAR(AY81))+(MONTH(AZ81)-MONTH(AY81))))-7))," (",12*(YEAR(AZ81)-YEAR(AY81))+(MONTH(AZ81)-MONTH(AY81)),")",IF(MONTH(AZ81)-MONTH(AY81)=1," mes"," meses"),"; ",BB81),"")</f>
        <v/>
      </c>
      <c r="BI81" s="66" t="str">
        <f>IF(M81="","",IF(AK81&lt;&gt;"",CONCATENATE(LOWER(MID([1]!NumLetras(12*(YEAR(N81)-YEAR(M81))+(MONTH(N81)-MONTH(M81))),1,LEN([1]!NumLetras(12*(YEAR(N81)-YEAR(M81))+(MONTH(N81)-MONTH(M81))))-7))," (",12*(YEAR(N81)-YEAR(M81))+(MONTH(N81)-MONTH(M81)),")",IF(MONTH(N81)-MONTH(M81)=1," mes"," meses"),"; ",Q81),""))</f>
        <v/>
      </c>
    </row>
    <row r="82" spans="1:61" ht="42" customHeight="1">
      <c r="A82" s="43">
        <v>81</v>
      </c>
      <c r="C82" s="44"/>
      <c r="D82" s="66" t="str">
        <f t="shared" si="24"/>
        <v>00000000-2024-PRODUCE/DECHDI-</v>
      </c>
      <c r="E82" s="45"/>
      <c r="F82" s="46"/>
      <c r="G82" s="68" t="str">
        <f t="shared" si="25"/>
        <v>00000000-1900</v>
      </c>
      <c r="H82" s="66" t="str">
        <f t="shared" si="26"/>
        <v>0 de enero de yyyy</v>
      </c>
      <c r="J82" s="66" t="str">
        <f>+IFERROR(INDEX(BD_CIAT!$S$1:$S$273,MATCH(RD_IL_RENOVACIONES!I82,BD_CIAT!$A$1:$A$273,0)),"")</f>
        <v/>
      </c>
      <c r="L82" s="33" t="str">
        <f>IFERROR(INDEX(BD_CIAT!$Z$1:$Z$273,MATCH(RD_IL_RENOVACIONES!K82,BD_CIAT!$Y$1:$Y$273,0)),"")</f>
        <v/>
      </c>
      <c r="M82" s="48"/>
      <c r="N82" s="48"/>
      <c r="O82" s="78" t="str">
        <f>+IF(M82&lt;&gt;"",CONCATENATE(MID(LOWER([1]!NumLetras(ABS(12*(YEAR(N82)-YEAR(M82))+(MONTH(N82)-MONTH(M82))))),1,LEN([1]!NumLetras(ABS(12*(YEAR(N82)-YEAR(M82))+(MONTH(N82)-MONTH(M82)))))-7)," (",ABS(12*(YEAR(N82)-YEAR(M82))+(MONTH(N82)-MONTH(M82))),")",IF(MONTH(N82)-MONTH(M82)=1," mes"," meses")),"")</f>
        <v/>
      </c>
      <c r="P82" s="80" t="str">
        <f t="shared" si="27"/>
        <v/>
      </c>
      <c r="Q82" s="70" t="str">
        <f t="shared" si="28"/>
        <v/>
      </c>
      <c r="R82" s="49"/>
      <c r="S82" s="49"/>
      <c r="T82" s="66" t="str">
        <f t="shared" si="29"/>
        <v>0 de enero de yyyy</v>
      </c>
      <c r="U82" s="50"/>
      <c r="V82" s="72" t="str">
        <f t="shared" si="30"/>
        <v xml:space="preserve">$,000 </v>
      </c>
      <c r="W82" s="72" t="str">
        <f>LOWER(IF(U82&lt;&gt;"",[1]!NumLetras(U82),""))</f>
        <v/>
      </c>
      <c r="X82" s="81" t="str">
        <f t="shared" si="31"/>
        <v/>
      </c>
      <c r="Y82" s="66" t="str">
        <f>IFERROR(INDEX(BD_CIAT!$B$1:$B$273,MATCH(RD_IL_RENOVACIONES!AA82,BD_CIAT!$AG$1:$AG$273,0)),"")</f>
        <v/>
      </c>
      <c r="Z82" s="66" t="str">
        <f>IFERROR(INDEX(BD_CIAT!$AI$1:$AI$273,MATCH(RD_IL_RENOVACIONES!AA82,BD_CIAT!$AG$1:$AG$273,0)),"")</f>
        <v/>
      </c>
      <c r="AA82" s="66" t="str">
        <f>IFERROR(INDEX(BD_CIAT!$AG$1:$AG$273,MATCH(RD_IL_RENOVACIONES!I82,BD_CIAT!$A$1:$A$273,0)),"")</f>
        <v/>
      </c>
      <c r="AB82" s="66" t="str">
        <f>IFERROR(INDEX(BD_CIAT!$E$1:$E$273,MATCH(RD_IL_RENOVACIONES!AA82,BD_CIAT!$AG$1:$AG$273,0)),"")</f>
        <v/>
      </c>
      <c r="AC82" s="33" t="str">
        <f>IFERROR(INDEX(BD_CIAT!$AK$1:$AK$273,MATCH(RD_IL_RENOVACIONES!I82,BD_CIAT!$A$1:$A$273,0)),"")</f>
        <v/>
      </c>
      <c r="AD82" s="66" t="str">
        <f t="shared" si="32"/>
        <v/>
      </c>
      <c r="AE82" s="78" t="str">
        <f>IFERROR(INDEX(BD_CIAT!$AA$2:$AA$273,MATCH(RD_IL_RENOVACIONES!K82,BD_CIAT!$Y$2:$Y$273,0)),"")</f>
        <v/>
      </c>
      <c r="AF82" s="44"/>
      <c r="AG82" s="44"/>
      <c r="AH82" s="51"/>
      <c r="AI82" s="66" t="str">
        <f t="shared" si="33"/>
        <v/>
      </c>
      <c r="AJ82" s="48"/>
      <c r="AK82" s="66" t="str">
        <f t="shared" si="34"/>
        <v>0 de enero de yyyy</v>
      </c>
      <c r="AL82" s="48"/>
      <c r="AM82" s="66" t="str">
        <f t="shared" si="35"/>
        <v>0 de enero de YYYY</v>
      </c>
      <c r="AN82" s="58"/>
      <c r="AO82" s="72" t="str">
        <f t="shared" si="36"/>
        <v xml:space="preserve">$,000 </v>
      </c>
      <c r="AP82" s="72" t="str">
        <f>LOWER(IF(AN82&lt;&gt;"",[1]!NumLetras(AN82),""))</f>
        <v/>
      </c>
      <c r="AQ82" s="73" t="str">
        <f t="shared" si="37"/>
        <v/>
      </c>
      <c r="AS82" s="48"/>
      <c r="AT82" s="66" t="str">
        <f t="shared" si="38"/>
        <v>00000000-1900-PRODUCE/DECHDI</v>
      </c>
      <c r="AU82" s="44"/>
      <c r="AV82" s="48"/>
      <c r="AW82" s="33" t="str">
        <f t="shared" si="39"/>
        <v/>
      </c>
      <c r="AX82" s="33" t="str">
        <f t="shared" si="40"/>
        <v/>
      </c>
      <c r="AY82" s="48"/>
      <c r="AZ82" s="48"/>
      <c r="BA82" s="82" t="str">
        <f t="shared" si="41"/>
        <v/>
      </c>
      <c r="BB82" s="70" t="str">
        <f t="shared" si="42"/>
        <v/>
      </c>
      <c r="BC82" s="66" t="str">
        <f>IFERROR(INDEX(BD_CIAT!$AE$1:$AE$273,MATCH(RD_IL_RENOVACIONES!I82,BD_CIAT!$A$1:$A$273,0)),"")</f>
        <v/>
      </c>
      <c r="BD82" s="66" t="str">
        <f>+IF(BC82&lt;&gt;"",IF(RIGHT(BC82)="B",DATA_AUX!$F$3,IF(RIGHT(BC82)="A",DATA_AUX!$F$2,DATA_AUX!$F$4)),"")</f>
        <v/>
      </c>
      <c r="BE82" s="66" t="str">
        <f t="shared" si="43"/>
        <v/>
      </c>
      <c r="BF82" s="70" t="str">
        <f t="shared" si="44"/>
        <v/>
      </c>
      <c r="BG82" s="84" t="str">
        <f t="shared" si="45"/>
        <v/>
      </c>
      <c r="BH82" s="66" t="str">
        <f>+IF(AY82&lt;&gt;"",CONCATENATE(PROPER(MID([1]!NumLetras(12*(YEAR(AZ82)-YEAR(AY82))+(MONTH(AZ82)-MONTH(AY82))),1,LEN([1]!NumLetras(12*(YEAR(AZ82)-YEAR(AY82))+(MONTH(AZ82)-MONTH(AY82))))-7))," (",12*(YEAR(AZ82)-YEAR(AY82))+(MONTH(AZ82)-MONTH(AY82)),")",IF(MONTH(AZ82)-MONTH(AY82)=1," mes"," meses"),"; ",BB82),"")</f>
        <v/>
      </c>
      <c r="BI82" s="66" t="str">
        <f>IF(M82="","",IF(AK82&lt;&gt;"",CONCATENATE(LOWER(MID([1]!NumLetras(12*(YEAR(N82)-YEAR(M82))+(MONTH(N82)-MONTH(M82))),1,LEN([1]!NumLetras(12*(YEAR(N82)-YEAR(M82))+(MONTH(N82)-MONTH(M82))))-7))," (",12*(YEAR(N82)-YEAR(M82))+(MONTH(N82)-MONTH(M82)),")",IF(MONTH(N82)-MONTH(M82)=1," mes"," meses"),"; ",Q82),""))</f>
        <v/>
      </c>
    </row>
    <row r="83" spans="1:61" ht="42" customHeight="1">
      <c r="A83" s="43">
        <v>82</v>
      </c>
      <c r="C83" s="44"/>
      <c r="D83" s="66" t="str">
        <f t="shared" si="24"/>
        <v>00000000-2024-PRODUCE/DECHDI-</v>
      </c>
      <c r="E83" s="45"/>
      <c r="F83" s="46"/>
      <c r="G83" s="68" t="str">
        <f t="shared" si="25"/>
        <v>00000000-1900</v>
      </c>
      <c r="H83" s="66" t="str">
        <f t="shared" si="26"/>
        <v>0 de enero de yyyy</v>
      </c>
      <c r="J83" s="66" t="str">
        <f>+IFERROR(INDEX(BD_CIAT!$S$1:$S$273,MATCH(RD_IL_RENOVACIONES!I83,BD_CIAT!$A$1:$A$273,0)),"")</f>
        <v/>
      </c>
      <c r="L83" s="33" t="str">
        <f>IFERROR(INDEX(BD_CIAT!$Z$1:$Z$273,MATCH(RD_IL_RENOVACIONES!K83,BD_CIAT!$Y$1:$Y$273,0)),"")</f>
        <v/>
      </c>
      <c r="M83" s="48"/>
      <c r="N83" s="48"/>
      <c r="O83" s="78" t="str">
        <f>+IF(M83&lt;&gt;"",CONCATENATE(MID(LOWER([1]!NumLetras(ABS(12*(YEAR(N83)-YEAR(M83))+(MONTH(N83)-MONTH(M83))))),1,LEN([1]!NumLetras(ABS(12*(YEAR(N83)-YEAR(M83))+(MONTH(N83)-MONTH(M83)))))-7)," (",ABS(12*(YEAR(N83)-YEAR(M83))+(MONTH(N83)-MONTH(M83))),")",IF(MONTH(N83)-MONTH(M83)=1," mes"," meses")),"")</f>
        <v/>
      </c>
      <c r="P83" s="80" t="str">
        <f t="shared" si="27"/>
        <v/>
      </c>
      <c r="Q83" s="70" t="str">
        <f t="shared" si="28"/>
        <v/>
      </c>
      <c r="R83" s="49"/>
      <c r="S83" s="49"/>
      <c r="T83" s="66" t="str">
        <f t="shared" si="29"/>
        <v>0 de enero de yyyy</v>
      </c>
      <c r="U83" s="50"/>
      <c r="V83" s="72" t="str">
        <f t="shared" si="30"/>
        <v xml:space="preserve">$,000 </v>
      </c>
      <c r="W83" s="72" t="str">
        <f>LOWER(IF(U83&lt;&gt;"",[1]!NumLetras(U83),""))</f>
        <v/>
      </c>
      <c r="X83" s="81" t="str">
        <f t="shared" si="31"/>
        <v/>
      </c>
      <c r="Y83" s="66" t="str">
        <f>IFERROR(INDEX(BD_CIAT!$B$1:$B$273,MATCH(RD_IL_RENOVACIONES!AA83,BD_CIAT!$AG$1:$AG$273,0)),"")</f>
        <v/>
      </c>
      <c r="Z83" s="66" t="str">
        <f>IFERROR(INDEX(BD_CIAT!$AI$1:$AI$273,MATCH(RD_IL_RENOVACIONES!AA83,BD_CIAT!$AG$1:$AG$273,0)),"")</f>
        <v/>
      </c>
      <c r="AA83" s="66" t="str">
        <f>IFERROR(INDEX(BD_CIAT!$AG$1:$AG$273,MATCH(RD_IL_RENOVACIONES!I83,BD_CIAT!$A$1:$A$273,0)),"")</f>
        <v/>
      </c>
      <c r="AB83" s="66" t="str">
        <f>IFERROR(INDEX(BD_CIAT!$E$1:$E$273,MATCH(RD_IL_RENOVACIONES!AA83,BD_CIAT!$AG$1:$AG$273,0)),"")</f>
        <v/>
      </c>
      <c r="AC83" s="33" t="str">
        <f>IFERROR(INDEX(BD_CIAT!$AK$1:$AK$273,MATCH(RD_IL_RENOVACIONES!I83,BD_CIAT!$A$1:$A$273,0)),"")</f>
        <v/>
      </c>
      <c r="AD83" s="66" t="str">
        <f t="shared" si="32"/>
        <v/>
      </c>
      <c r="AE83" s="78" t="str">
        <f>IFERROR(INDEX(BD_CIAT!$AA$2:$AA$273,MATCH(RD_IL_RENOVACIONES!K83,BD_CIAT!$Y$2:$Y$273,0)),"")</f>
        <v/>
      </c>
      <c r="AF83" s="44"/>
      <c r="AG83" s="44"/>
      <c r="AH83" s="51"/>
      <c r="AI83" s="66" t="str">
        <f t="shared" si="33"/>
        <v/>
      </c>
      <c r="AJ83" s="48"/>
      <c r="AK83" s="66" t="str">
        <f t="shared" si="34"/>
        <v>0 de enero de yyyy</v>
      </c>
      <c r="AL83" s="48"/>
      <c r="AM83" s="66" t="str">
        <f t="shared" si="35"/>
        <v>0 de enero de YYYY</v>
      </c>
      <c r="AN83" s="58"/>
      <c r="AO83" s="72" t="str">
        <f t="shared" si="36"/>
        <v xml:space="preserve">$,000 </v>
      </c>
      <c r="AP83" s="72" t="str">
        <f>LOWER(IF(AN83&lt;&gt;"",[1]!NumLetras(AN83),""))</f>
        <v/>
      </c>
      <c r="AQ83" s="73" t="str">
        <f t="shared" si="37"/>
        <v/>
      </c>
      <c r="AS83" s="48"/>
      <c r="AT83" s="66" t="str">
        <f t="shared" si="38"/>
        <v>00000000-1900-PRODUCE/DECHDI</v>
      </c>
      <c r="AU83" s="44"/>
      <c r="AV83" s="48"/>
      <c r="AW83" s="33" t="str">
        <f t="shared" si="39"/>
        <v/>
      </c>
      <c r="AX83" s="33" t="str">
        <f t="shared" si="40"/>
        <v/>
      </c>
      <c r="AY83" s="48"/>
      <c r="AZ83" s="48"/>
      <c r="BA83" s="82" t="str">
        <f t="shared" si="41"/>
        <v/>
      </c>
      <c r="BB83" s="70" t="str">
        <f t="shared" si="42"/>
        <v/>
      </c>
      <c r="BC83" s="66" t="str">
        <f>IFERROR(INDEX(BD_CIAT!$AE$1:$AE$273,MATCH(RD_IL_RENOVACIONES!I83,BD_CIAT!$A$1:$A$273,0)),"")</f>
        <v/>
      </c>
      <c r="BD83" s="66" t="str">
        <f>+IF(BC83&lt;&gt;"",IF(RIGHT(BC83)="B",DATA_AUX!$F$3,IF(RIGHT(BC83)="A",DATA_AUX!$F$2,DATA_AUX!$F$4)),"")</f>
        <v/>
      </c>
      <c r="BE83" s="66" t="str">
        <f t="shared" si="43"/>
        <v/>
      </c>
      <c r="BF83" s="70" t="str">
        <f t="shared" si="44"/>
        <v/>
      </c>
      <c r="BG83" s="84" t="str">
        <f t="shared" si="45"/>
        <v/>
      </c>
      <c r="BH83" s="66" t="str">
        <f>+IF(AY83&lt;&gt;"",CONCATENATE(PROPER(MID([1]!NumLetras(12*(YEAR(AZ83)-YEAR(AY83))+(MONTH(AZ83)-MONTH(AY83))),1,LEN([1]!NumLetras(12*(YEAR(AZ83)-YEAR(AY83))+(MONTH(AZ83)-MONTH(AY83))))-7))," (",12*(YEAR(AZ83)-YEAR(AY83))+(MONTH(AZ83)-MONTH(AY83)),")",IF(MONTH(AZ83)-MONTH(AY83)=1," mes"," meses"),"; ",BB83),"")</f>
        <v/>
      </c>
      <c r="BI83" s="66" t="str">
        <f>IF(M83="","",IF(AK83&lt;&gt;"",CONCATENATE(LOWER(MID([1]!NumLetras(12*(YEAR(N83)-YEAR(M83))+(MONTH(N83)-MONTH(M83))),1,LEN([1]!NumLetras(12*(YEAR(N83)-YEAR(M83))+(MONTH(N83)-MONTH(M83))))-7))," (",12*(YEAR(N83)-YEAR(M83))+(MONTH(N83)-MONTH(M83)),")",IF(MONTH(N83)-MONTH(M83)=1," mes"," meses"),"; ",Q83),""))</f>
        <v/>
      </c>
    </row>
    <row r="84" spans="1:61" ht="42" customHeight="1">
      <c r="A84" s="43">
        <v>83</v>
      </c>
      <c r="C84" s="44"/>
      <c r="D84" s="66" t="str">
        <f t="shared" si="24"/>
        <v>00000000-2024-PRODUCE/DECHDI-</v>
      </c>
      <c r="E84" s="45"/>
      <c r="F84" s="46"/>
      <c r="G84" s="68" t="str">
        <f t="shared" si="25"/>
        <v>00000000-1900</v>
      </c>
      <c r="H84" s="66" t="str">
        <f t="shared" si="26"/>
        <v>0 de enero de yyyy</v>
      </c>
      <c r="J84" s="66" t="str">
        <f>+IFERROR(INDEX(BD_CIAT!$S$1:$S$273,MATCH(RD_IL_RENOVACIONES!I84,BD_CIAT!$A$1:$A$273,0)),"")</f>
        <v/>
      </c>
      <c r="L84" s="33" t="str">
        <f>IFERROR(INDEX(BD_CIAT!$Z$1:$Z$273,MATCH(RD_IL_RENOVACIONES!K84,BD_CIAT!$Y$1:$Y$273,0)),"")</f>
        <v/>
      </c>
      <c r="M84" s="48"/>
      <c r="N84" s="48"/>
      <c r="O84" s="78" t="str">
        <f>+IF(M84&lt;&gt;"",CONCATENATE(MID(LOWER([1]!NumLetras(ABS(12*(YEAR(N84)-YEAR(M84))+(MONTH(N84)-MONTH(M84))))),1,LEN([1]!NumLetras(ABS(12*(YEAR(N84)-YEAR(M84))+(MONTH(N84)-MONTH(M84)))))-7)," (",ABS(12*(YEAR(N84)-YEAR(M84))+(MONTH(N84)-MONTH(M84))),")",IF(MONTH(N84)-MONTH(M84)=1," mes"," meses")),"")</f>
        <v/>
      </c>
      <c r="P84" s="80" t="str">
        <f t="shared" si="27"/>
        <v/>
      </c>
      <c r="Q84" s="70" t="str">
        <f t="shared" si="28"/>
        <v/>
      </c>
      <c r="R84" s="49"/>
      <c r="S84" s="49"/>
      <c r="T84" s="66" t="str">
        <f t="shared" si="29"/>
        <v>0 de enero de yyyy</v>
      </c>
      <c r="U84" s="50"/>
      <c r="V84" s="72" t="str">
        <f t="shared" si="30"/>
        <v xml:space="preserve">$,000 </v>
      </c>
      <c r="W84" s="72" t="str">
        <f>LOWER(IF(U84&lt;&gt;"",[1]!NumLetras(U84),""))</f>
        <v/>
      </c>
      <c r="X84" s="81" t="str">
        <f t="shared" si="31"/>
        <v/>
      </c>
      <c r="Y84" s="66" t="str">
        <f>IFERROR(INDEX(BD_CIAT!$B$1:$B$273,MATCH(RD_IL_RENOVACIONES!AA84,BD_CIAT!$AG$1:$AG$273,0)),"")</f>
        <v/>
      </c>
      <c r="Z84" s="66" t="str">
        <f>IFERROR(INDEX(BD_CIAT!$AI$1:$AI$273,MATCH(RD_IL_RENOVACIONES!AA84,BD_CIAT!$AG$1:$AG$273,0)),"")</f>
        <v/>
      </c>
      <c r="AA84" s="66" t="str">
        <f>IFERROR(INDEX(BD_CIAT!$AG$1:$AG$273,MATCH(RD_IL_RENOVACIONES!I84,BD_CIAT!$A$1:$A$273,0)),"")</f>
        <v/>
      </c>
      <c r="AB84" s="66" t="str">
        <f>IFERROR(INDEX(BD_CIAT!$E$1:$E$273,MATCH(RD_IL_RENOVACIONES!AA84,BD_CIAT!$AG$1:$AG$273,0)),"")</f>
        <v/>
      </c>
      <c r="AC84" s="33" t="str">
        <f>IFERROR(INDEX(BD_CIAT!$AK$1:$AK$273,MATCH(RD_IL_RENOVACIONES!I84,BD_CIAT!$A$1:$A$273,0)),"")</f>
        <v/>
      </c>
      <c r="AD84" s="66" t="str">
        <f t="shared" si="32"/>
        <v/>
      </c>
      <c r="AE84" s="78" t="str">
        <f>IFERROR(INDEX(BD_CIAT!$AA$2:$AA$273,MATCH(RD_IL_RENOVACIONES!K84,BD_CIAT!$Y$2:$Y$273,0)),"")</f>
        <v/>
      </c>
      <c r="AF84" s="44"/>
      <c r="AG84" s="44"/>
      <c r="AH84" s="51"/>
      <c r="AI84" s="66" t="str">
        <f t="shared" si="33"/>
        <v/>
      </c>
      <c r="AJ84" s="48"/>
      <c r="AK84" s="66" t="str">
        <f t="shared" si="34"/>
        <v>0 de enero de yyyy</v>
      </c>
      <c r="AL84" s="48"/>
      <c r="AM84" s="66" t="str">
        <f t="shared" si="35"/>
        <v>0 de enero de YYYY</v>
      </c>
      <c r="AN84" s="58"/>
      <c r="AO84" s="72" t="str">
        <f t="shared" si="36"/>
        <v xml:space="preserve">$,000 </v>
      </c>
      <c r="AP84" s="72" t="str">
        <f>LOWER(IF(AN84&lt;&gt;"",[1]!NumLetras(AN84),""))</f>
        <v/>
      </c>
      <c r="AQ84" s="73" t="str">
        <f t="shared" si="37"/>
        <v/>
      </c>
      <c r="AS84" s="48"/>
      <c r="AT84" s="66" t="str">
        <f t="shared" si="38"/>
        <v>00000000-1900-PRODUCE/DECHDI</v>
      </c>
      <c r="AU84" s="44"/>
      <c r="AV84" s="48"/>
      <c r="AW84" s="33" t="str">
        <f t="shared" si="39"/>
        <v/>
      </c>
      <c r="AX84" s="33" t="str">
        <f t="shared" si="40"/>
        <v/>
      </c>
      <c r="AY84" s="48"/>
      <c r="AZ84" s="48"/>
      <c r="BA84" s="82" t="str">
        <f t="shared" si="41"/>
        <v/>
      </c>
      <c r="BB84" s="70" t="str">
        <f t="shared" si="42"/>
        <v/>
      </c>
      <c r="BC84" s="66" t="str">
        <f>IFERROR(INDEX(BD_CIAT!$AE$1:$AE$273,MATCH(RD_IL_RENOVACIONES!I84,BD_CIAT!$A$1:$A$273,0)),"")</f>
        <v/>
      </c>
      <c r="BD84" s="66" t="str">
        <f>+IF(BC84&lt;&gt;"",IF(RIGHT(BC84)="B",DATA_AUX!$F$3,IF(RIGHT(BC84)="A",DATA_AUX!$F$2,DATA_AUX!$F$4)),"")</f>
        <v/>
      </c>
      <c r="BE84" s="66" t="str">
        <f t="shared" si="43"/>
        <v/>
      </c>
      <c r="BF84" s="70" t="str">
        <f t="shared" si="44"/>
        <v/>
      </c>
      <c r="BG84" s="84" t="str">
        <f t="shared" si="45"/>
        <v/>
      </c>
      <c r="BH84" s="66" t="str">
        <f>+IF(AY84&lt;&gt;"",CONCATENATE(PROPER(MID([1]!NumLetras(12*(YEAR(AZ84)-YEAR(AY84))+(MONTH(AZ84)-MONTH(AY84))),1,LEN([1]!NumLetras(12*(YEAR(AZ84)-YEAR(AY84))+(MONTH(AZ84)-MONTH(AY84))))-7))," (",12*(YEAR(AZ84)-YEAR(AY84))+(MONTH(AZ84)-MONTH(AY84)),")",IF(MONTH(AZ84)-MONTH(AY84)=1," mes"," meses"),"; ",BB84),"")</f>
        <v/>
      </c>
      <c r="BI84" s="66" t="str">
        <f>IF(M84="","",IF(AK84&lt;&gt;"",CONCATENATE(LOWER(MID([1]!NumLetras(12*(YEAR(N84)-YEAR(M84))+(MONTH(N84)-MONTH(M84))),1,LEN([1]!NumLetras(12*(YEAR(N84)-YEAR(M84))+(MONTH(N84)-MONTH(M84))))-7))," (",12*(YEAR(N84)-YEAR(M84))+(MONTH(N84)-MONTH(M84)),")",IF(MONTH(N84)-MONTH(M84)=1," mes"," meses"),"; ",Q84),""))</f>
        <v/>
      </c>
    </row>
    <row r="85" spans="1:61" ht="42" customHeight="1">
      <c r="A85" s="43">
        <v>84</v>
      </c>
      <c r="C85" s="44"/>
      <c r="D85" s="66" t="str">
        <f t="shared" si="24"/>
        <v>00000000-2024-PRODUCE/DECHDI-</v>
      </c>
      <c r="E85" s="45"/>
      <c r="F85" s="46"/>
      <c r="G85" s="68" t="str">
        <f t="shared" si="25"/>
        <v>00000000-1900</v>
      </c>
      <c r="H85" s="66" t="str">
        <f t="shared" si="26"/>
        <v>0 de enero de yyyy</v>
      </c>
      <c r="J85" s="66" t="str">
        <f>+IFERROR(INDEX(BD_CIAT!$S$1:$S$273,MATCH(RD_IL_RENOVACIONES!I85,BD_CIAT!$A$1:$A$273,0)),"")</f>
        <v/>
      </c>
      <c r="L85" s="33" t="str">
        <f>IFERROR(INDEX(BD_CIAT!$Z$1:$Z$273,MATCH(RD_IL_RENOVACIONES!K85,BD_CIAT!$Y$1:$Y$273,0)),"")</f>
        <v/>
      </c>
      <c r="M85" s="48"/>
      <c r="N85" s="48"/>
      <c r="O85" s="78" t="str">
        <f>+IF(M85&lt;&gt;"",CONCATENATE(MID(LOWER([1]!NumLetras(ABS(12*(YEAR(N85)-YEAR(M85))+(MONTH(N85)-MONTH(M85))))),1,LEN([1]!NumLetras(ABS(12*(YEAR(N85)-YEAR(M85))+(MONTH(N85)-MONTH(M85)))))-7)," (",ABS(12*(YEAR(N85)-YEAR(M85))+(MONTH(N85)-MONTH(M85))),")",IF(MONTH(N85)-MONTH(M85)=1," mes"," meses")),"")</f>
        <v/>
      </c>
      <c r="P85" s="80" t="str">
        <f t="shared" si="27"/>
        <v/>
      </c>
      <c r="Q85" s="70" t="str">
        <f t="shared" si="28"/>
        <v/>
      </c>
      <c r="R85" s="49"/>
      <c r="S85" s="49"/>
      <c r="T85" s="66" t="str">
        <f t="shared" si="29"/>
        <v>0 de enero de yyyy</v>
      </c>
      <c r="U85" s="50"/>
      <c r="V85" s="72" t="str">
        <f t="shared" si="30"/>
        <v xml:space="preserve">$,000 </v>
      </c>
      <c r="W85" s="72" t="str">
        <f>LOWER(IF(U85&lt;&gt;"",[1]!NumLetras(U85),""))</f>
        <v/>
      </c>
      <c r="X85" s="81" t="str">
        <f t="shared" si="31"/>
        <v/>
      </c>
      <c r="Y85" s="66" t="str">
        <f>IFERROR(INDEX(BD_CIAT!$B$1:$B$273,MATCH(RD_IL_RENOVACIONES!AA85,BD_CIAT!$AG$1:$AG$273,0)),"")</f>
        <v/>
      </c>
      <c r="Z85" s="66" t="str">
        <f>IFERROR(INDEX(BD_CIAT!$AI$1:$AI$273,MATCH(RD_IL_RENOVACIONES!AA85,BD_CIAT!$AG$1:$AG$273,0)),"")</f>
        <v/>
      </c>
      <c r="AA85" s="66" t="str">
        <f>IFERROR(INDEX(BD_CIAT!$AG$1:$AG$273,MATCH(RD_IL_RENOVACIONES!I85,BD_CIAT!$A$1:$A$273,0)),"")</f>
        <v/>
      </c>
      <c r="AB85" s="66" t="str">
        <f>IFERROR(INDEX(BD_CIAT!$E$1:$E$273,MATCH(RD_IL_RENOVACIONES!AA85,BD_CIAT!$AG$1:$AG$273,0)),"")</f>
        <v/>
      </c>
      <c r="AC85" s="33" t="str">
        <f>IFERROR(INDEX(BD_CIAT!$AK$1:$AK$273,MATCH(RD_IL_RENOVACIONES!I85,BD_CIAT!$A$1:$A$273,0)),"")</f>
        <v/>
      </c>
      <c r="AD85" s="66" t="str">
        <f t="shared" si="32"/>
        <v/>
      </c>
      <c r="AE85" s="78" t="str">
        <f>IFERROR(INDEX(BD_CIAT!$AA$2:$AA$273,MATCH(RD_IL_RENOVACIONES!K85,BD_CIAT!$Y$2:$Y$273,0)),"")</f>
        <v/>
      </c>
      <c r="AF85" s="44"/>
      <c r="AG85" s="44"/>
      <c r="AH85" s="51"/>
      <c r="AI85" s="66" t="str">
        <f t="shared" si="33"/>
        <v/>
      </c>
      <c r="AJ85" s="48"/>
      <c r="AK85" s="66" t="str">
        <f t="shared" si="34"/>
        <v>0 de enero de yyyy</v>
      </c>
      <c r="AL85" s="48"/>
      <c r="AM85" s="66" t="str">
        <f t="shared" si="35"/>
        <v>0 de enero de YYYY</v>
      </c>
      <c r="AN85" s="58"/>
      <c r="AO85" s="72" t="str">
        <f t="shared" si="36"/>
        <v xml:space="preserve">$,000 </v>
      </c>
      <c r="AP85" s="72" t="str">
        <f>LOWER(IF(AN85&lt;&gt;"",[1]!NumLetras(AN85),""))</f>
        <v/>
      </c>
      <c r="AQ85" s="73" t="str">
        <f t="shared" si="37"/>
        <v/>
      </c>
      <c r="AS85" s="48"/>
      <c r="AT85" s="66" t="str">
        <f t="shared" si="38"/>
        <v>00000000-1900-PRODUCE/DECHDI</v>
      </c>
      <c r="AU85" s="44"/>
      <c r="AV85" s="48"/>
      <c r="AW85" s="33" t="str">
        <f t="shared" si="39"/>
        <v/>
      </c>
      <c r="AX85" s="33" t="str">
        <f t="shared" si="40"/>
        <v/>
      </c>
      <c r="AY85" s="48"/>
      <c r="AZ85" s="48"/>
      <c r="BA85" s="82" t="str">
        <f t="shared" si="41"/>
        <v/>
      </c>
      <c r="BB85" s="70" t="str">
        <f t="shared" si="42"/>
        <v/>
      </c>
      <c r="BC85" s="66" t="str">
        <f>IFERROR(INDEX(BD_CIAT!$AE$1:$AE$273,MATCH(RD_IL_RENOVACIONES!I85,BD_CIAT!$A$1:$A$273,0)),"")</f>
        <v/>
      </c>
      <c r="BD85" s="66" t="str">
        <f>+IF(BC85&lt;&gt;"",IF(RIGHT(BC85)="B",DATA_AUX!$F$3,IF(RIGHT(BC85)="A",DATA_AUX!$F$2,DATA_AUX!$F$4)),"")</f>
        <v/>
      </c>
      <c r="BE85" s="66" t="str">
        <f t="shared" si="43"/>
        <v/>
      </c>
      <c r="BF85" s="70" t="str">
        <f t="shared" si="44"/>
        <v/>
      </c>
      <c r="BG85" s="84" t="str">
        <f t="shared" si="45"/>
        <v/>
      </c>
      <c r="BH85" s="66" t="str">
        <f>+IF(AY85&lt;&gt;"",CONCATENATE(PROPER(MID([1]!NumLetras(12*(YEAR(AZ85)-YEAR(AY85))+(MONTH(AZ85)-MONTH(AY85))),1,LEN([1]!NumLetras(12*(YEAR(AZ85)-YEAR(AY85))+(MONTH(AZ85)-MONTH(AY85))))-7))," (",12*(YEAR(AZ85)-YEAR(AY85))+(MONTH(AZ85)-MONTH(AY85)),")",IF(MONTH(AZ85)-MONTH(AY85)=1," mes"," meses"),"; ",BB85),"")</f>
        <v/>
      </c>
      <c r="BI85" s="66" t="str">
        <f>IF(M85="","",IF(AK85&lt;&gt;"",CONCATENATE(LOWER(MID([1]!NumLetras(12*(YEAR(N85)-YEAR(M85))+(MONTH(N85)-MONTH(M85))),1,LEN([1]!NumLetras(12*(YEAR(N85)-YEAR(M85))+(MONTH(N85)-MONTH(M85))))-7))," (",12*(YEAR(N85)-YEAR(M85))+(MONTH(N85)-MONTH(M85)),")",IF(MONTH(N85)-MONTH(M85)=1," mes"," meses"),"; ",Q85),""))</f>
        <v/>
      </c>
    </row>
    <row r="86" spans="1:61" ht="42" customHeight="1">
      <c r="A86" s="43">
        <v>85</v>
      </c>
      <c r="C86" s="44"/>
      <c r="D86" s="66" t="str">
        <f t="shared" si="24"/>
        <v>00000000-2024-PRODUCE/DECHDI-</v>
      </c>
      <c r="E86" s="45"/>
      <c r="F86" s="46"/>
      <c r="G86" s="68" t="str">
        <f t="shared" si="25"/>
        <v>00000000-1900</v>
      </c>
      <c r="H86" s="66" t="str">
        <f t="shared" si="26"/>
        <v>0 de enero de yyyy</v>
      </c>
      <c r="J86" s="66" t="str">
        <f>+IFERROR(INDEX(BD_CIAT!$S$1:$S$273,MATCH(RD_IL_RENOVACIONES!I86,BD_CIAT!$A$1:$A$273,0)),"")</f>
        <v/>
      </c>
      <c r="L86" s="33" t="str">
        <f>IFERROR(INDEX(BD_CIAT!$Z$1:$Z$273,MATCH(RD_IL_RENOVACIONES!K86,BD_CIAT!$Y$1:$Y$273,0)),"")</f>
        <v/>
      </c>
      <c r="M86" s="48"/>
      <c r="N86" s="48"/>
      <c r="O86" s="78" t="str">
        <f>+IF(M86&lt;&gt;"",CONCATENATE(MID(LOWER([1]!NumLetras(ABS(12*(YEAR(N86)-YEAR(M86))+(MONTH(N86)-MONTH(M86))))),1,LEN([1]!NumLetras(ABS(12*(YEAR(N86)-YEAR(M86))+(MONTH(N86)-MONTH(M86)))))-7)," (",ABS(12*(YEAR(N86)-YEAR(M86))+(MONTH(N86)-MONTH(M86))),")",IF(MONTH(N86)-MONTH(M86)=1," mes"," meses")),"")</f>
        <v/>
      </c>
      <c r="P86" s="80" t="str">
        <f t="shared" si="27"/>
        <v/>
      </c>
      <c r="Q86" s="70" t="str">
        <f t="shared" si="28"/>
        <v/>
      </c>
      <c r="R86" s="49"/>
      <c r="S86" s="49"/>
      <c r="T86" s="66" t="str">
        <f t="shared" si="29"/>
        <v>0 de enero de yyyy</v>
      </c>
      <c r="U86" s="50"/>
      <c r="V86" s="72" t="str">
        <f t="shared" si="30"/>
        <v xml:space="preserve">$,000 </v>
      </c>
      <c r="W86" s="72" t="str">
        <f>LOWER(IF(U86&lt;&gt;"",[1]!NumLetras(U86),""))</f>
        <v/>
      </c>
      <c r="X86" s="81" t="str">
        <f t="shared" si="31"/>
        <v/>
      </c>
      <c r="Y86" s="66" t="str">
        <f>IFERROR(INDEX(BD_CIAT!$B$1:$B$273,MATCH(RD_IL_RENOVACIONES!AA86,BD_CIAT!$AG$1:$AG$273,0)),"")</f>
        <v/>
      </c>
      <c r="Z86" s="66" t="str">
        <f>IFERROR(INDEX(BD_CIAT!$AI$1:$AI$273,MATCH(RD_IL_RENOVACIONES!AA86,BD_CIAT!$AG$1:$AG$273,0)),"")</f>
        <v/>
      </c>
      <c r="AA86" s="66" t="str">
        <f>IFERROR(INDEX(BD_CIAT!$AG$1:$AG$273,MATCH(RD_IL_RENOVACIONES!I86,BD_CIAT!$A$1:$A$273,0)),"")</f>
        <v/>
      </c>
      <c r="AB86" s="66" t="str">
        <f>IFERROR(INDEX(BD_CIAT!$E$1:$E$273,MATCH(RD_IL_RENOVACIONES!AA86,BD_CIAT!$AG$1:$AG$273,0)),"")</f>
        <v/>
      </c>
      <c r="AC86" s="33" t="str">
        <f>IFERROR(INDEX(BD_CIAT!$AK$1:$AK$273,MATCH(RD_IL_RENOVACIONES!I86,BD_CIAT!$A$1:$A$273,0)),"")</f>
        <v/>
      </c>
      <c r="AD86" s="66" t="str">
        <f t="shared" si="32"/>
        <v/>
      </c>
      <c r="AE86" s="78" t="str">
        <f>IFERROR(INDEX(BD_CIAT!$AA$2:$AA$273,MATCH(RD_IL_RENOVACIONES!K86,BD_CIAT!$Y$2:$Y$273,0)),"")</f>
        <v/>
      </c>
      <c r="AF86" s="44"/>
      <c r="AG86" s="44"/>
      <c r="AH86" s="51"/>
      <c r="AI86" s="66" t="str">
        <f t="shared" si="33"/>
        <v/>
      </c>
      <c r="AJ86" s="48"/>
      <c r="AK86" s="66" t="str">
        <f t="shared" si="34"/>
        <v>0 de enero de yyyy</v>
      </c>
      <c r="AL86" s="48"/>
      <c r="AM86" s="66" t="str">
        <f t="shared" si="35"/>
        <v>0 de enero de YYYY</v>
      </c>
      <c r="AN86" s="58"/>
      <c r="AO86" s="72" t="str">
        <f t="shared" si="36"/>
        <v xml:space="preserve">$,000 </v>
      </c>
      <c r="AP86" s="72" t="str">
        <f>LOWER(IF(AN86&lt;&gt;"",[1]!NumLetras(AN86),""))</f>
        <v/>
      </c>
      <c r="AQ86" s="73" t="str">
        <f t="shared" si="37"/>
        <v/>
      </c>
      <c r="AS86" s="48"/>
      <c r="AT86" s="66" t="str">
        <f t="shared" si="38"/>
        <v>00000000-1900-PRODUCE/DECHDI</v>
      </c>
      <c r="AU86" s="44"/>
      <c r="AV86" s="48"/>
      <c r="AW86" s="33" t="str">
        <f t="shared" si="39"/>
        <v/>
      </c>
      <c r="AX86" s="33" t="str">
        <f t="shared" si="40"/>
        <v/>
      </c>
      <c r="AY86" s="48"/>
      <c r="AZ86" s="48"/>
      <c r="BA86" s="82" t="str">
        <f t="shared" si="41"/>
        <v/>
      </c>
      <c r="BB86" s="70" t="str">
        <f t="shared" si="42"/>
        <v/>
      </c>
      <c r="BC86" s="66" t="str">
        <f>IFERROR(INDEX(BD_CIAT!$AE$1:$AE$273,MATCH(RD_IL_RENOVACIONES!I86,BD_CIAT!$A$1:$A$273,0)),"")</f>
        <v/>
      </c>
      <c r="BD86" s="66" t="str">
        <f>+IF(BC86&lt;&gt;"",IF(RIGHT(BC86)="B",DATA_AUX!$F$3,IF(RIGHT(BC86)="A",DATA_AUX!$F$2,DATA_AUX!$F$4)),"")</f>
        <v/>
      </c>
      <c r="BE86" s="66" t="str">
        <f t="shared" si="43"/>
        <v/>
      </c>
      <c r="BF86" s="70" t="str">
        <f t="shared" si="44"/>
        <v/>
      </c>
      <c r="BG86" s="84" t="str">
        <f t="shared" si="45"/>
        <v/>
      </c>
      <c r="BH86" s="66" t="str">
        <f>+IF(AY86&lt;&gt;"",CONCATENATE(PROPER(MID([1]!NumLetras(12*(YEAR(AZ86)-YEAR(AY86))+(MONTH(AZ86)-MONTH(AY86))),1,LEN([1]!NumLetras(12*(YEAR(AZ86)-YEAR(AY86))+(MONTH(AZ86)-MONTH(AY86))))-7))," (",12*(YEAR(AZ86)-YEAR(AY86))+(MONTH(AZ86)-MONTH(AY86)),")",IF(MONTH(AZ86)-MONTH(AY86)=1," mes"," meses"),"; ",BB86),"")</f>
        <v/>
      </c>
      <c r="BI86" s="66" t="str">
        <f>IF(M86="","",IF(AK86&lt;&gt;"",CONCATENATE(LOWER(MID([1]!NumLetras(12*(YEAR(N86)-YEAR(M86))+(MONTH(N86)-MONTH(M86))),1,LEN([1]!NumLetras(12*(YEAR(N86)-YEAR(M86))+(MONTH(N86)-MONTH(M86))))-7))," (",12*(YEAR(N86)-YEAR(M86))+(MONTH(N86)-MONTH(M86)),")",IF(MONTH(N86)-MONTH(M86)=1," mes"," meses"),"; ",Q86),""))</f>
        <v/>
      </c>
    </row>
    <row r="87" spans="1:61" ht="42" customHeight="1">
      <c r="A87" s="43">
        <v>86</v>
      </c>
      <c r="C87" s="44"/>
      <c r="D87" s="66" t="str">
        <f t="shared" si="24"/>
        <v>00000000-2024-PRODUCE/DECHDI-</v>
      </c>
      <c r="E87" s="45"/>
      <c r="F87" s="46"/>
      <c r="G87" s="68" t="str">
        <f t="shared" si="25"/>
        <v>00000000-1900</v>
      </c>
      <c r="H87" s="66" t="str">
        <f t="shared" si="26"/>
        <v>0 de enero de yyyy</v>
      </c>
      <c r="J87" s="66" t="str">
        <f>+IFERROR(INDEX(BD_CIAT!$S$1:$S$273,MATCH(RD_IL_RENOVACIONES!I87,BD_CIAT!$A$1:$A$273,0)),"")</f>
        <v/>
      </c>
      <c r="L87" s="33" t="str">
        <f>IFERROR(INDEX(BD_CIAT!$Z$1:$Z$273,MATCH(RD_IL_RENOVACIONES!K87,BD_CIAT!$Y$1:$Y$273,0)),"")</f>
        <v/>
      </c>
      <c r="M87" s="48"/>
      <c r="N87" s="48"/>
      <c r="O87" s="78" t="str">
        <f>+IF(M87&lt;&gt;"",CONCATENATE(MID(LOWER([1]!NumLetras(ABS(12*(YEAR(N87)-YEAR(M87))+(MONTH(N87)-MONTH(M87))))),1,LEN([1]!NumLetras(ABS(12*(YEAR(N87)-YEAR(M87))+(MONTH(N87)-MONTH(M87)))))-7)," (",ABS(12*(YEAR(N87)-YEAR(M87))+(MONTH(N87)-MONTH(M87))),")",IF(MONTH(N87)-MONTH(M87)=1," mes"," meses")),"")</f>
        <v/>
      </c>
      <c r="P87" s="80" t="str">
        <f t="shared" si="27"/>
        <v/>
      </c>
      <c r="Q87" s="70" t="str">
        <f t="shared" si="28"/>
        <v/>
      </c>
      <c r="R87" s="49"/>
      <c r="S87" s="49"/>
      <c r="T87" s="66" t="str">
        <f t="shared" si="29"/>
        <v>0 de enero de yyyy</v>
      </c>
      <c r="U87" s="50"/>
      <c r="V87" s="72" t="str">
        <f t="shared" si="30"/>
        <v xml:space="preserve">$,000 </v>
      </c>
      <c r="W87" s="72" t="str">
        <f>LOWER(IF(U87&lt;&gt;"",[1]!NumLetras(U87),""))</f>
        <v/>
      </c>
      <c r="X87" s="81" t="str">
        <f t="shared" si="31"/>
        <v/>
      </c>
      <c r="Y87" s="66" t="str">
        <f>IFERROR(INDEX(BD_CIAT!$B$1:$B$273,MATCH(RD_IL_RENOVACIONES!AA87,BD_CIAT!$AG$1:$AG$273,0)),"")</f>
        <v/>
      </c>
      <c r="Z87" s="66" t="str">
        <f>IFERROR(INDEX(BD_CIAT!$AI$1:$AI$273,MATCH(RD_IL_RENOVACIONES!AA87,BD_CIAT!$AG$1:$AG$273,0)),"")</f>
        <v/>
      </c>
      <c r="AA87" s="66" t="str">
        <f>IFERROR(INDEX(BD_CIAT!$AG$1:$AG$273,MATCH(RD_IL_RENOVACIONES!I87,BD_CIAT!$A$1:$A$273,0)),"")</f>
        <v/>
      </c>
      <c r="AB87" s="66" t="str">
        <f>IFERROR(INDEX(BD_CIAT!$E$1:$E$273,MATCH(RD_IL_RENOVACIONES!AA87,BD_CIAT!$AG$1:$AG$273,0)),"")</f>
        <v/>
      </c>
      <c r="AC87" s="33" t="str">
        <f>IFERROR(INDEX(BD_CIAT!$AK$1:$AK$273,MATCH(RD_IL_RENOVACIONES!I87,BD_CIAT!$A$1:$A$273,0)),"")</f>
        <v/>
      </c>
      <c r="AD87" s="66" t="str">
        <f t="shared" si="32"/>
        <v/>
      </c>
      <c r="AE87" s="78" t="str">
        <f>IFERROR(INDEX(BD_CIAT!$AA$2:$AA$273,MATCH(RD_IL_RENOVACIONES!K87,BD_CIAT!$Y$2:$Y$273,0)),"")</f>
        <v/>
      </c>
      <c r="AF87" s="44"/>
      <c r="AG87" s="44"/>
      <c r="AH87" s="51"/>
      <c r="AI87" s="66" t="str">
        <f t="shared" si="33"/>
        <v/>
      </c>
      <c r="AJ87" s="48"/>
      <c r="AK87" s="66" t="str">
        <f t="shared" si="34"/>
        <v>0 de enero de yyyy</v>
      </c>
      <c r="AL87" s="48"/>
      <c r="AM87" s="66" t="str">
        <f t="shared" si="35"/>
        <v>0 de enero de YYYY</v>
      </c>
      <c r="AN87" s="58"/>
      <c r="AO87" s="72" t="str">
        <f t="shared" si="36"/>
        <v xml:space="preserve">$,000 </v>
      </c>
      <c r="AP87" s="72" t="str">
        <f>LOWER(IF(AN87&lt;&gt;"",[1]!NumLetras(AN87),""))</f>
        <v/>
      </c>
      <c r="AQ87" s="73" t="str">
        <f t="shared" si="37"/>
        <v/>
      </c>
      <c r="AS87" s="48"/>
      <c r="AT87" s="66" t="str">
        <f t="shared" si="38"/>
        <v>00000000-1900-PRODUCE/DECHDI</v>
      </c>
      <c r="AU87" s="44"/>
      <c r="AV87" s="48"/>
      <c r="AW87" s="33" t="str">
        <f t="shared" si="39"/>
        <v/>
      </c>
      <c r="AX87" s="33" t="str">
        <f t="shared" si="40"/>
        <v/>
      </c>
      <c r="AY87" s="48"/>
      <c r="AZ87" s="48"/>
      <c r="BA87" s="82" t="str">
        <f t="shared" si="41"/>
        <v/>
      </c>
      <c r="BB87" s="70" t="str">
        <f t="shared" si="42"/>
        <v/>
      </c>
      <c r="BC87" s="66" t="str">
        <f>IFERROR(INDEX(BD_CIAT!$AE$1:$AE$273,MATCH(RD_IL_RENOVACIONES!I87,BD_CIAT!$A$1:$A$273,0)),"")</f>
        <v/>
      </c>
      <c r="BD87" s="66" t="str">
        <f>+IF(BC87&lt;&gt;"",IF(RIGHT(BC87)="B",DATA_AUX!$F$3,IF(RIGHT(BC87)="A",DATA_AUX!$F$2,DATA_AUX!$F$4)),"")</f>
        <v/>
      </c>
      <c r="BE87" s="66" t="str">
        <f t="shared" si="43"/>
        <v/>
      </c>
      <c r="BF87" s="70" t="str">
        <f t="shared" si="44"/>
        <v/>
      </c>
      <c r="BG87" s="84" t="str">
        <f t="shared" si="45"/>
        <v/>
      </c>
      <c r="BH87" s="66" t="str">
        <f>+IF(AY87&lt;&gt;"",CONCATENATE(PROPER(MID([1]!NumLetras(12*(YEAR(AZ87)-YEAR(AY87))+(MONTH(AZ87)-MONTH(AY87))),1,LEN([1]!NumLetras(12*(YEAR(AZ87)-YEAR(AY87))+(MONTH(AZ87)-MONTH(AY87))))-7))," (",12*(YEAR(AZ87)-YEAR(AY87))+(MONTH(AZ87)-MONTH(AY87)),")",IF(MONTH(AZ87)-MONTH(AY87)=1," mes"," meses"),"; ",BB87),"")</f>
        <v/>
      </c>
      <c r="BI87" s="66" t="str">
        <f>IF(M87="","",IF(AK87&lt;&gt;"",CONCATENATE(LOWER(MID([1]!NumLetras(12*(YEAR(N87)-YEAR(M87))+(MONTH(N87)-MONTH(M87))),1,LEN([1]!NumLetras(12*(YEAR(N87)-YEAR(M87))+(MONTH(N87)-MONTH(M87))))-7))," (",12*(YEAR(N87)-YEAR(M87))+(MONTH(N87)-MONTH(M87)),")",IF(MONTH(N87)-MONTH(M87)=1," mes"," meses"),"; ",Q87),""))</f>
        <v/>
      </c>
    </row>
    <row r="88" spans="1:61" ht="42" customHeight="1">
      <c r="A88" s="43">
        <v>87</v>
      </c>
      <c r="C88" s="44"/>
      <c r="D88" s="66" t="str">
        <f t="shared" si="24"/>
        <v>00000000-2024-PRODUCE/DECHDI-</v>
      </c>
      <c r="E88" s="45"/>
      <c r="F88" s="46"/>
      <c r="G88" s="68" t="str">
        <f t="shared" si="25"/>
        <v>00000000-1900</v>
      </c>
      <c r="H88" s="66" t="str">
        <f t="shared" si="26"/>
        <v>0 de enero de yyyy</v>
      </c>
      <c r="J88" s="66" t="str">
        <f>+IFERROR(INDEX(BD_CIAT!$S$1:$S$273,MATCH(RD_IL_RENOVACIONES!I88,BD_CIAT!$A$1:$A$273,0)),"")</f>
        <v/>
      </c>
      <c r="L88" s="33" t="str">
        <f>IFERROR(INDEX(BD_CIAT!$Z$1:$Z$273,MATCH(RD_IL_RENOVACIONES!K88,BD_CIAT!$Y$1:$Y$273,0)),"")</f>
        <v/>
      </c>
      <c r="M88" s="48"/>
      <c r="N88" s="48"/>
      <c r="O88" s="78" t="str">
        <f>+IF(M88&lt;&gt;"",CONCATENATE(MID(LOWER([1]!NumLetras(ABS(12*(YEAR(N88)-YEAR(M88))+(MONTH(N88)-MONTH(M88))))),1,LEN([1]!NumLetras(ABS(12*(YEAR(N88)-YEAR(M88))+(MONTH(N88)-MONTH(M88)))))-7)," (",ABS(12*(YEAR(N88)-YEAR(M88))+(MONTH(N88)-MONTH(M88))),")",IF(MONTH(N88)-MONTH(M88)=1," mes"," meses")),"")</f>
        <v/>
      </c>
      <c r="P88" s="80" t="str">
        <f t="shared" si="27"/>
        <v/>
      </c>
      <c r="Q88" s="70" t="str">
        <f t="shared" si="28"/>
        <v/>
      </c>
      <c r="R88" s="49"/>
      <c r="S88" s="49"/>
      <c r="T88" s="66" t="str">
        <f t="shared" si="29"/>
        <v>0 de enero de yyyy</v>
      </c>
      <c r="U88" s="50"/>
      <c r="V88" s="72" t="str">
        <f t="shared" si="30"/>
        <v xml:space="preserve">$,000 </v>
      </c>
      <c r="W88" s="72" t="str">
        <f>LOWER(IF(U88&lt;&gt;"",[1]!NumLetras(U88),""))</f>
        <v/>
      </c>
      <c r="X88" s="81" t="str">
        <f t="shared" si="31"/>
        <v/>
      </c>
      <c r="Y88" s="66" t="str">
        <f>IFERROR(INDEX(BD_CIAT!$B$1:$B$273,MATCH(RD_IL_RENOVACIONES!AA88,BD_CIAT!$AG$1:$AG$273,0)),"")</f>
        <v/>
      </c>
      <c r="Z88" s="66" t="str">
        <f>IFERROR(INDEX(BD_CIAT!$AI$1:$AI$273,MATCH(RD_IL_RENOVACIONES!AA88,BD_CIAT!$AG$1:$AG$273,0)),"")</f>
        <v/>
      </c>
      <c r="AA88" s="66" t="str">
        <f>IFERROR(INDEX(BD_CIAT!$AG$1:$AG$273,MATCH(RD_IL_RENOVACIONES!I88,BD_CIAT!$A$1:$A$273,0)),"")</f>
        <v/>
      </c>
      <c r="AB88" s="66" t="str">
        <f>IFERROR(INDEX(BD_CIAT!$E$1:$E$273,MATCH(RD_IL_RENOVACIONES!AA88,BD_CIAT!$AG$1:$AG$273,0)),"")</f>
        <v/>
      </c>
      <c r="AC88" s="33" t="str">
        <f>IFERROR(INDEX(BD_CIAT!$AK$1:$AK$273,MATCH(RD_IL_RENOVACIONES!I88,BD_CIAT!$A$1:$A$273,0)),"")</f>
        <v/>
      </c>
      <c r="AD88" s="66" t="str">
        <f t="shared" si="32"/>
        <v/>
      </c>
      <c r="AE88" s="78" t="str">
        <f>IFERROR(INDEX(BD_CIAT!$AA$2:$AA$273,MATCH(RD_IL_RENOVACIONES!K88,BD_CIAT!$Y$2:$Y$273,0)),"")</f>
        <v/>
      </c>
      <c r="AF88" s="44"/>
      <c r="AG88" s="44"/>
      <c r="AH88" s="51"/>
      <c r="AI88" s="66" t="str">
        <f t="shared" si="33"/>
        <v/>
      </c>
      <c r="AJ88" s="48"/>
      <c r="AK88" s="66" t="str">
        <f t="shared" si="34"/>
        <v>0 de enero de yyyy</v>
      </c>
      <c r="AL88" s="48"/>
      <c r="AM88" s="66" t="str">
        <f t="shared" si="35"/>
        <v>0 de enero de YYYY</v>
      </c>
      <c r="AN88" s="58"/>
      <c r="AO88" s="72" t="str">
        <f t="shared" si="36"/>
        <v xml:space="preserve">$,000 </v>
      </c>
      <c r="AP88" s="72" t="str">
        <f>LOWER(IF(AN88&lt;&gt;"",[1]!NumLetras(AN88),""))</f>
        <v/>
      </c>
      <c r="AQ88" s="73" t="str">
        <f t="shared" si="37"/>
        <v/>
      </c>
      <c r="AS88" s="48"/>
      <c r="AT88" s="66" t="str">
        <f t="shared" si="38"/>
        <v>00000000-1900-PRODUCE/DECHDI</v>
      </c>
      <c r="AU88" s="44"/>
      <c r="AV88" s="48"/>
      <c r="AW88" s="33" t="str">
        <f t="shared" si="39"/>
        <v/>
      </c>
      <c r="AX88" s="33" t="str">
        <f t="shared" si="40"/>
        <v/>
      </c>
      <c r="AY88" s="48"/>
      <c r="AZ88" s="48"/>
      <c r="BA88" s="82" t="str">
        <f t="shared" si="41"/>
        <v/>
      </c>
      <c r="BB88" s="70" t="str">
        <f t="shared" si="42"/>
        <v/>
      </c>
      <c r="BC88" s="66" t="str">
        <f>IFERROR(INDEX(BD_CIAT!$AE$1:$AE$273,MATCH(RD_IL_RENOVACIONES!I88,BD_CIAT!$A$1:$A$273,0)),"")</f>
        <v/>
      </c>
      <c r="BD88" s="66" t="str">
        <f>+IF(BC88&lt;&gt;"",IF(RIGHT(BC88)="B",DATA_AUX!$F$3,IF(RIGHT(BC88)="A",DATA_AUX!$F$2,DATA_AUX!$F$4)),"")</f>
        <v/>
      </c>
      <c r="BE88" s="66" t="str">
        <f t="shared" si="43"/>
        <v/>
      </c>
      <c r="BF88" s="70" t="str">
        <f t="shared" si="44"/>
        <v/>
      </c>
      <c r="BG88" s="84" t="str">
        <f t="shared" si="45"/>
        <v/>
      </c>
      <c r="BH88" s="66" t="str">
        <f>+IF(AY88&lt;&gt;"",CONCATENATE(PROPER(MID([1]!NumLetras(12*(YEAR(AZ88)-YEAR(AY88))+(MONTH(AZ88)-MONTH(AY88))),1,LEN([1]!NumLetras(12*(YEAR(AZ88)-YEAR(AY88))+(MONTH(AZ88)-MONTH(AY88))))-7))," (",12*(YEAR(AZ88)-YEAR(AY88))+(MONTH(AZ88)-MONTH(AY88)),")",IF(MONTH(AZ88)-MONTH(AY88)=1," mes"," meses"),"; ",BB88),"")</f>
        <v/>
      </c>
      <c r="BI88" s="66" t="str">
        <f>IF(M88="","",IF(AK88&lt;&gt;"",CONCATENATE(LOWER(MID([1]!NumLetras(12*(YEAR(N88)-YEAR(M88))+(MONTH(N88)-MONTH(M88))),1,LEN([1]!NumLetras(12*(YEAR(N88)-YEAR(M88))+(MONTH(N88)-MONTH(M88))))-7))," (",12*(YEAR(N88)-YEAR(M88))+(MONTH(N88)-MONTH(M88)),")",IF(MONTH(N88)-MONTH(M88)=1," mes"," meses"),"; ",Q88),""))</f>
        <v/>
      </c>
    </row>
    <row r="89" spans="1:61" ht="42" customHeight="1">
      <c r="A89" s="43">
        <v>88</v>
      </c>
      <c r="C89" s="44"/>
      <c r="D89" s="66" t="str">
        <f t="shared" si="24"/>
        <v>00000000-2024-PRODUCE/DECHDI-</v>
      </c>
      <c r="E89" s="45"/>
      <c r="F89" s="46"/>
      <c r="G89" s="68" t="str">
        <f t="shared" si="25"/>
        <v>00000000-1900</v>
      </c>
      <c r="H89" s="66" t="str">
        <f t="shared" si="26"/>
        <v>0 de enero de yyyy</v>
      </c>
      <c r="J89" s="66" t="str">
        <f>+IFERROR(INDEX(BD_CIAT!$S$1:$S$273,MATCH(RD_IL_RENOVACIONES!I89,BD_CIAT!$A$1:$A$273,0)),"")</f>
        <v/>
      </c>
      <c r="L89" s="33" t="str">
        <f>IFERROR(INDEX(BD_CIAT!$Z$1:$Z$273,MATCH(RD_IL_RENOVACIONES!K89,BD_CIAT!$Y$1:$Y$273,0)),"")</f>
        <v/>
      </c>
      <c r="M89" s="48"/>
      <c r="N89" s="48"/>
      <c r="O89" s="78" t="str">
        <f>+IF(M89&lt;&gt;"",CONCATENATE(MID(LOWER([1]!NumLetras(ABS(12*(YEAR(N89)-YEAR(M89))+(MONTH(N89)-MONTH(M89))))),1,LEN([1]!NumLetras(ABS(12*(YEAR(N89)-YEAR(M89))+(MONTH(N89)-MONTH(M89)))))-7)," (",ABS(12*(YEAR(N89)-YEAR(M89))+(MONTH(N89)-MONTH(M89))),")",IF(MONTH(N89)-MONTH(M89)=1," mes"," meses")),"")</f>
        <v/>
      </c>
      <c r="P89" s="80" t="str">
        <f t="shared" si="27"/>
        <v/>
      </c>
      <c r="Q89" s="70" t="str">
        <f t="shared" si="28"/>
        <v/>
      </c>
      <c r="R89" s="49"/>
      <c r="S89" s="49"/>
      <c r="T89" s="66" t="str">
        <f t="shared" si="29"/>
        <v>0 de enero de yyyy</v>
      </c>
      <c r="U89" s="50"/>
      <c r="V89" s="72" t="str">
        <f t="shared" si="30"/>
        <v xml:space="preserve">$,000 </v>
      </c>
      <c r="W89" s="72" t="str">
        <f>LOWER(IF(U89&lt;&gt;"",[1]!NumLetras(U89),""))</f>
        <v/>
      </c>
      <c r="X89" s="81" t="str">
        <f t="shared" si="31"/>
        <v/>
      </c>
      <c r="Y89" s="66" t="str">
        <f>IFERROR(INDEX(BD_CIAT!$B$1:$B$273,MATCH(RD_IL_RENOVACIONES!AA89,BD_CIAT!$AG$1:$AG$273,0)),"")</f>
        <v/>
      </c>
      <c r="Z89" s="66" t="str">
        <f>IFERROR(INDEX(BD_CIAT!$AI$1:$AI$273,MATCH(RD_IL_RENOVACIONES!AA89,BD_CIAT!$AG$1:$AG$273,0)),"")</f>
        <v/>
      </c>
      <c r="AA89" s="66" t="str">
        <f>IFERROR(INDEX(BD_CIAT!$AG$1:$AG$273,MATCH(RD_IL_RENOVACIONES!I89,BD_CIAT!$A$1:$A$273,0)),"")</f>
        <v/>
      </c>
      <c r="AB89" s="66" t="str">
        <f>IFERROR(INDEX(BD_CIAT!$E$1:$E$273,MATCH(RD_IL_RENOVACIONES!AA89,BD_CIAT!$AG$1:$AG$273,0)),"")</f>
        <v/>
      </c>
      <c r="AC89" s="33" t="str">
        <f>IFERROR(INDEX(BD_CIAT!$AK$1:$AK$273,MATCH(RD_IL_RENOVACIONES!I89,BD_CIAT!$A$1:$A$273,0)),"")</f>
        <v/>
      </c>
      <c r="AD89" s="66" t="str">
        <f t="shared" si="32"/>
        <v/>
      </c>
      <c r="AE89" s="78" t="str">
        <f>IFERROR(INDEX(BD_CIAT!$AA$2:$AA$273,MATCH(RD_IL_RENOVACIONES!K89,BD_CIAT!$Y$2:$Y$273,0)),"")</f>
        <v/>
      </c>
      <c r="AF89" s="44"/>
      <c r="AG89" s="44"/>
      <c r="AH89" s="51"/>
      <c r="AI89" s="66" t="str">
        <f t="shared" si="33"/>
        <v/>
      </c>
      <c r="AJ89" s="48"/>
      <c r="AK89" s="66" t="str">
        <f t="shared" si="34"/>
        <v>0 de enero de yyyy</v>
      </c>
      <c r="AL89" s="48"/>
      <c r="AM89" s="66" t="str">
        <f t="shared" si="35"/>
        <v>0 de enero de YYYY</v>
      </c>
      <c r="AN89" s="58"/>
      <c r="AO89" s="72" t="str">
        <f t="shared" si="36"/>
        <v xml:space="preserve">$,000 </v>
      </c>
      <c r="AP89" s="72" t="str">
        <f>LOWER(IF(AN89&lt;&gt;"",[1]!NumLetras(AN89),""))</f>
        <v/>
      </c>
      <c r="AQ89" s="73" t="str">
        <f t="shared" si="37"/>
        <v/>
      </c>
      <c r="AS89" s="48"/>
      <c r="AT89" s="66" t="str">
        <f t="shared" si="38"/>
        <v>00000000-1900-PRODUCE/DECHDI</v>
      </c>
      <c r="AU89" s="44"/>
      <c r="AV89" s="48"/>
      <c r="AW89" s="33" t="str">
        <f t="shared" si="39"/>
        <v/>
      </c>
      <c r="AX89" s="33" t="str">
        <f t="shared" si="40"/>
        <v/>
      </c>
      <c r="AY89" s="48"/>
      <c r="AZ89" s="48"/>
      <c r="BA89" s="82" t="str">
        <f t="shared" si="41"/>
        <v/>
      </c>
      <c r="BB89" s="70" t="str">
        <f t="shared" si="42"/>
        <v/>
      </c>
      <c r="BC89" s="66" t="str">
        <f>IFERROR(INDEX(BD_CIAT!$AE$1:$AE$273,MATCH(RD_IL_RENOVACIONES!I89,BD_CIAT!$A$1:$A$273,0)),"")</f>
        <v/>
      </c>
      <c r="BD89" s="66" t="str">
        <f>+IF(BC89&lt;&gt;"",IF(RIGHT(BC89)="B",DATA_AUX!$F$3,IF(RIGHT(BC89)="A",DATA_AUX!$F$2,DATA_AUX!$F$4)),"")</f>
        <v/>
      </c>
      <c r="BE89" s="66" t="str">
        <f t="shared" si="43"/>
        <v/>
      </c>
      <c r="BF89" s="70" t="str">
        <f t="shared" si="44"/>
        <v/>
      </c>
      <c r="BG89" s="84" t="str">
        <f t="shared" si="45"/>
        <v/>
      </c>
      <c r="BH89" s="66" t="str">
        <f>+IF(AY89&lt;&gt;"",CONCATENATE(PROPER(MID([1]!NumLetras(12*(YEAR(AZ89)-YEAR(AY89))+(MONTH(AZ89)-MONTH(AY89))),1,LEN([1]!NumLetras(12*(YEAR(AZ89)-YEAR(AY89))+(MONTH(AZ89)-MONTH(AY89))))-7))," (",12*(YEAR(AZ89)-YEAR(AY89))+(MONTH(AZ89)-MONTH(AY89)),")",IF(MONTH(AZ89)-MONTH(AY89)=1," mes"," meses"),"; ",BB89),"")</f>
        <v/>
      </c>
      <c r="BI89" s="66" t="str">
        <f>IF(M89="","",IF(AK89&lt;&gt;"",CONCATENATE(LOWER(MID([1]!NumLetras(12*(YEAR(N89)-YEAR(M89))+(MONTH(N89)-MONTH(M89))),1,LEN([1]!NumLetras(12*(YEAR(N89)-YEAR(M89))+(MONTH(N89)-MONTH(M89))))-7))," (",12*(YEAR(N89)-YEAR(M89))+(MONTH(N89)-MONTH(M89)),")",IF(MONTH(N89)-MONTH(M89)=1," mes"," meses"),"; ",Q89),""))</f>
        <v/>
      </c>
    </row>
    <row r="90" spans="1:61" ht="42" customHeight="1">
      <c r="A90" s="43">
        <v>89</v>
      </c>
      <c r="C90" s="44"/>
      <c r="D90" s="66" t="str">
        <f t="shared" si="24"/>
        <v>00000000-2024-PRODUCE/DECHDI-</v>
      </c>
      <c r="E90" s="45"/>
      <c r="F90" s="46"/>
      <c r="G90" s="68" t="str">
        <f t="shared" si="25"/>
        <v>00000000-1900</v>
      </c>
      <c r="H90" s="66" t="str">
        <f t="shared" si="26"/>
        <v>0 de enero de yyyy</v>
      </c>
      <c r="J90" s="66" t="str">
        <f>+IFERROR(INDEX(BD_CIAT!$S$1:$S$273,MATCH(RD_IL_RENOVACIONES!I90,BD_CIAT!$A$1:$A$273,0)),"")</f>
        <v/>
      </c>
      <c r="L90" s="33" t="str">
        <f>IFERROR(INDEX(BD_CIAT!$Z$1:$Z$273,MATCH(RD_IL_RENOVACIONES!K90,BD_CIAT!$Y$1:$Y$273,0)),"")</f>
        <v/>
      </c>
      <c r="M90" s="48"/>
      <c r="N90" s="48"/>
      <c r="O90" s="78" t="str">
        <f>+IF(M90&lt;&gt;"",CONCATENATE(MID(LOWER([1]!NumLetras(ABS(12*(YEAR(N90)-YEAR(M90))+(MONTH(N90)-MONTH(M90))))),1,LEN([1]!NumLetras(ABS(12*(YEAR(N90)-YEAR(M90))+(MONTH(N90)-MONTH(M90)))))-7)," (",ABS(12*(YEAR(N90)-YEAR(M90))+(MONTH(N90)-MONTH(M90))),")",IF(MONTH(N90)-MONTH(M90)=1," mes"," meses")),"")</f>
        <v/>
      </c>
      <c r="P90" s="80" t="str">
        <f t="shared" si="27"/>
        <v/>
      </c>
      <c r="Q90" s="70" t="str">
        <f t="shared" si="28"/>
        <v/>
      </c>
      <c r="R90" s="49"/>
      <c r="S90" s="49"/>
      <c r="T90" s="66" t="str">
        <f t="shared" si="29"/>
        <v>0 de enero de yyyy</v>
      </c>
      <c r="U90" s="50"/>
      <c r="V90" s="72" t="str">
        <f t="shared" si="30"/>
        <v xml:space="preserve">$,000 </v>
      </c>
      <c r="W90" s="72" t="str">
        <f>LOWER(IF(U90&lt;&gt;"",[1]!NumLetras(U90),""))</f>
        <v/>
      </c>
      <c r="X90" s="81" t="str">
        <f t="shared" si="31"/>
        <v/>
      </c>
      <c r="Y90" s="66" t="str">
        <f>IFERROR(INDEX(BD_CIAT!$B$1:$B$273,MATCH(RD_IL_RENOVACIONES!AA90,BD_CIAT!$AG$1:$AG$273,0)),"")</f>
        <v/>
      </c>
      <c r="Z90" s="66" t="str">
        <f>IFERROR(INDEX(BD_CIAT!$AI$1:$AI$273,MATCH(RD_IL_RENOVACIONES!AA90,BD_CIAT!$AG$1:$AG$273,0)),"")</f>
        <v/>
      </c>
      <c r="AA90" s="66" t="str">
        <f>IFERROR(INDEX(BD_CIAT!$AG$1:$AG$273,MATCH(RD_IL_RENOVACIONES!I90,BD_CIAT!$A$1:$A$273,0)),"")</f>
        <v/>
      </c>
      <c r="AB90" s="66" t="str">
        <f>IFERROR(INDEX(BD_CIAT!$E$1:$E$273,MATCH(RD_IL_RENOVACIONES!AA90,BD_CIAT!$AG$1:$AG$273,0)),"")</f>
        <v/>
      </c>
      <c r="AC90" s="33" t="str">
        <f>IFERROR(INDEX(BD_CIAT!$AK$1:$AK$273,MATCH(RD_IL_RENOVACIONES!I90,BD_CIAT!$A$1:$A$273,0)),"")</f>
        <v/>
      </c>
      <c r="AD90" s="66" t="str">
        <f t="shared" si="32"/>
        <v/>
      </c>
      <c r="AE90" s="78" t="str">
        <f>IFERROR(INDEX(BD_CIAT!$AA$2:$AA$273,MATCH(RD_IL_RENOVACIONES!K90,BD_CIAT!$Y$2:$Y$273,0)),"")</f>
        <v/>
      </c>
      <c r="AF90" s="44"/>
      <c r="AG90" s="44"/>
      <c r="AH90" s="51"/>
      <c r="AI90" s="66" t="str">
        <f t="shared" si="33"/>
        <v/>
      </c>
      <c r="AJ90" s="48"/>
      <c r="AK90" s="66" t="str">
        <f t="shared" si="34"/>
        <v>0 de enero de yyyy</v>
      </c>
      <c r="AL90" s="48"/>
      <c r="AM90" s="66" t="str">
        <f t="shared" si="35"/>
        <v>0 de enero de YYYY</v>
      </c>
      <c r="AN90" s="58"/>
      <c r="AO90" s="72" t="str">
        <f t="shared" si="36"/>
        <v xml:space="preserve">$,000 </v>
      </c>
      <c r="AP90" s="72" t="str">
        <f>LOWER(IF(AN90&lt;&gt;"",[1]!NumLetras(AN90),""))</f>
        <v/>
      </c>
      <c r="AQ90" s="73" t="str">
        <f t="shared" si="37"/>
        <v/>
      </c>
      <c r="AS90" s="48"/>
      <c r="AT90" s="66" t="str">
        <f t="shared" si="38"/>
        <v>00000000-1900-PRODUCE/DECHDI</v>
      </c>
      <c r="AU90" s="44"/>
      <c r="AV90" s="48"/>
      <c r="AW90" s="33" t="str">
        <f t="shared" si="39"/>
        <v/>
      </c>
      <c r="AX90" s="33" t="str">
        <f t="shared" si="40"/>
        <v/>
      </c>
      <c r="AY90" s="48"/>
      <c r="AZ90" s="48"/>
      <c r="BA90" s="82" t="str">
        <f t="shared" si="41"/>
        <v/>
      </c>
      <c r="BB90" s="70" t="str">
        <f t="shared" si="42"/>
        <v/>
      </c>
      <c r="BC90" s="66" t="str">
        <f>IFERROR(INDEX(BD_CIAT!$AE$1:$AE$273,MATCH(RD_IL_RENOVACIONES!I90,BD_CIAT!$A$1:$A$273,0)),"")</f>
        <v/>
      </c>
      <c r="BD90" s="66" t="str">
        <f>+IF(BC90&lt;&gt;"",IF(RIGHT(BC90)="B",DATA_AUX!$F$3,IF(RIGHT(BC90)="A",DATA_AUX!$F$2,DATA_AUX!$F$4)),"")</f>
        <v/>
      </c>
      <c r="BE90" s="66" t="str">
        <f t="shared" si="43"/>
        <v/>
      </c>
      <c r="BF90" s="70" t="str">
        <f t="shared" si="44"/>
        <v/>
      </c>
      <c r="BG90" s="84" t="str">
        <f t="shared" si="45"/>
        <v/>
      </c>
      <c r="BH90" s="66" t="str">
        <f>+IF(AY90&lt;&gt;"",CONCATENATE(PROPER(MID([1]!NumLetras(12*(YEAR(AZ90)-YEAR(AY90))+(MONTH(AZ90)-MONTH(AY90))),1,LEN([1]!NumLetras(12*(YEAR(AZ90)-YEAR(AY90))+(MONTH(AZ90)-MONTH(AY90))))-7))," (",12*(YEAR(AZ90)-YEAR(AY90))+(MONTH(AZ90)-MONTH(AY90)),")",IF(MONTH(AZ90)-MONTH(AY90)=1," mes"," meses"),"; ",BB90),"")</f>
        <v/>
      </c>
      <c r="BI90" s="66" t="str">
        <f>IF(M90="","",IF(AK90&lt;&gt;"",CONCATENATE(LOWER(MID([1]!NumLetras(12*(YEAR(N90)-YEAR(M90))+(MONTH(N90)-MONTH(M90))),1,LEN([1]!NumLetras(12*(YEAR(N90)-YEAR(M90))+(MONTH(N90)-MONTH(M90))))-7))," (",12*(YEAR(N90)-YEAR(M90))+(MONTH(N90)-MONTH(M90)),")",IF(MONTH(N90)-MONTH(M90)=1," mes"," meses"),"; ",Q90),""))</f>
        <v/>
      </c>
    </row>
    <row r="91" spans="1:61" ht="42" customHeight="1">
      <c r="A91" s="43">
        <v>90</v>
      </c>
      <c r="C91" s="44"/>
      <c r="D91" s="66" t="str">
        <f t="shared" si="24"/>
        <v>00000000-2024-PRODUCE/DECHDI-</v>
      </c>
      <c r="E91" s="45"/>
      <c r="F91" s="46"/>
      <c r="G91" s="68" t="str">
        <f t="shared" si="25"/>
        <v>00000000-1900</v>
      </c>
      <c r="H91" s="66" t="str">
        <f t="shared" si="26"/>
        <v>0 de enero de yyyy</v>
      </c>
      <c r="J91" s="66" t="str">
        <f>+IFERROR(INDEX(BD_CIAT!$S$1:$S$273,MATCH(RD_IL_RENOVACIONES!I91,BD_CIAT!$A$1:$A$273,0)),"")</f>
        <v/>
      </c>
      <c r="L91" s="33" t="str">
        <f>IFERROR(INDEX(BD_CIAT!$Z$1:$Z$273,MATCH(RD_IL_RENOVACIONES!K91,BD_CIAT!$Y$1:$Y$273,0)),"")</f>
        <v/>
      </c>
      <c r="M91" s="48"/>
      <c r="N91" s="48"/>
      <c r="O91" s="78" t="str">
        <f>+IF(M91&lt;&gt;"",CONCATENATE(MID(LOWER([1]!NumLetras(ABS(12*(YEAR(N91)-YEAR(M91))+(MONTH(N91)-MONTH(M91))))),1,LEN([1]!NumLetras(ABS(12*(YEAR(N91)-YEAR(M91))+(MONTH(N91)-MONTH(M91)))))-7)," (",ABS(12*(YEAR(N91)-YEAR(M91))+(MONTH(N91)-MONTH(M91))),")",IF(MONTH(N91)-MONTH(M91)=1," mes"," meses")),"")</f>
        <v/>
      </c>
      <c r="P91" s="80" t="str">
        <f t="shared" si="27"/>
        <v/>
      </c>
      <c r="Q91" s="70" t="str">
        <f t="shared" si="28"/>
        <v/>
      </c>
      <c r="R91" s="49"/>
      <c r="S91" s="49"/>
      <c r="T91" s="66" t="str">
        <f t="shared" si="29"/>
        <v>0 de enero de yyyy</v>
      </c>
      <c r="U91" s="50"/>
      <c r="V91" s="72" t="str">
        <f t="shared" si="30"/>
        <v xml:space="preserve">$,000 </v>
      </c>
      <c r="W91" s="72" t="str">
        <f>LOWER(IF(U91&lt;&gt;"",[1]!NumLetras(U91),""))</f>
        <v/>
      </c>
      <c r="X91" s="81" t="str">
        <f t="shared" si="31"/>
        <v/>
      </c>
      <c r="Y91" s="66" t="str">
        <f>IFERROR(INDEX(BD_CIAT!$B$1:$B$273,MATCH(RD_IL_RENOVACIONES!AA91,BD_CIAT!$AG$1:$AG$273,0)),"")</f>
        <v/>
      </c>
      <c r="Z91" s="66" t="str">
        <f>IFERROR(INDEX(BD_CIAT!$AI$1:$AI$273,MATCH(RD_IL_RENOVACIONES!AA91,BD_CIAT!$AG$1:$AG$273,0)),"")</f>
        <v/>
      </c>
      <c r="AA91" s="66" t="str">
        <f>IFERROR(INDEX(BD_CIAT!$AG$1:$AG$273,MATCH(RD_IL_RENOVACIONES!I91,BD_CIAT!$A$1:$A$273,0)),"")</f>
        <v/>
      </c>
      <c r="AB91" s="66" t="str">
        <f>IFERROR(INDEX(BD_CIAT!$E$1:$E$273,MATCH(RD_IL_RENOVACIONES!AA91,BD_CIAT!$AG$1:$AG$273,0)),"")</f>
        <v/>
      </c>
      <c r="AC91" s="33" t="str">
        <f>IFERROR(INDEX(BD_CIAT!$AK$1:$AK$273,MATCH(RD_IL_RENOVACIONES!I91,BD_CIAT!$A$1:$A$273,0)),"")</f>
        <v/>
      </c>
      <c r="AD91" s="66" t="str">
        <f t="shared" si="32"/>
        <v/>
      </c>
      <c r="AE91" s="78" t="str">
        <f>IFERROR(INDEX(BD_CIAT!$AA$2:$AA$273,MATCH(RD_IL_RENOVACIONES!K91,BD_CIAT!$Y$2:$Y$273,0)),"")</f>
        <v/>
      </c>
      <c r="AF91" s="44"/>
      <c r="AG91" s="44"/>
      <c r="AH91" s="51"/>
      <c r="AI91" s="66" t="str">
        <f t="shared" si="33"/>
        <v/>
      </c>
      <c r="AJ91" s="48"/>
      <c r="AK91" s="66" t="str">
        <f t="shared" si="34"/>
        <v>0 de enero de yyyy</v>
      </c>
      <c r="AL91" s="48"/>
      <c r="AM91" s="66" t="str">
        <f t="shared" si="35"/>
        <v>0 de enero de YYYY</v>
      </c>
      <c r="AN91" s="58"/>
      <c r="AO91" s="72" t="str">
        <f t="shared" si="36"/>
        <v xml:space="preserve">$,000 </v>
      </c>
      <c r="AP91" s="72" t="str">
        <f>LOWER(IF(AN91&lt;&gt;"",[1]!NumLetras(AN91),""))</f>
        <v/>
      </c>
      <c r="AQ91" s="73" t="str">
        <f t="shared" si="37"/>
        <v/>
      </c>
      <c r="AS91" s="48"/>
      <c r="AT91" s="66" t="str">
        <f t="shared" si="38"/>
        <v>00000000-1900-PRODUCE/DECHDI</v>
      </c>
      <c r="AU91" s="44"/>
      <c r="AV91" s="48"/>
      <c r="AW91" s="33" t="str">
        <f t="shared" si="39"/>
        <v/>
      </c>
      <c r="AX91" s="33" t="str">
        <f t="shared" si="40"/>
        <v/>
      </c>
      <c r="AY91" s="48"/>
      <c r="AZ91" s="48"/>
      <c r="BA91" s="82" t="str">
        <f t="shared" si="41"/>
        <v/>
      </c>
      <c r="BB91" s="70" t="str">
        <f t="shared" si="42"/>
        <v/>
      </c>
      <c r="BC91" s="66" t="str">
        <f>IFERROR(INDEX(BD_CIAT!$AE$1:$AE$273,MATCH(RD_IL_RENOVACIONES!I91,BD_CIAT!$A$1:$A$273,0)),"")</f>
        <v/>
      </c>
      <c r="BD91" s="66" t="str">
        <f>+IF(BC91&lt;&gt;"",IF(RIGHT(BC91)="B",DATA_AUX!$F$3,IF(RIGHT(BC91)="A",DATA_AUX!$F$2,DATA_AUX!$F$4)),"")</f>
        <v/>
      </c>
      <c r="BE91" s="66" t="str">
        <f t="shared" si="43"/>
        <v/>
      </c>
      <c r="BF91" s="70" t="str">
        <f t="shared" si="44"/>
        <v/>
      </c>
      <c r="BG91" s="84" t="str">
        <f t="shared" si="45"/>
        <v/>
      </c>
      <c r="BH91" s="66" t="str">
        <f>+IF(AY91&lt;&gt;"",CONCATENATE(PROPER(MID([1]!NumLetras(12*(YEAR(AZ91)-YEAR(AY91))+(MONTH(AZ91)-MONTH(AY91))),1,LEN([1]!NumLetras(12*(YEAR(AZ91)-YEAR(AY91))+(MONTH(AZ91)-MONTH(AY91))))-7))," (",12*(YEAR(AZ91)-YEAR(AY91))+(MONTH(AZ91)-MONTH(AY91)),")",IF(MONTH(AZ91)-MONTH(AY91)=1," mes"," meses"),"; ",BB91),"")</f>
        <v/>
      </c>
      <c r="BI91" s="66" t="str">
        <f>IF(M91="","",IF(AK91&lt;&gt;"",CONCATENATE(LOWER(MID([1]!NumLetras(12*(YEAR(N91)-YEAR(M91))+(MONTH(N91)-MONTH(M91))),1,LEN([1]!NumLetras(12*(YEAR(N91)-YEAR(M91))+(MONTH(N91)-MONTH(M91))))-7))," (",12*(YEAR(N91)-YEAR(M91))+(MONTH(N91)-MONTH(M91)),")",IF(MONTH(N91)-MONTH(M91)=1," mes"," meses"),"; ",Q91),""))</f>
        <v/>
      </c>
    </row>
    <row r="92" spans="1:61" ht="42" customHeight="1">
      <c r="A92" s="43">
        <v>91</v>
      </c>
      <c r="C92" s="44"/>
      <c r="D92" s="66" t="str">
        <f t="shared" si="24"/>
        <v>00000000-2024-PRODUCE/DECHDI-</v>
      </c>
      <c r="E92" s="45"/>
      <c r="F92" s="46"/>
      <c r="G92" s="68" t="str">
        <f t="shared" si="25"/>
        <v>00000000-1900</v>
      </c>
      <c r="H92" s="66" t="str">
        <f t="shared" si="26"/>
        <v>0 de enero de yyyy</v>
      </c>
      <c r="J92" s="66" t="str">
        <f>+IFERROR(INDEX(BD_CIAT!$S$1:$S$273,MATCH(RD_IL_RENOVACIONES!I92,BD_CIAT!$A$1:$A$273,0)),"")</f>
        <v/>
      </c>
      <c r="L92" s="33" t="str">
        <f>IFERROR(INDEX(BD_CIAT!$Z$1:$Z$273,MATCH(RD_IL_RENOVACIONES!K92,BD_CIAT!$Y$1:$Y$273,0)),"")</f>
        <v/>
      </c>
      <c r="M92" s="48"/>
      <c r="N92" s="48"/>
      <c r="O92" s="78" t="str">
        <f>+IF(M92&lt;&gt;"",CONCATENATE(MID(LOWER([1]!NumLetras(ABS(12*(YEAR(N92)-YEAR(M92))+(MONTH(N92)-MONTH(M92))))),1,LEN([1]!NumLetras(ABS(12*(YEAR(N92)-YEAR(M92))+(MONTH(N92)-MONTH(M92)))))-7)," (",ABS(12*(YEAR(N92)-YEAR(M92))+(MONTH(N92)-MONTH(M92))),")",IF(MONTH(N92)-MONTH(M92)=1," mes"," meses")),"")</f>
        <v/>
      </c>
      <c r="P92" s="80" t="str">
        <f t="shared" si="27"/>
        <v/>
      </c>
      <c r="Q92" s="70" t="str">
        <f t="shared" si="28"/>
        <v/>
      </c>
      <c r="R92" s="49"/>
      <c r="S92" s="49"/>
      <c r="T92" s="66" t="str">
        <f t="shared" si="29"/>
        <v>0 de enero de yyyy</v>
      </c>
      <c r="U92" s="50"/>
      <c r="V92" s="72" t="str">
        <f t="shared" si="30"/>
        <v xml:space="preserve">$,000 </v>
      </c>
      <c r="W92" s="72" t="str">
        <f>LOWER(IF(U92&lt;&gt;"",[1]!NumLetras(U92),""))</f>
        <v/>
      </c>
      <c r="X92" s="81" t="str">
        <f t="shared" si="31"/>
        <v/>
      </c>
      <c r="Y92" s="66" t="str">
        <f>IFERROR(INDEX(BD_CIAT!$B$1:$B$273,MATCH(RD_IL_RENOVACIONES!AA92,BD_CIAT!$AG$1:$AG$273,0)),"")</f>
        <v/>
      </c>
      <c r="Z92" s="66" t="str">
        <f>IFERROR(INDEX(BD_CIAT!$AI$1:$AI$273,MATCH(RD_IL_RENOVACIONES!AA92,BD_CIAT!$AG$1:$AG$273,0)),"")</f>
        <v/>
      </c>
      <c r="AA92" s="66" t="str">
        <f>IFERROR(INDEX(BD_CIAT!$AG$1:$AG$273,MATCH(RD_IL_RENOVACIONES!I92,BD_CIAT!$A$1:$A$273,0)),"")</f>
        <v/>
      </c>
      <c r="AB92" s="66" t="str">
        <f>IFERROR(INDEX(BD_CIAT!$E$1:$E$273,MATCH(RD_IL_RENOVACIONES!AA92,BD_CIAT!$AG$1:$AG$273,0)),"")</f>
        <v/>
      </c>
      <c r="AC92" s="33" t="str">
        <f>IFERROR(INDEX(BD_CIAT!$AK$1:$AK$273,MATCH(RD_IL_RENOVACIONES!I92,BD_CIAT!$A$1:$A$273,0)),"")</f>
        <v/>
      </c>
      <c r="AD92" s="66" t="str">
        <f t="shared" si="32"/>
        <v/>
      </c>
      <c r="AE92" s="78" t="str">
        <f>IFERROR(INDEX(BD_CIAT!$AA$2:$AA$273,MATCH(RD_IL_RENOVACIONES!K92,BD_CIAT!$Y$2:$Y$273,0)),"")</f>
        <v/>
      </c>
      <c r="AF92" s="44"/>
      <c r="AG92" s="44"/>
      <c r="AH92" s="51"/>
      <c r="AI92" s="66" t="str">
        <f t="shared" si="33"/>
        <v/>
      </c>
      <c r="AJ92" s="48"/>
      <c r="AK92" s="66" t="str">
        <f t="shared" si="34"/>
        <v>0 de enero de yyyy</v>
      </c>
      <c r="AL92" s="48"/>
      <c r="AM92" s="66" t="str">
        <f t="shared" si="35"/>
        <v>0 de enero de YYYY</v>
      </c>
      <c r="AN92" s="58"/>
      <c r="AO92" s="72" t="str">
        <f t="shared" si="36"/>
        <v xml:space="preserve">$,000 </v>
      </c>
      <c r="AP92" s="72" t="str">
        <f>LOWER(IF(AN92&lt;&gt;"",[1]!NumLetras(AN92),""))</f>
        <v/>
      </c>
      <c r="AQ92" s="73" t="str">
        <f t="shared" si="37"/>
        <v/>
      </c>
      <c r="AS92" s="48"/>
      <c r="AT92" s="66" t="str">
        <f t="shared" si="38"/>
        <v>00000000-1900-PRODUCE/DECHDI</v>
      </c>
      <c r="AU92" s="44"/>
      <c r="AV92" s="48"/>
      <c r="AW92" s="33" t="str">
        <f t="shared" si="39"/>
        <v/>
      </c>
      <c r="AX92" s="33" t="str">
        <f t="shared" si="40"/>
        <v/>
      </c>
      <c r="AY92" s="48"/>
      <c r="AZ92" s="48"/>
      <c r="BA92" s="82" t="str">
        <f t="shared" si="41"/>
        <v/>
      </c>
      <c r="BB92" s="70" t="str">
        <f t="shared" si="42"/>
        <v/>
      </c>
      <c r="BC92" s="66" t="str">
        <f>IFERROR(INDEX(BD_CIAT!$AE$1:$AE$273,MATCH(RD_IL_RENOVACIONES!I92,BD_CIAT!$A$1:$A$273,0)),"")</f>
        <v/>
      </c>
      <c r="BD92" s="66" t="str">
        <f>+IF(BC92&lt;&gt;"",IF(RIGHT(BC92)="B",DATA_AUX!$F$3,IF(RIGHT(BC92)="A",DATA_AUX!$F$2,DATA_AUX!$F$4)),"")</f>
        <v/>
      </c>
      <c r="BE92" s="66" t="str">
        <f t="shared" si="43"/>
        <v/>
      </c>
      <c r="BF92" s="70" t="str">
        <f t="shared" si="44"/>
        <v/>
      </c>
      <c r="BG92" s="84" t="str">
        <f t="shared" si="45"/>
        <v/>
      </c>
      <c r="BH92" s="66" t="str">
        <f>+IF(AY92&lt;&gt;"",CONCATENATE(PROPER(MID([1]!NumLetras(12*(YEAR(AZ92)-YEAR(AY92))+(MONTH(AZ92)-MONTH(AY92))),1,LEN([1]!NumLetras(12*(YEAR(AZ92)-YEAR(AY92))+(MONTH(AZ92)-MONTH(AY92))))-7))," (",12*(YEAR(AZ92)-YEAR(AY92))+(MONTH(AZ92)-MONTH(AY92)),")",IF(MONTH(AZ92)-MONTH(AY92)=1," mes"," meses"),"; ",BB92),"")</f>
        <v/>
      </c>
      <c r="BI92" s="66" t="str">
        <f>IF(M92="","",IF(AK92&lt;&gt;"",CONCATENATE(LOWER(MID([1]!NumLetras(12*(YEAR(N92)-YEAR(M92))+(MONTH(N92)-MONTH(M92))),1,LEN([1]!NumLetras(12*(YEAR(N92)-YEAR(M92))+(MONTH(N92)-MONTH(M92))))-7))," (",12*(YEAR(N92)-YEAR(M92))+(MONTH(N92)-MONTH(M92)),")",IF(MONTH(N92)-MONTH(M92)=1," mes"," meses"),"; ",Q92),""))</f>
        <v/>
      </c>
    </row>
    <row r="93" spans="1:61" ht="42" customHeight="1">
      <c r="A93" s="43">
        <v>92</v>
      </c>
      <c r="C93" s="44"/>
      <c r="D93" s="66" t="str">
        <f t="shared" si="24"/>
        <v>00000000-2024-PRODUCE/DECHDI-</v>
      </c>
      <c r="E93" s="45"/>
      <c r="F93" s="46"/>
      <c r="G93" s="68" t="str">
        <f t="shared" si="25"/>
        <v>00000000-1900</v>
      </c>
      <c r="H93" s="66" t="str">
        <f t="shared" si="26"/>
        <v>0 de enero de yyyy</v>
      </c>
      <c r="J93" s="66" t="str">
        <f>+IFERROR(INDEX(BD_CIAT!$S$1:$S$273,MATCH(RD_IL_RENOVACIONES!I93,BD_CIAT!$A$1:$A$273,0)),"")</f>
        <v/>
      </c>
      <c r="L93" s="33" t="str">
        <f>IFERROR(INDEX(BD_CIAT!$Z$1:$Z$273,MATCH(RD_IL_RENOVACIONES!K93,BD_CIAT!$Y$1:$Y$273,0)),"")</f>
        <v/>
      </c>
      <c r="M93" s="48"/>
      <c r="N93" s="48"/>
      <c r="O93" s="78" t="str">
        <f>+IF(M93&lt;&gt;"",CONCATENATE(MID(LOWER([1]!NumLetras(ABS(12*(YEAR(N93)-YEAR(M93))+(MONTH(N93)-MONTH(M93))))),1,LEN([1]!NumLetras(ABS(12*(YEAR(N93)-YEAR(M93))+(MONTH(N93)-MONTH(M93)))))-7)," (",ABS(12*(YEAR(N93)-YEAR(M93))+(MONTH(N93)-MONTH(M93))),")",IF(MONTH(N93)-MONTH(M93)=1," mes"," meses")),"")</f>
        <v/>
      </c>
      <c r="P93" s="80" t="str">
        <f t="shared" si="27"/>
        <v/>
      </c>
      <c r="Q93" s="70" t="str">
        <f t="shared" si="28"/>
        <v/>
      </c>
      <c r="R93" s="49"/>
      <c r="S93" s="49"/>
      <c r="T93" s="66" t="str">
        <f t="shared" si="29"/>
        <v>0 de enero de yyyy</v>
      </c>
      <c r="U93" s="50"/>
      <c r="V93" s="72" t="str">
        <f t="shared" si="30"/>
        <v xml:space="preserve">$,000 </v>
      </c>
      <c r="W93" s="72" t="str">
        <f>LOWER(IF(U93&lt;&gt;"",[1]!NumLetras(U93),""))</f>
        <v/>
      </c>
      <c r="X93" s="81" t="str">
        <f t="shared" si="31"/>
        <v/>
      </c>
      <c r="Y93" s="66" t="str">
        <f>IFERROR(INDEX(BD_CIAT!$B$1:$B$273,MATCH(RD_IL_RENOVACIONES!AA93,BD_CIAT!$AG$1:$AG$273,0)),"")</f>
        <v/>
      </c>
      <c r="Z93" s="66" t="str">
        <f>IFERROR(INDEX(BD_CIAT!$AI$1:$AI$273,MATCH(RD_IL_RENOVACIONES!AA93,BD_CIAT!$AG$1:$AG$273,0)),"")</f>
        <v/>
      </c>
      <c r="AA93" s="66" t="str">
        <f>IFERROR(INDEX(BD_CIAT!$AG$1:$AG$273,MATCH(RD_IL_RENOVACIONES!I93,BD_CIAT!$A$1:$A$273,0)),"")</f>
        <v/>
      </c>
      <c r="AB93" s="66" t="str">
        <f>IFERROR(INDEX(BD_CIAT!$E$1:$E$273,MATCH(RD_IL_RENOVACIONES!AA93,BD_CIAT!$AG$1:$AG$273,0)),"")</f>
        <v/>
      </c>
      <c r="AC93" s="33" t="str">
        <f>IFERROR(INDEX(BD_CIAT!$AK$1:$AK$273,MATCH(RD_IL_RENOVACIONES!I93,BD_CIAT!$A$1:$A$273,0)),"")</f>
        <v/>
      </c>
      <c r="AD93" s="66" t="str">
        <f t="shared" si="32"/>
        <v/>
      </c>
      <c r="AE93" s="78" t="str">
        <f>IFERROR(INDEX(BD_CIAT!$AA$2:$AA$273,MATCH(RD_IL_RENOVACIONES!K93,BD_CIAT!$Y$2:$Y$273,0)),"")</f>
        <v/>
      </c>
      <c r="AF93" s="44"/>
      <c r="AG93" s="44"/>
      <c r="AH93" s="51"/>
      <c r="AI93" s="66" t="str">
        <f t="shared" si="33"/>
        <v/>
      </c>
      <c r="AJ93" s="48"/>
      <c r="AK93" s="66" t="str">
        <f t="shared" si="34"/>
        <v>0 de enero de yyyy</v>
      </c>
      <c r="AL93" s="48"/>
      <c r="AM93" s="66" t="str">
        <f t="shared" si="35"/>
        <v>0 de enero de YYYY</v>
      </c>
      <c r="AN93" s="58"/>
      <c r="AO93" s="72" t="str">
        <f t="shared" si="36"/>
        <v xml:space="preserve">$,000 </v>
      </c>
      <c r="AP93" s="72" t="str">
        <f>LOWER(IF(AN93&lt;&gt;"",[1]!NumLetras(AN93),""))</f>
        <v/>
      </c>
      <c r="AQ93" s="73" t="str">
        <f t="shared" si="37"/>
        <v/>
      </c>
      <c r="AS93" s="48"/>
      <c r="AT93" s="66" t="str">
        <f t="shared" si="38"/>
        <v>00000000-1900-PRODUCE/DECHDI</v>
      </c>
      <c r="AU93" s="44"/>
      <c r="AV93" s="48"/>
      <c r="AW93" s="33" t="str">
        <f t="shared" si="39"/>
        <v/>
      </c>
      <c r="AX93" s="33" t="str">
        <f t="shared" si="40"/>
        <v/>
      </c>
      <c r="AY93" s="48"/>
      <c r="AZ93" s="48"/>
      <c r="BA93" s="82" t="str">
        <f t="shared" si="41"/>
        <v/>
      </c>
      <c r="BB93" s="70" t="str">
        <f t="shared" si="42"/>
        <v/>
      </c>
      <c r="BC93" s="66" t="str">
        <f>IFERROR(INDEX(BD_CIAT!$AE$1:$AE$273,MATCH(RD_IL_RENOVACIONES!I93,BD_CIAT!$A$1:$A$273,0)),"")</f>
        <v/>
      </c>
      <c r="BD93" s="66" t="str">
        <f>+IF(BC93&lt;&gt;"",IF(RIGHT(BC93)="B",DATA_AUX!$F$3,IF(RIGHT(BC93)="A",DATA_AUX!$F$2,DATA_AUX!$F$4)),"")</f>
        <v/>
      </c>
      <c r="BE93" s="66" t="str">
        <f t="shared" si="43"/>
        <v/>
      </c>
      <c r="BF93" s="70" t="str">
        <f t="shared" si="44"/>
        <v/>
      </c>
      <c r="BG93" s="84" t="str">
        <f t="shared" si="45"/>
        <v/>
      </c>
      <c r="BH93" s="66" t="str">
        <f>+IF(AY93&lt;&gt;"",CONCATENATE(PROPER(MID([1]!NumLetras(12*(YEAR(AZ93)-YEAR(AY93))+(MONTH(AZ93)-MONTH(AY93))),1,LEN([1]!NumLetras(12*(YEAR(AZ93)-YEAR(AY93))+(MONTH(AZ93)-MONTH(AY93))))-7))," (",12*(YEAR(AZ93)-YEAR(AY93))+(MONTH(AZ93)-MONTH(AY93)),")",IF(MONTH(AZ93)-MONTH(AY93)=1," mes"," meses"),"; ",BB93),"")</f>
        <v/>
      </c>
      <c r="BI93" s="66" t="str">
        <f>IF(M93="","",IF(AK93&lt;&gt;"",CONCATENATE(LOWER(MID([1]!NumLetras(12*(YEAR(N93)-YEAR(M93))+(MONTH(N93)-MONTH(M93))),1,LEN([1]!NumLetras(12*(YEAR(N93)-YEAR(M93))+(MONTH(N93)-MONTH(M93))))-7))," (",12*(YEAR(N93)-YEAR(M93))+(MONTH(N93)-MONTH(M93)),")",IF(MONTH(N93)-MONTH(M93)=1," mes"," meses"),"; ",Q93),""))</f>
        <v/>
      </c>
    </row>
    <row r="94" spans="1:61" ht="42" customHeight="1">
      <c r="A94" s="43">
        <v>93</v>
      </c>
      <c r="C94" s="44"/>
      <c r="D94" s="66" t="str">
        <f t="shared" si="24"/>
        <v>00000000-2024-PRODUCE/DECHDI-</v>
      </c>
      <c r="E94" s="45"/>
      <c r="F94" s="46"/>
      <c r="G94" s="68" t="str">
        <f t="shared" si="25"/>
        <v>00000000-1900</v>
      </c>
      <c r="H94" s="66" t="str">
        <f t="shared" si="26"/>
        <v>0 de enero de yyyy</v>
      </c>
      <c r="J94" s="66" t="str">
        <f>+IFERROR(INDEX(BD_CIAT!$S$1:$S$273,MATCH(RD_IL_RENOVACIONES!I94,BD_CIAT!$A$1:$A$273,0)),"")</f>
        <v/>
      </c>
      <c r="L94" s="33" t="str">
        <f>IFERROR(INDEX(BD_CIAT!$Z$1:$Z$273,MATCH(RD_IL_RENOVACIONES!K94,BD_CIAT!$Y$1:$Y$273,0)),"")</f>
        <v/>
      </c>
      <c r="M94" s="48"/>
      <c r="N94" s="48"/>
      <c r="O94" s="78" t="str">
        <f>+IF(M94&lt;&gt;"",CONCATENATE(MID(LOWER([1]!NumLetras(ABS(12*(YEAR(N94)-YEAR(M94))+(MONTH(N94)-MONTH(M94))))),1,LEN([1]!NumLetras(ABS(12*(YEAR(N94)-YEAR(M94))+(MONTH(N94)-MONTH(M94)))))-7)," (",ABS(12*(YEAR(N94)-YEAR(M94))+(MONTH(N94)-MONTH(M94))),")",IF(MONTH(N94)-MONTH(M94)=1," mes"," meses")),"")</f>
        <v/>
      </c>
      <c r="P94" s="80" t="str">
        <f t="shared" si="27"/>
        <v/>
      </c>
      <c r="Q94" s="70" t="str">
        <f t="shared" si="28"/>
        <v/>
      </c>
      <c r="R94" s="49"/>
      <c r="S94" s="49"/>
      <c r="T94" s="66" t="str">
        <f t="shared" si="29"/>
        <v>0 de enero de yyyy</v>
      </c>
      <c r="U94" s="50"/>
      <c r="V94" s="72" t="str">
        <f t="shared" si="30"/>
        <v xml:space="preserve">$,000 </v>
      </c>
      <c r="W94" s="72" t="str">
        <f>LOWER(IF(U94&lt;&gt;"",[1]!NumLetras(U94),""))</f>
        <v/>
      </c>
      <c r="X94" s="81" t="str">
        <f t="shared" si="31"/>
        <v/>
      </c>
      <c r="Y94" s="66" t="str">
        <f>IFERROR(INDEX(BD_CIAT!$B$1:$B$273,MATCH(RD_IL_RENOVACIONES!AA94,BD_CIAT!$AG$1:$AG$273,0)),"")</f>
        <v/>
      </c>
      <c r="Z94" s="66" t="str">
        <f>IFERROR(INDEX(BD_CIAT!$AI$1:$AI$273,MATCH(RD_IL_RENOVACIONES!AA94,BD_CIAT!$AG$1:$AG$273,0)),"")</f>
        <v/>
      </c>
      <c r="AA94" s="66" t="str">
        <f>IFERROR(INDEX(BD_CIAT!$AG$1:$AG$273,MATCH(RD_IL_RENOVACIONES!I94,BD_CIAT!$A$1:$A$273,0)),"")</f>
        <v/>
      </c>
      <c r="AB94" s="66" t="str">
        <f>IFERROR(INDEX(BD_CIAT!$E$1:$E$273,MATCH(RD_IL_RENOVACIONES!AA94,BD_CIAT!$AG$1:$AG$273,0)),"")</f>
        <v/>
      </c>
      <c r="AC94" s="33" t="str">
        <f>IFERROR(INDEX(BD_CIAT!$AK$1:$AK$273,MATCH(RD_IL_RENOVACIONES!I94,BD_CIAT!$A$1:$A$273,0)),"")</f>
        <v/>
      </c>
      <c r="AD94" s="66" t="str">
        <f t="shared" si="32"/>
        <v/>
      </c>
      <c r="AE94" s="78" t="str">
        <f>IFERROR(INDEX(BD_CIAT!$AA$2:$AA$273,MATCH(RD_IL_RENOVACIONES!K94,BD_CIAT!$Y$2:$Y$273,0)),"")</f>
        <v/>
      </c>
      <c r="AF94" s="44"/>
      <c r="AG94" s="44"/>
      <c r="AH94" s="51"/>
      <c r="AI94" s="66" t="str">
        <f t="shared" si="33"/>
        <v/>
      </c>
      <c r="AJ94" s="48"/>
      <c r="AK94" s="66" t="str">
        <f t="shared" si="34"/>
        <v>0 de enero de yyyy</v>
      </c>
      <c r="AL94" s="48"/>
      <c r="AM94" s="66" t="str">
        <f t="shared" si="35"/>
        <v>0 de enero de YYYY</v>
      </c>
      <c r="AN94" s="58"/>
      <c r="AO94" s="72" t="str">
        <f t="shared" si="36"/>
        <v xml:space="preserve">$,000 </v>
      </c>
      <c r="AP94" s="72" t="str">
        <f>LOWER(IF(AN94&lt;&gt;"",[1]!NumLetras(AN94),""))</f>
        <v/>
      </c>
      <c r="AQ94" s="73" t="str">
        <f t="shared" si="37"/>
        <v/>
      </c>
      <c r="AS94" s="48"/>
      <c r="AT94" s="66" t="str">
        <f t="shared" si="38"/>
        <v>00000000-1900-PRODUCE/DECHDI</v>
      </c>
      <c r="AU94" s="44"/>
      <c r="AV94" s="48"/>
      <c r="AW94" s="33" t="str">
        <f t="shared" si="39"/>
        <v/>
      </c>
      <c r="AX94" s="33" t="str">
        <f t="shared" si="40"/>
        <v/>
      </c>
      <c r="AY94" s="48"/>
      <c r="AZ94" s="48"/>
      <c r="BA94" s="82" t="str">
        <f t="shared" si="41"/>
        <v/>
      </c>
      <c r="BB94" s="70" t="str">
        <f t="shared" si="42"/>
        <v/>
      </c>
      <c r="BC94" s="66" t="str">
        <f>IFERROR(INDEX(BD_CIAT!$AE$1:$AE$273,MATCH(RD_IL_RENOVACIONES!I94,BD_CIAT!$A$1:$A$273,0)),"")</f>
        <v/>
      </c>
      <c r="BD94" s="66" t="str">
        <f>+IF(BC94&lt;&gt;"",IF(RIGHT(BC94)="B",DATA_AUX!$F$3,IF(RIGHT(BC94)="A",DATA_AUX!$F$2,DATA_AUX!$F$4)),"")</f>
        <v/>
      </c>
      <c r="BE94" s="66" t="str">
        <f t="shared" si="43"/>
        <v/>
      </c>
      <c r="BF94" s="70" t="str">
        <f t="shared" si="44"/>
        <v/>
      </c>
      <c r="BG94" s="84" t="str">
        <f t="shared" si="45"/>
        <v/>
      </c>
      <c r="BH94" s="66" t="str">
        <f>+IF(AY94&lt;&gt;"",CONCATENATE(PROPER(MID([1]!NumLetras(12*(YEAR(AZ94)-YEAR(AY94))+(MONTH(AZ94)-MONTH(AY94))),1,LEN([1]!NumLetras(12*(YEAR(AZ94)-YEAR(AY94))+(MONTH(AZ94)-MONTH(AY94))))-7))," (",12*(YEAR(AZ94)-YEAR(AY94))+(MONTH(AZ94)-MONTH(AY94)),")",IF(MONTH(AZ94)-MONTH(AY94)=1," mes"," meses"),"; ",BB94),"")</f>
        <v/>
      </c>
      <c r="BI94" s="66" t="str">
        <f>IF(M94="","",IF(AK94&lt;&gt;"",CONCATENATE(LOWER(MID([1]!NumLetras(12*(YEAR(N94)-YEAR(M94))+(MONTH(N94)-MONTH(M94))),1,LEN([1]!NumLetras(12*(YEAR(N94)-YEAR(M94))+(MONTH(N94)-MONTH(M94))))-7))," (",12*(YEAR(N94)-YEAR(M94))+(MONTH(N94)-MONTH(M94)),")",IF(MONTH(N94)-MONTH(M94)=1," mes"," meses"),"; ",Q94),""))</f>
        <v/>
      </c>
    </row>
    <row r="95" spans="1:61" ht="42" customHeight="1">
      <c r="A95" s="43">
        <v>94</v>
      </c>
      <c r="C95" s="44"/>
      <c r="D95" s="66" t="str">
        <f t="shared" si="24"/>
        <v>00000000-2024-PRODUCE/DECHDI-</v>
      </c>
      <c r="E95" s="45"/>
      <c r="F95" s="46"/>
      <c r="G95" s="68" t="str">
        <f t="shared" si="25"/>
        <v>00000000-1900</v>
      </c>
      <c r="H95" s="66" t="str">
        <f t="shared" si="26"/>
        <v>0 de enero de yyyy</v>
      </c>
      <c r="J95" s="66" t="str">
        <f>+IFERROR(INDEX(BD_CIAT!$S$1:$S$273,MATCH(RD_IL_RENOVACIONES!I95,BD_CIAT!$A$1:$A$273,0)),"")</f>
        <v/>
      </c>
      <c r="L95" s="33" t="str">
        <f>IFERROR(INDEX(BD_CIAT!$Z$1:$Z$273,MATCH(RD_IL_RENOVACIONES!K95,BD_CIAT!$Y$1:$Y$273,0)),"")</f>
        <v/>
      </c>
      <c r="M95" s="48"/>
      <c r="N95" s="48"/>
      <c r="O95" s="78" t="str">
        <f>+IF(M95&lt;&gt;"",CONCATENATE(MID(LOWER([1]!NumLetras(ABS(12*(YEAR(N95)-YEAR(M95))+(MONTH(N95)-MONTH(M95))))),1,LEN([1]!NumLetras(ABS(12*(YEAR(N95)-YEAR(M95))+(MONTH(N95)-MONTH(M95)))))-7)," (",ABS(12*(YEAR(N95)-YEAR(M95))+(MONTH(N95)-MONTH(M95))),")",IF(MONTH(N95)-MONTH(M95)=1," mes"," meses")),"")</f>
        <v/>
      </c>
      <c r="P95" s="80" t="str">
        <f t="shared" si="27"/>
        <v/>
      </c>
      <c r="Q95" s="70" t="str">
        <f t="shared" si="28"/>
        <v/>
      </c>
      <c r="R95" s="49"/>
      <c r="S95" s="49"/>
      <c r="T95" s="66" t="str">
        <f t="shared" si="29"/>
        <v>0 de enero de yyyy</v>
      </c>
      <c r="U95" s="50"/>
      <c r="V95" s="72" t="str">
        <f t="shared" si="30"/>
        <v xml:space="preserve">$,000 </v>
      </c>
      <c r="W95" s="72" t="str">
        <f>LOWER(IF(U95&lt;&gt;"",[1]!NumLetras(U95),""))</f>
        <v/>
      </c>
      <c r="X95" s="81" t="str">
        <f t="shared" si="31"/>
        <v/>
      </c>
      <c r="Y95" s="66" t="str">
        <f>IFERROR(INDEX(BD_CIAT!$B$1:$B$273,MATCH(RD_IL_RENOVACIONES!AA95,BD_CIAT!$AG$1:$AG$273,0)),"")</f>
        <v/>
      </c>
      <c r="Z95" s="66" t="str">
        <f>IFERROR(INDEX(BD_CIAT!$AI$1:$AI$273,MATCH(RD_IL_RENOVACIONES!AA95,BD_CIAT!$AG$1:$AG$273,0)),"")</f>
        <v/>
      </c>
      <c r="AA95" s="66" t="str">
        <f>IFERROR(INDEX(BD_CIAT!$AG$1:$AG$273,MATCH(RD_IL_RENOVACIONES!I95,BD_CIAT!$A$1:$A$273,0)),"")</f>
        <v/>
      </c>
      <c r="AB95" s="66" t="str">
        <f>IFERROR(INDEX(BD_CIAT!$E$1:$E$273,MATCH(RD_IL_RENOVACIONES!AA95,BD_CIAT!$AG$1:$AG$273,0)),"")</f>
        <v/>
      </c>
      <c r="AC95" s="33" t="str">
        <f>IFERROR(INDEX(BD_CIAT!$AK$1:$AK$273,MATCH(RD_IL_RENOVACIONES!I95,BD_CIAT!$A$1:$A$273,0)),"")</f>
        <v/>
      </c>
      <c r="AD95" s="66" t="str">
        <f t="shared" si="32"/>
        <v/>
      </c>
      <c r="AE95" s="78" t="str">
        <f>IFERROR(INDEX(BD_CIAT!$AA$2:$AA$273,MATCH(RD_IL_RENOVACIONES!K95,BD_CIAT!$Y$2:$Y$273,0)),"")</f>
        <v/>
      </c>
      <c r="AF95" s="44"/>
      <c r="AG95" s="44"/>
      <c r="AH95" s="51"/>
      <c r="AI95" s="66" t="str">
        <f t="shared" si="33"/>
        <v/>
      </c>
      <c r="AJ95" s="48"/>
      <c r="AK95" s="66" t="str">
        <f t="shared" si="34"/>
        <v>0 de enero de yyyy</v>
      </c>
      <c r="AL95" s="48"/>
      <c r="AM95" s="66" t="str">
        <f t="shared" si="35"/>
        <v>0 de enero de YYYY</v>
      </c>
      <c r="AN95" s="58"/>
      <c r="AO95" s="72" t="str">
        <f t="shared" si="36"/>
        <v xml:space="preserve">$,000 </v>
      </c>
      <c r="AP95" s="72" t="str">
        <f>LOWER(IF(AN95&lt;&gt;"",[1]!NumLetras(AN95),""))</f>
        <v/>
      </c>
      <c r="AQ95" s="73" t="str">
        <f t="shared" si="37"/>
        <v/>
      </c>
      <c r="AS95" s="48"/>
      <c r="AT95" s="66" t="str">
        <f t="shared" si="38"/>
        <v>00000000-1900-PRODUCE/DECHDI</v>
      </c>
      <c r="AU95" s="44"/>
      <c r="AV95" s="48"/>
      <c r="AW95" s="33" t="str">
        <f t="shared" si="39"/>
        <v/>
      </c>
      <c r="AX95" s="33" t="str">
        <f t="shared" si="40"/>
        <v/>
      </c>
      <c r="AY95" s="48"/>
      <c r="AZ95" s="48"/>
      <c r="BA95" s="82" t="str">
        <f t="shared" si="41"/>
        <v/>
      </c>
      <c r="BB95" s="70" t="str">
        <f t="shared" si="42"/>
        <v/>
      </c>
      <c r="BC95" s="66" t="str">
        <f>IFERROR(INDEX(BD_CIAT!$AE$1:$AE$273,MATCH(RD_IL_RENOVACIONES!I95,BD_CIAT!$A$1:$A$273,0)),"")</f>
        <v/>
      </c>
      <c r="BD95" s="66" t="str">
        <f>+IF(BC95&lt;&gt;"",IF(RIGHT(BC95)="B",DATA_AUX!$F$3,IF(RIGHT(BC95)="A",DATA_AUX!$F$2,DATA_AUX!$F$4)),"")</f>
        <v/>
      </c>
      <c r="BE95" s="66" t="str">
        <f t="shared" si="43"/>
        <v/>
      </c>
      <c r="BF95" s="70" t="str">
        <f t="shared" si="44"/>
        <v/>
      </c>
      <c r="BG95" s="84" t="str">
        <f t="shared" si="45"/>
        <v/>
      </c>
      <c r="BH95" s="66" t="str">
        <f>+IF(AY95&lt;&gt;"",CONCATENATE(PROPER(MID([1]!NumLetras(12*(YEAR(AZ95)-YEAR(AY95))+(MONTH(AZ95)-MONTH(AY95))),1,LEN([1]!NumLetras(12*(YEAR(AZ95)-YEAR(AY95))+(MONTH(AZ95)-MONTH(AY95))))-7))," (",12*(YEAR(AZ95)-YEAR(AY95))+(MONTH(AZ95)-MONTH(AY95)),")",IF(MONTH(AZ95)-MONTH(AY95)=1," mes"," meses"),"; ",BB95),"")</f>
        <v/>
      </c>
      <c r="BI95" s="66" t="str">
        <f>IF(M95="","",IF(AK95&lt;&gt;"",CONCATENATE(LOWER(MID([1]!NumLetras(12*(YEAR(N95)-YEAR(M95))+(MONTH(N95)-MONTH(M95))),1,LEN([1]!NumLetras(12*(YEAR(N95)-YEAR(M95))+(MONTH(N95)-MONTH(M95))))-7))," (",12*(YEAR(N95)-YEAR(M95))+(MONTH(N95)-MONTH(M95)),")",IF(MONTH(N95)-MONTH(M95)=1," mes"," meses"),"; ",Q95),""))</f>
        <v/>
      </c>
    </row>
    <row r="96" spans="1:61" ht="42" customHeight="1">
      <c r="A96" s="43">
        <v>95</v>
      </c>
      <c r="C96" s="44"/>
      <c r="D96" s="66" t="str">
        <f t="shared" si="24"/>
        <v>00000000-2024-PRODUCE/DECHDI-</v>
      </c>
      <c r="E96" s="45"/>
      <c r="F96" s="46"/>
      <c r="G96" s="68" t="str">
        <f t="shared" si="25"/>
        <v>00000000-1900</v>
      </c>
      <c r="H96" s="66" t="str">
        <f t="shared" si="26"/>
        <v>0 de enero de yyyy</v>
      </c>
      <c r="J96" s="66" t="str">
        <f>+IFERROR(INDEX(BD_CIAT!$S$1:$S$273,MATCH(RD_IL_RENOVACIONES!I96,BD_CIAT!$A$1:$A$273,0)),"")</f>
        <v/>
      </c>
      <c r="L96" s="33" t="str">
        <f>IFERROR(INDEX(BD_CIAT!$Z$1:$Z$273,MATCH(RD_IL_RENOVACIONES!K96,BD_CIAT!$Y$1:$Y$273,0)),"")</f>
        <v/>
      </c>
      <c r="M96" s="48"/>
      <c r="N96" s="48"/>
      <c r="O96" s="78" t="str">
        <f>+IF(M96&lt;&gt;"",CONCATENATE(MID(LOWER([1]!NumLetras(ABS(12*(YEAR(N96)-YEAR(M96))+(MONTH(N96)-MONTH(M96))))),1,LEN([1]!NumLetras(ABS(12*(YEAR(N96)-YEAR(M96))+(MONTH(N96)-MONTH(M96)))))-7)," (",ABS(12*(YEAR(N96)-YEAR(M96))+(MONTH(N96)-MONTH(M96))),")",IF(MONTH(N96)-MONTH(M96)=1," mes"," meses")),"")</f>
        <v/>
      </c>
      <c r="P96" s="80" t="str">
        <f t="shared" si="27"/>
        <v/>
      </c>
      <c r="Q96" s="70" t="str">
        <f t="shared" si="28"/>
        <v/>
      </c>
      <c r="R96" s="49"/>
      <c r="S96" s="49"/>
      <c r="T96" s="66" t="str">
        <f t="shared" si="29"/>
        <v>0 de enero de yyyy</v>
      </c>
      <c r="U96" s="50"/>
      <c r="V96" s="72" t="str">
        <f t="shared" si="30"/>
        <v xml:space="preserve">$,000 </v>
      </c>
      <c r="W96" s="72" t="str">
        <f>LOWER(IF(U96&lt;&gt;"",[1]!NumLetras(U96),""))</f>
        <v/>
      </c>
      <c r="X96" s="81" t="str">
        <f t="shared" si="31"/>
        <v/>
      </c>
      <c r="Y96" s="66" t="str">
        <f>IFERROR(INDEX(BD_CIAT!$B$1:$B$273,MATCH(RD_IL_RENOVACIONES!AA96,BD_CIAT!$AG$1:$AG$273,0)),"")</f>
        <v/>
      </c>
      <c r="Z96" s="66" t="str">
        <f>IFERROR(INDEX(BD_CIAT!$AI$1:$AI$273,MATCH(RD_IL_RENOVACIONES!AA96,BD_CIAT!$AG$1:$AG$273,0)),"")</f>
        <v/>
      </c>
      <c r="AA96" s="66" t="str">
        <f>IFERROR(INDEX(BD_CIAT!$AG$1:$AG$273,MATCH(RD_IL_RENOVACIONES!I96,BD_CIAT!$A$1:$A$273,0)),"")</f>
        <v/>
      </c>
      <c r="AB96" s="66" t="str">
        <f>IFERROR(INDEX(BD_CIAT!$E$1:$E$273,MATCH(RD_IL_RENOVACIONES!AA96,BD_CIAT!$AG$1:$AG$273,0)),"")</f>
        <v/>
      </c>
      <c r="AC96" s="33" t="str">
        <f>IFERROR(INDEX(BD_CIAT!$AK$1:$AK$273,MATCH(RD_IL_RENOVACIONES!I96,BD_CIAT!$A$1:$A$273,0)),"")</f>
        <v/>
      </c>
      <c r="AD96" s="66" t="str">
        <f t="shared" si="32"/>
        <v/>
      </c>
      <c r="AE96" s="78" t="str">
        <f>IFERROR(INDEX(BD_CIAT!$AA$2:$AA$273,MATCH(RD_IL_RENOVACIONES!K96,BD_CIAT!$Y$2:$Y$273,0)),"")</f>
        <v/>
      </c>
      <c r="AF96" s="44"/>
      <c r="AG96" s="44"/>
      <c r="AH96" s="51"/>
      <c r="AI96" s="66" t="str">
        <f t="shared" si="33"/>
        <v/>
      </c>
      <c r="AJ96" s="48"/>
      <c r="AK96" s="66" t="str">
        <f t="shared" si="34"/>
        <v>0 de enero de yyyy</v>
      </c>
      <c r="AL96" s="48"/>
      <c r="AM96" s="66" t="str">
        <f t="shared" si="35"/>
        <v>0 de enero de YYYY</v>
      </c>
      <c r="AN96" s="58"/>
      <c r="AO96" s="72" t="str">
        <f t="shared" si="36"/>
        <v xml:space="preserve">$,000 </v>
      </c>
      <c r="AP96" s="72" t="str">
        <f>LOWER(IF(AN96&lt;&gt;"",[1]!NumLetras(AN96),""))</f>
        <v/>
      </c>
      <c r="AQ96" s="73" t="str">
        <f t="shared" si="37"/>
        <v/>
      </c>
      <c r="AS96" s="48"/>
      <c r="AT96" s="66" t="str">
        <f t="shared" si="38"/>
        <v>00000000-1900-PRODUCE/DECHDI</v>
      </c>
      <c r="AU96" s="44"/>
      <c r="AV96" s="48"/>
      <c r="AW96" s="33" t="str">
        <f t="shared" si="39"/>
        <v/>
      </c>
      <c r="AX96" s="33" t="str">
        <f t="shared" si="40"/>
        <v/>
      </c>
      <c r="AY96" s="48"/>
      <c r="AZ96" s="48"/>
      <c r="BA96" s="82" t="str">
        <f t="shared" si="41"/>
        <v/>
      </c>
      <c r="BB96" s="70" t="str">
        <f t="shared" si="42"/>
        <v/>
      </c>
      <c r="BC96" s="66" t="str">
        <f>IFERROR(INDEX(BD_CIAT!$AE$1:$AE$273,MATCH(RD_IL_RENOVACIONES!I96,BD_CIAT!$A$1:$A$273,0)),"")</f>
        <v/>
      </c>
      <c r="BD96" s="66" t="str">
        <f>+IF(BC96&lt;&gt;"",IF(RIGHT(BC96)="B",DATA_AUX!$F$3,IF(RIGHT(BC96)="A",DATA_AUX!$F$2,DATA_AUX!$F$4)),"")</f>
        <v/>
      </c>
      <c r="BE96" s="66" t="str">
        <f t="shared" si="43"/>
        <v/>
      </c>
      <c r="BF96" s="70" t="str">
        <f t="shared" si="44"/>
        <v/>
      </c>
      <c r="BG96" s="84" t="str">
        <f t="shared" si="45"/>
        <v/>
      </c>
      <c r="BH96" s="66" t="str">
        <f>+IF(AY96&lt;&gt;"",CONCATENATE(PROPER(MID([1]!NumLetras(12*(YEAR(AZ96)-YEAR(AY96))+(MONTH(AZ96)-MONTH(AY96))),1,LEN([1]!NumLetras(12*(YEAR(AZ96)-YEAR(AY96))+(MONTH(AZ96)-MONTH(AY96))))-7))," (",12*(YEAR(AZ96)-YEAR(AY96))+(MONTH(AZ96)-MONTH(AY96)),")",IF(MONTH(AZ96)-MONTH(AY96)=1," mes"," meses"),"; ",BB96),"")</f>
        <v/>
      </c>
      <c r="BI96" s="66" t="str">
        <f>IF(M96="","",IF(AK96&lt;&gt;"",CONCATENATE(LOWER(MID([1]!NumLetras(12*(YEAR(N96)-YEAR(M96))+(MONTH(N96)-MONTH(M96))),1,LEN([1]!NumLetras(12*(YEAR(N96)-YEAR(M96))+(MONTH(N96)-MONTH(M96))))-7))," (",12*(YEAR(N96)-YEAR(M96))+(MONTH(N96)-MONTH(M96)),")",IF(MONTH(N96)-MONTH(M96)=1," mes"," meses"),"; ",Q96),""))</f>
        <v/>
      </c>
    </row>
    <row r="97" spans="1:61" ht="42" customHeight="1">
      <c r="A97" s="43">
        <v>96</v>
      </c>
      <c r="C97" s="44"/>
      <c r="D97" s="66" t="str">
        <f t="shared" si="24"/>
        <v>00000000-2024-PRODUCE/DECHDI-</v>
      </c>
      <c r="E97" s="45"/>
      <c r="F97" s="46"/>
      <c r="G97" s="68" t="str">
        <f t="shared" si="25"/>
        <v>00000000-1900</v>
      </c>
      <c r="H97" s="66" t="str">
        <f t="shared" si="26"/>
        <v>0 de enero de yyyy</v>
      </c>
      <c r="J97" s="66" t="str">
        <f>+IFERROR(INDEX(BD_CIAT!$S$1:$S$273,MATCH(RD_IL_RENOVACIONES!I97,BD_CIAT!$A$1:$A$273,0)),"")</f>
        <v/>
      </c>
      <c r="L97" s="33" t="str">
        <f>IFERROR(INDEX(BD_CIAT!$Z$1:$Z$273,MATCH(RD_IL_RENOVACIONES!K97,BD_CIAT!$Y$1:$Y$273,0)),"")</f>
        <v/>
      </c>
      <c r="M97" s="48"/>
      <c r="N97" s="48"/>
      <c r="O97" s="78" t="str">
        <f>+IF(M97&lt;&gt;"",CONCATENATE(MID(LOWER([1]!NumLetras(ABS(12*(YEAR(N97)-YEAR(M97))+(MONTH(N97)-MONTH(M97))))),1,LEN([1]!NumLetras(ABS(12*(YEAR(N97)-YEAR(M97))+(MONTH(N97)-MONTH(M97)))))-7)," (",ABS(12*(YEAR(N97)-YEAR(M97))+(MONTH(N97)-MONTH(M97))),")",IF(MONTH(N97)-MONTH(M97)=1," mes"," meses")),"")</f>
        <v/>
      </c>
      <c r="P97" s="80" t="str">
        <f t="shared" si="27"/>
        <v/>
      </c>
      <c r="Q97" s="70" t="str">
        <f t="shared" si="28"/>
        <v/>
      </c>
      <c r="R97" s="49"/>
      <c r="S97" s="49"/>
      <c r="T97" s="66" t="str">
        <f t="shared" si="29"/>
        <v>0 de enero de yyyy</v>
      </c>
      <c r="U97" s="50"/>
      <c r="V97" s="72" t="str">
        <f t="shared" si="30"/>
        <v xml:space="preserve">$,000 </v>
      </c>
      <c r="W97" s="72" t="str">
        <f>LOWER(IF(U97&lt;&gt;"",[1]!NumLetras(U97),""))</f>
        <v/>
      </c>
      <c r="X97" s="81" t="str">
        <f t="shared" si="31"/>
        <v/>
      </c>
      <c r="Y97" s="66" t="str">
        <f>IFERROR(INDEX(BD_CIAT!$B$1:$B$273,MATCH(RD_IL_RENOVACIONES!AA97,BD_CIAT!$AG$1:$AG$273,0)),"")</f>
        <v/>
      </c>
      <c r="Z97" s="66" t="str">
        <f>IFERROR(INDEX(BD_CIAT!$AI$1:$AI$273,MATCH(RD_IL_RENOVACIONES!AA97,BD_CIAT!$AG$1:$AG$273,0)),"")</f>
        <v/>
      </c>
      <c r="AA97" s="66" t="str">
        <f>IFERROR(INDEX(BD_CIAT!$AG$1:$AG$273,MATCH(RD_IL_RENOVACIONES!I97,BD_CIAT!$A$1:$A$273,0)),"")</f>
        <v/>
      </c>
      <c r="AB97" s="66" t="str">
        <f>IFERROR(INDEX(BD_CIAT!$E$1:$E$273,MATCH(RD_IL_RENOVACIONES!AA97,BD_CIAT!$AG$1:$AG$273,0)),"")</f>
        <v/>
      </c>
      <c r="AC97" s="33" t="str">
        <f>IFERROR(INDEX(BD_CIAT!$AK$1:$AK$273,MATCH(RD_IL_RENOVACIONES!I97,BD_CIAT!$A$1:$A$273,0)),"")</f>
        <v/>
      </c>
      <c r="AD97" s="66" t="str">
        <f t="shared" si="32"/>
        <v/>
      </c>
      <c r="AE97" s="78" t="str">
        <f>IFERROR(INDEX(BD_CIAT!$AA$2:$AA$273,MATCH(RD_IL_RENOVACIONES!K97,BD_CIAT!$Y$2:$Y$273,0)),"")</f>
        <v/>
      </c>
      <c r="AF97" s="44"/>
      <c r="AG97" s="44"/>
      <c r="AH97" s="51"/>
      <c r="AI97" s="66" t="str">
        <f t="shared" si="33"/>
        <v/>
      </c>
      <c r="AJ97" s="48"/>
      <c r="AK97" s="66" t="str">
        <f t="shared" si="34"/>
        <v>0 de enero de yyyy</v>
      </c>
      <c r="AL97" s="48"/>
      <c r="AM97" s="66" t="str">
        <f t="shared" si="35"/>
        <v>0 de enero de YYYY</v>
      </c>
      <c r="AN97" s="58"/>
      <c r="AO97" s="72" t="str">
        <f t="shared" si="36"/>
        <v xml:space="preserve">$,000 </v>
      </c>
      <c r="AP97" s="72" t="str">
        <f>LOWER(IF(AN97&lt;&gt;"",[1]!NumLetras(AN97),""))</f>
        <v/>
      </c>
      <c r="AQ97" s="73" t="str">
        <f t="shared" si="37"/>
        <v/>
      </c>
      <c r="AS97" s="48"/>
      <c r="AT97" s="66" t="str">
        <f t="shared" si="38"/>
        <v>00000000-1900-PRODUCE/DECHDI</v>
      </c>
      <c r="AU97" s="44"/>
      <c r="AV97" s="48"/>
      <c r="AW97" s="33" t="str">
        <f t="shared" si="39"/>
        <v/>
      </c>
      <c r="AX97" s="33" t="str">
        <f t="shared" si="40"/>
        <v/>
      </c>
      <c r="AY97" s="48"/>
      <c r="AZ97" s="48"/>
      <c r="BA97" s="82" t="str">
        <f t="shared" si="41"/>
        <v/>
      </c>
      <c r="BB97" s="70" t="str">
        <f t="shared" si="42"/>
        <v/>
      </c>
      <c r="BC97" s="66" t="str">
        <f>IFERROR(INDEX(BD_CIAT!$AE$1:$AE$273,MATCH(RD_IL_RENOVACIONES!I97,BD_CIAT!$A$1:$A$273,0)),"")</f>
        <v/>
      </c>
      <c r="BD97" s="66" t="str">
        <f>+IF(BC97&lt;&gt;"",IF(RIGHT(BC97)="B",DATA_AUX!$F$3,IF(RIGHT(BC97)="A",DATA_AUX!$F$2,DATA_AUX!$F$4)),"")</f>
        <v/>
      </c>
      <c r="BE97" s="66" t="str">
        <f t="shared" si="43"/>
        <v/>
      </c>
      <c r="BF97" s="70" t="str">
        <f t="shared" si="44"/>
        <v/>
      </c>
      <c r="BG97" s="84" t="str">
        <f t="shared" si="45"/>
        <v/>
      </c>
      <c r="BH97" s="66" t="str">
        <f>+IF(AY97&lt;&gt;"",CONCATENATE(PROPER(MID([1]!NumLetras(12*(YEAR(AZ97)-YEAR(AY97))+(MONTH(AZ97)-MONTH(AY97))),1,LEN([1]!NumLetras(12*(YEAR(AZ97)-YEAR(AY97))+(MONTH(AZ97)-MONTH(AY97))))-7))," (",12*(YEAR(AZ97)-YEAR(AY97))+(MONTH(AZ97)-MONTH(AY97)),")",IF(MONTH(AZ97)-MONTH(AY97)=1," mes"," meses"),"; ",BB97),"")</f>
        <v/>
      </c>
      <c r="BI97" s="66" t="str">
        <f>IF(M97="","",IF(AK97&lt;&gt;"",CONCATENATE(LOWER(MID([1]!NumLetras(12*(YEAR(N97)-YEAR(M97))+(MONTH(N97)-MONTH(M97))),1,LEN([1]!NumLetras(12*(YEAR(N97)-YEAR(M97))+(MONTH(N97)-MONTH(M97))))-7))," (",12*(YEAR(N97)-YEAR(M97))+(MONTH(N97)-MONTH(M97)),")",IF(MONTH(N97)-MONTH(M97)=1," mes"," meses"),"; ",Q97),""))</f>
        <v/>
      </c>
    </row>
    <row r="98" spans="1:61" ht="42" customHeight="1">
      <c r="A98" s="43">
        <v>97</v>
      </c>
      <c r="C98" s="44"/>
      <c r="D98" s="66" t="str">
        <f t="shared" si="24"/>
        <v>00000000-2024-PRODUCE/DECHDI-</v>
      </c>
      <c r="E98" s="45"/>
      <c r="F98" s="46"/>
      <c r="G98" s="68" t="str">
        <f t="shared" si="25"/>
        <v>00000000-1900</v>
      </c>
      <c r="H98" s="66" t="str">
        <f t="shared" si="26"/>
        <v>0 de enero de yyyy</v>
      </c>
      <c r="J98" s="66" t="str">
        <f>+IFERROR(INDEX(BD_CIAT!$S$1:$S$273,MATCH(RD_IL_RENOVACIONES!I98,BD_CIAT!$A$1:$A$273,0)),"")</f>
        <v/>
      </c>
      <c r="L98" s="33" t="str">
        <f>IFERROR(INDEX(BD_CIAT!$Z$1:$Z$273,MATCH(RD_IL_RENOVACIONES!K98,BD_CIAT!$Y$1:$Y$273,0)),"")</f>
        <v/>
      </c>
      <c r="M98" s="48"/>
      <c r="N98" s="48"/>
      <c r="O98" s="78" t="str">
        <f>+IF(M98&lt;&gt;"",CONCATENATE(MID(LOWER([1]!NumLetras(ABS(12*(YEAR(N98)-YEAR(M98))+(MONTH(N98)-MONTH(M98))))),1,LEN([1]!NumLetras(ABS(12*(YEAR(N98)-YEAR(M98))+(MONTH(N98)-MONTH(M98)))))-7)," (",ABS(12*(YEAR(N98)-YEAR(M98))+(MONTH(N98)-MONTH(M98))),")",IF(MONTH(N98)-MONTH(M98)=1," mes"," meses")),"")</f>
        <v/>
      </c>
      <c r="P98" s="80" t="str">
        <f t="shared" si="27"/>
        <v/>
      </c>
      <c r="Q98" s="70" t="str">
        <f t="shared" si="28"/>
        <v/>
      </c>
      <c r="R98" s="49"/>
      <c r="S98" s="49"/>
      <c r="T98" s="66" t="str">
        <f t="shared" si="29"/>
        <v>0 de enero de yyyy</v>
      </c>
      <c r="U98" s="50"/>
      <c r="V98" s="72" t="str">
        <f t="shared" si="30"/>
        <v xml:space="preserve">$,000 </v>
      </c>
      <c r="W98" s="72" t="str">
        <f>LOWER(IF(U98&lt;&gt;"",[1]!NumLetras(U98),""))</f>
        <v/>
      </c>
      <c r="X98" s="81" t="str">
        <f t="shared" si="31"/>
        <v/>
      </c>
      <c r="Y98" s="66" t="str">
        <f>IFERROR(INDEX(BD_CIAT!$B$1:$B$273,MATCH(RD_IL_RENOVACIONES!AA98,BD_CIAT!$AG$1:$AG$273,0)),"")</f>
        <v/>
      </c>
      <c r="Z98" s="66" t="str">
        <f>IFERROR(INDEX(BD_CIAT!$AI$1:$AI$273,MATCH(RD_IL_RENOVACIONES!AA98,BD_CIAT!$AG$1:$AG$273,0)),"")</f>
        <v/>
      </c>
      <c r="AA98" s="66" t="str">
        <f>IFERROR(INDEX(BD_CIAT!$AG$1:$AG$273,MATCH(RD_IL_RENOVACIONES!I98,BD_CIAT!$A$1:$A$273,0)),"")</f>
        <v/>
      </c>
      <c r="AB98" s="66" t="str">
        <f>IFERROR(INDEX(BD_CIAT!$E$1:$E$273,MATCH(RD_IL_RENOVACIONES!AA98,BD_CIAT!$AG$1:$AG$273,0)),"")</f>
        <v/>
      </c>
      <c r="AC98" s="33" t="str">
        <f>IFERROR(INDEX(BD_CIAT!$AK$1:$AK$273,MATCH(RD_IL_RENOVACIONES!I98,BD_CIAT!$A$1:$A$273,0)),"")</f>
        <v/>
      </c>
      <c r="AD98" s="66" t="str">
        <f t="shared" si="32"/>
        <v/>
      </c>
      <c r="AE98" s="78" t="str">
        <f>IFERROR(INDEX(BD_CIAT!$AA$2:$AA$273,MATCH(RD_IL_RENOVACIONES!K98,BD_CIAT!$Y$2:$Y$273,0)),"")</f>
        <v/>
      </c>
      <c r="AF98" s="44"/>
      <c r="AG98" s="44"/>
      <c r="AH98" s="51"/>
      <c r="AI98" s="66" t="str">
        <f t="shared" si="33"/>
        <v/>
      </c>
      <c r="AJ98" s="48"/>
      <c r="AK98" s="66" t="str">
        <f t="shared" si="34"/>
        <v>0 de enero de yyyy</v>
      </c>
      <c r="AL98" s="48"/>
      <c r="AM98" s="66" t="str">
        <f t="shared" si="35"/>
        <v>0 de enero de YYYY</v>
      </c>
      <c r="AN98" s="58"/>
      <c r="AO98" s="72" t="str">
        <f t="shared" si="36"/>
        <v xml:space="preserve">$,000 </v>
      </c>
      <c r="AP98" s="72" t="str">
        <f>LOWER(IF(AN98&lt;&gt;"",[1]!NumLetras(AN98),""))</f>
        <v/>
      </c>
      <c r="AQ98" s="73" t="str">
        <f t="shared" si="37"/>
        <v/>
      </c>
      <c r="AS98" s="48"/>
      <c r="AT98" s="66" t="str">
        <f t="shared" si="38"/>
        <v>00000000-1900-PRODUCE/DECHDI</v>
      </c>
      <c r="AU98" s="44"/>
      <c r="AV98" s="48"/>
      <c r="AW98" s="33" t="str">
        <f t="shared" si="39"/>
        <v/>
      </c>
      <c r="AX98" s="33" t="str">
        <f t="shared" si="40"/>
        <v/>
      </c>
      <c r="AY98" s="48"/>
      <c r="AZ98" s="48"/>
      <c r="BA98" s="82" t="str">
        <f t="shared" si="41"/>
        <v/>
      </c>
      <c r="BB98" s="70" t="str">
        <f t="shared" si="42"/>
        <v/>
      </c>
      <c r="BC98" s="66" t="str">
        <f>IFERROR(INDEX(BD_CIAT!$AE$1:$AE$273,MATCH(RD_IL_RENOVACIONES!I98,BD_CIAT!$A$1:$A$273,0)),"")</f>
        <v/>
      </c>
      <c r="BD98" s="66" t="str">
        <f>+IF(BC98&lt;&gt;"",IF(RIGHT(BC98)="B",DATA_AUX!$F$3,IF(RIGHT(BC98)="A",DATA_AUX!$F$2,DATA_AUX!$F$4)),"")</f>
        <v/>
      </c>
      <c r="BE98" s="66" t="str">
        <f t="shared" si="43"/>
        <v/>
      </c>
      <c r="BF98" s="70" t="str">
        <f t="shared" si="44"/>
        <v/>
      </c>
      <c r="BG98" s="84" t="str">
        <f t="shared" si="45"/>
        <v/>
      </c>
      <c r="BH98" s="66" t="str">
        <f>+IF(AY98&lt;&gt;"",CONCATENATE(PROPER(MID([1]!NumLetras(12*(YEAR(AZ98)-YEAR(AY98))+(MONTH(AZ98)-MONTH(AY98))),1,LEN([1]!NumLetras(12*(YEAR(AZ98)-YEAR(AY98))+(MONTH(AZ98)-MONTH(AY98))))-7))," (",12*(YEAR(AZ98)-YEAR(AY98))+(MONTH(AZ98)-MONTH(AY98)),")",IF(MONTH(AZ98)-MONTH(AY98)=1," mes"," meses"),"; ",BB98),"")</f>
        <v/>
      </c>
      <c r="BI98" s="66" t="str">
        <f>IF(M98="","",IF(AK98&lt;&gt;"",CONCATENATE(LOWER(MID([1]!NumLetras(12*(YEAR(N98)-YEAR(M98))+(MONTH(N98)-MONTH(M98))),1,LEN([1]!NumLetras(12*(YEAR(N98)-YEAR(M98))+(MONTH(N98)-MONTH(M98))))-7))," (",12*(YEAR(N98)-YEAR(M98))+(MONTH(N98)-MONTH(M98)),")",IF(MONTH(N98)-MONTH(M98)=1," mes"," meses"),"; ",Q98),""))</f>
        <v/>
      </c>
    </row>
    <row r="99" spans="1:61" ht="42" customHeight="1">
      <c r="A99" s="43">
        <v>98</v>
      </c>
      <c r="C99" s="44"/>
      <c r="D99" s="66" t="str">
        <f t="shared" si="24"/>
        <v>00000000-2024-PRODUCE/DECHDI-</v>
      </c>
      <c r="E99" s="45"/>
      <c r="F99" s="46"/>
      <c r="G99" s="68" t="str">
        <f t="shared" si="25"/>
        <v>00000000-1900</v>
      </c>
      <c r="H99" s="66" t="str">
        <f t="shared" si="26"/>
        <v>0 de enero de yyyy</v>
      </c>
      <c r="J99" s="66" t="str">
        <f>+IFERROR(INDEX(BD_CIAT!$S$1:$S$273,MATCH(RD_IL_RENOVACIONES!I99,BD_CIAT!$A$1:$A$273,0)),"")</f>
        <v/>
      </c>
      <c r="L99" s="33" t="str">
        <f>IFERROR(INDEX(BD_CIAT!$Z$1:$Z$273,MATCH(RD_IL_RENOVACIONES!K99,BD_CIAT!$Y$1:$Y$273,0)),"")</f>
        <v/>
      </c>
      <c r="M99" s="48"/>
      <c r="N99" s="48"/>
      <c r="O99" s="78" t="str">
        <f>+IF(M99&lt;&gt;"",CONCATENATE(MID(LOWER([1]!NumLetras(ABS(12*(YEAR(N99)-YEAR(M99))+(MONTH(N99)-MONTH(M99))))),1,LEN([1]!NumLetras(ABS(12*(YEAR(N99)-YEAR(M99))+(MONTH(N99)-MONTH(M99)))))-7)," (",ABS(12*(YEAR(N99)-YEAR(M99))+(MONTH(N99)-MONTH(M99))),")",IF(MONTH(N99)-MONTH(M99)=1," mes"," meses")),"")</f>
        <v/>
      </c>
      <c r="P99" s="80" t="str">
        <f t="shared" si="27"/>
        <v/>
      </c>
      <c r="Q99" s="70" t="str">
        <f t="shared" si="28"/>
        <v/>
      </c>
      <c r="R99" s="49"/>
      <c r="S99" s="49"/>
      <c r="T99" s="66" t="str">
        <f t="shared" si="29"/>
        <v>0 de enero de yyyy</v>
      </c>
      <c r="U99" s="50"/>
      <c r="V99" s="72" t="str">
        <f t="shared" si="30"/>
        <v xml:space="preserve">$,000 </v>
      </c>
      <c r="W99" s="72" t="str">
        <f>LOWER(IF(U99&lt;&gt;"",[1]!NumLetras(U99),""))</f>
        <v/>
      </c>
      <c r="X99" s="81" t="str">
        <f t="shared" si="31"/>
        <v/>
      </c>
      <c r="Y99" s="66" t="str">
        <f>IFERROR(INDEX(BD_CIAT!$B$1:$B$273,MATCH(RD_IL_RENOVACIONES!AA99,BD_CIAT!$AG$1:$AG$273,0)),"")</f>
        <v/>
      </c>
      <c r="Z99" s="66" t="str">
        <f>IFERROR(INDEX(BD_CIAT!$AI$1:$AI$273,MATCH(RD_IL_RENOVACIONES!AA99,BD_CIAT!$AG$1:$AG$273,0)),"")</f>
        <v/>
      </c>
      <c r="AA99" s="66" t="str">
        <f>IFERROR(INDEX(BD_CIAT!$AG$1:$AG$273,MATCH(RD_IL_RENOVACIONES!I99,BD_CIAT!$A$1:$A$273,0)),"")</f>
        <v/>
      </c>
      <c r="AB99" s="66" t="str">
        <f>IFERROR(INDEX(BD_CIAT!$E$1:$E$273,MATCH(RD_IL_RENOVACIONES!AA99,BD_CIAT!$AG$1:$AG$273,0)),"")</f>
        <v/>
      </c>
      <c r="AC99" s="33" t="str">
        <f>IFERROR(INDEX(BD_CIAT!$AK$1:$AK$273,MATCH(RD_IL_RENOVACIONES!I99,BD_CIAT!$A$1:$A$273,0)),"")</f>
        <v/>
      </c>
      <c r="AD99" s="66" t="str">
        <f t="shared" si="32"/>
        <v/>
      </c>
      <c r="AE99" s="78" t="str">
        <f>IFERROR(INDEX(BD_CIAT!$AA$2:$AA$273,MATCH(RD_IL_RENOVACIONES!K99,BD_CIAT!$Y$2:$Y$273,0)),"")</f>
        <v/>
      </c>
      <c r="AF99" s="44"/>
      <c r="AG99" s="44"/>
      <c r="AH99" s="51"/>
      <c r="AI99" s="66" t="str">
        <f t="shared" si="33"/>
        <v/>
      </c>
      <c r="AJ99" s="48"/>
      <c r="AK99" s="66" t="str">
        <f t="shared" si="34"/>
        <v>0 de enero de yyyy</v>
      </c>
      <c r="AL99" s="48"/>
      <c r="AM99" s="66" t="str">
        <f t="shared" si="35"/>
        <v>0 de enero de YYYY</v>
      </c>
      <c r="AN99" s="58"/>
      <c r="AO99" s="72" t="str">
        <f t="shared" si="36"/>
        <v xml:space="preserve">$,000 </v>
      </c>
      <c r="AP99" s="72" t="str">
        <f>LOWER(IF(AN99&lt;&gt;"",[1]!NumLetras(AN99),""))</f>
        <v/>
      </c>
      <c r="AQ99" s="73" t="str">
        <f t="shared" si="37"/>
        <v/>
      </c>
      <c r="AS99" s="48"/>
      <c r="AT99" s="66" t="str">
        <f t="shared" si="38"/>
        <v>00000000-1900-PRODUCE/DECHDI</v>
      </c>
      <c r="AU99" s="44"/>
      <c r="AV99" s="48"/>
      <c r="AW99" s="33" t="str">
        <f t="shared" si="39"/>
        <v/>
      </c>
      <c r="AX99" s="33" t="str">
        <f t="shared" si="40"/>
        <v/>
      </c>
      <c r="AY99" s="48"/>
      <c r="AZ99" s="48"/>
      <c r="BA99" s="82" t="str">
        <f t="shared" si="41"/>
        <v/>
      </c>
      <c r="BB99" s="70" t="str">
        <f t="shared" si="42"/>
        <v/>
      </c>
      <c r="BC99" s="66" t="str">
        <f>IFERROR(INDEX(BD_CIAT!$AE$1:$AE$273,MATCH(RD_IL_RENOVACIONES!I99,BD_CIAT!$A$1:$A$273,0)),"")</f>
        <v/>
      </c>
      <c r="BD99" s="66" t="str">
        <f>+IF(BC99&lt;&gt;"",IF(RIGHT(BC99)="B",DATA_AUX!$F$3,IF(RIGHT(BC99)="A",DATA_AUX!$F$2,DATA_AUX!$F$4)),"")</f>
        <v/>
      </c>
      <c r="BE99" s="66" t="str">
        <f t="shared" si="43"/>
        <v/>
      </c>
      <c r="BF99" s="70" t="str">
        <f t="shared" si="44"/>
        <v/>
      </c>
      <c r="BG99" s="84" t="str">
        <f t="shared" si="45"/>
        <v/>
      </c>
      <c r="BH99" s="66" t="str">
        <f>+IF(AY99&lt;&gt;"",CONCATENATE(PROPER(MID([1]!NumLetras(12*(YEAR(AZ99)-YEAR(AY99))+(MONTH(AZ99)-MONTH(AY99))),1,LEN([1]!NumLetras(12*(YEAR(AZ99)-YEAR(AY99))+(MONTH(AZ99)-MONTH(AY99))))-7))," (",12*(YEAR(AZ99)-YEAR(AY99))+(MONTH(AZ99)-MONTH(AY99)),")",IF(MONTH(AZ99)-MONTH(AY99)=1," mes"," meses"),"; ",BB99),"")</f>
        <v/>
      </c>
      <c r="BI99" s="66" t="str">
        <f>IF(M99="","",IF(AK99&lt;&gt;"",CONCATENATE(LOWER(MID([1]!NumLetras(12*(YEAR(N99)-YEAR(M99))+(MONTH(N99)-MONTH(M99))),1,LEN([1]!NumLetras(12*(YEAR(N99)-YEAR(M99))+(MONTH(N99)-MONTH(M99))))-7))," (",12*(YEAR(N99)-YEAR(M99))+(MONTH(N99)-MONTH(M99)),")",IF(MONTH(N99)-MONTH(M99)=1," mes"," meses"),"; ",Q99),""))</f>
        <v/>
      </c>
    </row>
    <row r="100" spans="1:61" ht="42" customHeight="1">
      <c r="A100" s="43">
        <v>99</v>
      </c>
      <c r="C100" s="44"/>
      <c r="D100" s="66" t="str">
        <f t="shared" si="24"/>
        <v>00000000-2024-PRODUCE/DECHDI-</v>
      </c>
      <c r="E100" s="45"/>
      <c r="F100" s="46"/>
      <c r="G100" s="68" t="str">
        <f t="shared" si="25"/>
        <v>00000000-1900</v>
      </c>
      <c r="H100" s="66" t="str">
        <f t="shared" si="26"/>
        <v>0 de enero de yyyy</v>
      </c>
      <c r="J100" s="66" t="str">
        <f>+IFERROR(INDEX(BD_CIAT!$S$1:$S$273,MATCH(RD_IL_RENOVACIONES!I100,BD_CIAT!$A$1:$A$273,0)),"")</f>
        <v/>
      </c>
      <c r="L100" s="33" t="str">
        <f>IFERROR(INDEX(BD_CIAT!$Z$1:$Z$273,MATCH(RD_IL_RENOVACIONES!K100,BD_CIAT!$Y$1:$Y$273,0)),"")</f>
        <v/>
      </c>
      <c r="M100" s="48"/>
      <c r="N100" s="48"/>
      <c r="O100" s="78" t="str">
        <f>+IF(M100&lt;&gt;"",CONCATENATE(MID(LOWER([1]!NumLetras(ABS(12*(YEAR(N100)-YEAR(M100))+(MONTH(N100)-MONTH(M100))))),1,LEN([1]!NumLetras(ABS(12*(YEAR(N100)-YEAR(M100))+(MONTH(N100)-MONTH(M100)))))-7)," (",ABS(12*(YEAR(N100)-YEAR(M100))+(MONTH(N100)-MONTH(M100))),")",IF(MONTH(N100)-MONTH(M100)=1," mes"," meses")),"")</f>
        <v/>
      </c>
      <c r="P100" s="80" t="str">
        <f t="shared" si="27"/>
        <v/>
      </c>
      <c r="Q100" s="70" t="str">
        <f t="shared" si="28"/>
        <v/>
      </c>
      <c r="R100" s="49"/>
      <c r="S100" s="49"/>
      <c r="T100" s="66" t="str">
        <f t="shared" si="29"/>
        <v>0 de enero de yyyy</v>
      </c>
      <c r="U100" s="50"/>
      <c r="V100" s="72" t="str">
        <f t="shared" si="30"/>
        <v xml:space="preserve">$,000 </v>
      </c>
      <c r="W100" s="72" t="str">
        <f>LOWER(IF(U100&lt;&gt;"",[1]!NumLetras(U100),""))</f>
        <v/>
      </c>
      <c r="X100" s="81" t="str">
        <f t="shared" si="31"/>
        <v/>
      </c>
      <c r="Y100" s="66" t="str">
        <f>IFERROR(INDEX(BD_CIAT!$B$1:$B$273,MATCH(RD_IL_RENOVACIONES!AA100,BD_CIAT!$AG$1:$AG$273,0)),"")</f>
        <v/>
      </c>
      <c r="Z100" s="66" t="str">
        <f>IFERROR(INDEX(BD_CIAT!$AI$1:$AI$273,MATCH(RD_IL_RENOVACIONES!AA100,BD_CIAT!$AG$1:$AG$273,0)),"")</f>
        <v/>
      </c>
      <c r="AA100" s="66" t="str">
        <f>IFERROR(INDEX(BD_CIAT!$AG$1:$AG$273,MATCH(RD_IL_RENOVACIONES!I100,BD_CIAT!$A$1:$A$273,0)),"")</f>
        <v/>
      </c>
      <c r="AB100" s="66" t="str">
        <f>IFERROR(INDEX(BD_CIAT!$E$1:$E$273,MATCH(RD_IL_RENOVACIONES!AA100,BD_CIAT!$AG$1:$AG$273,0)),"")</f>
        <v/>
      </c>
      <c r="AC100" s="33" t="str">
        <f>IFERROR(INDEX(BD_CIAT!$AK$1:$AK$273,MATCH(RD_IL_RENOVACIONES!I100,BD_CIAT!$A$1:$A$273,0)),"")</f>
        <v/>
      </c>
      <c r="AD100" s="66" t="str">
        <f t="shared" si="32"/>
        <v/>
      </c>
      <c r="AE100" s="78" t="str">
        <f>IFERROR(INDEX(BD_CIAT!$AA$2:$AA$273,MATCH(RD_IL_RENOVACIONES!K100,BD_CIAT!$Y$2:$Y$273,0)),"")</f>
        <v/>
      </c>
      <c r="AF100" s="44"/>
      <c r="AG100" s="44"/>
      <c r="AH100" s="51"/>
      <c r="AI100" s="66" t="str">
        <f t="shared" si="33"/>
        <v/>
      </c>
      <c r="AJ100" s="48"/>
      <c r="AK100" s="66" t="str">
        <f t="shared" si="34"/>
        <v>0 de enero de yyyy</v>
      </c>
      <c r="AL100" s="48"/>
      <c r="AM100" s="66" t="str">
        <f t="shared" si="35"/>
        <v>0 de enero de YYYY</v>
      </c>
      <c r="AN100" s="58"/>
      <c r="AO100" s="72" t="str">
        <f t="shared" si="36"/>
        <v xml:space="preserve">$,000 </v>
      </c>
      <c r="AP100" s="72" t="str">
        <f>LOWER(IF(AN100&lt;&gt;"",[1]!NumLetras(AN100),""))</f>
        <v/>
      </c>
      <c r="AQ100" s="73" t="str">
        <f t="shared" si="37"/>
        <v/>
      </c>
      <c r="AS100" s="48"/>
      <c r="AT100" s="66" t="str">
        <f t="shared" si="38"/>
        <v>00000000-1900-PRODUCE/DECHDI</v>
      </c>
      <c r="AU100" s="44"/>
      <c r="AV100" s="48"/>
      <c r="AW100" s="33" t="str">
        <f t="shared" si="39"/>
        <v/>
      </c>
      <c r="AX100" s="33" t="str">
        <f t="shared" si="40"/>
        <v/>
      </c>
      <c r="AY100" s="48"/>
      <c r="AZ100" s="48"/>
      <c r="BA100" s="82" t="str">
        <f t="shared" si="41"/>
        <v/>
      </c>
      <c r="BB100" s="70" t="str">
        <f t="shared" si="42"/>
        <v/>
      </c>
      <c r="BC100" s="66" t="str">
        <f>IFERROR(INDEX(BD_CIAT!$AE$1:$AE$273,MATCH(RD_IL_RENOVACIONES!I100,BD_CIAT!$A$1:$A$273,0)),"")</f>
        <v/>
      </c>
      <c r="BD100" s="66" t="str">
        <f>+IF(BC100&lt;&gt;"",IF(RIGHT(BC100)="B",DATA_AUX!$F$3,IF(RIGHT(BC100)="A",DATA_AUX!$F$2,DATA_AUX!$F$4)),"")</f>
        <v/>
      </c>
      <c r="BE100" s="66" t="str">
        <f t="shared" si="43"/>
        <v/>
      </c>
      <c r="BF100" s="70" t="str">
        <f t="shared" si="44"/>
        <v/>
      </c>
      <c r="BG100" s="84" t="str">
        <f t="shared" si="45"/>
        <v/>
      </c>
      <c r="BH100" s="66" t="str">
        <f>+IF(AY100&lt;&gt;"",CONCATENATE(PROPER(MID([1]!NumLetras(12*(YEAR(AZ100)-YEAR(AY100))+(MONTH(AZ100)-MONTH(AY100))),1,LEN([1]!NumLetras(12*(YEAR(AZ100)-YEAR(AY100))+(MONTH(AZ100)-MONTH(AY100))))-7))," (",12*(YEAR(AZ100)-YEAR(AY100))+(MONTH(AZ100)-MONTH(AY100)),")",IF(MONTH(AZ100)-MONTH(AY100)=1," mes"," meses"),"; ",BB100),"")</f>
        <v/>
      </c>
      <c r="BI100" s="66" t="str">
        <f>IF(M100="","",IF(AK100&lt;&gt;"",CONCATENATE(LOWER(MID([1]!NumLetras(12*(YEAR(N100)-YEAR(M100))+(MONTH(N100)-MONTH(M100))),1,LEN([1]!NumLetras(12*(YEAR(N100)-YEAR(M100))+(MONTH(N100)-MONTH(M100))))-7))," (",12*(YEAR(N100)-YEAR(M100))+(MONTH(N100)-MONTH(M100)),")",IF(MONTH(N100)-MONTH(M100)=1," mes"," meses"),"; ",Q100),""))</f>
        <v/>
      </c>
    </row>
  </sheetData>
  <sheetProtection formatCells="0" formatColumns="0" formatRows="0" insertColumns="0" insertRows="0"/>
  <conditionalFormatting sqref="P2:P100">
    <cfRule type="expression" dxfId="20" priority="4">
      <formula>MONTH(N2)-MONTH(M2)&gt;3</formula>
    </cfRule>
    <cfRule type="expression" dxfId="19" priority="5">
      <formula>MONTH(N2)-MONTH(M2)&lt;=3</formula>
    </cfRule>
  </conditionalFormatting>
  <conditionalFormatting sqref="X2:X100">
    <cfRule type="expression" dxfId="18" priority="186">
      <formula>((65*AC2)/12*(YEAR(N2)-YEAR(M2))+(MONTH(N2)-MONTH(M2)))*2&lt;=U2</formula>
    </cfRule>
    <cfRule type="expression" dxfId="17" priority="187">
      <formula>((65*AC2)/12*(YEAR(N2)-YEAR(M2))+(MONTH(N2)-MONTH(M2)))*2&gt;U2</formula>
    </cfRule>
  </conditionalFormatting>
  <conditionalFormatting sqref="AQ2:AQ100">
    <cfRule type="expression" dxfId="16" priority="180">
      <formula>0.25*(((65*AC2)/12*(YEAR(N2)-YEAR(M2))+(MONTH(N2)-MONTH(M2)))*2)&lt;=AN2</formula>
    </cfRule>
    <cfRule type="expression" dxfId="15" priority="181">
      <formula>0.25*(((65*AC2)/12*(YEAR(N2)-YEAR(M2))+(MONTH(N2)-MONTH(M2)))*2)&gt;AN2</formula>
    </cfRule>
  </conditionalFormatting>
  <conditionalFormatting sqref="BA2:BA100">
    <cfRule type="expression" dxfId="14" priority="1">
      <formula>12*(YEAR(AZ2)-YEAR(AY2))+(MONTH(AZ2)-MONTH(AY2))&lt;&gt;3</formula>
    </cfRule>
    <cfRule type="expression" dxfId="13" priority="3">
      <formula>12*(YEAR(AZ2)-YEAR(AY2))+(MONTH(AZ2)-MONTH(AY2))=3</formula>
    </cfRule>
  </conditionalFormatting>
  <dataValidations count="4">
    <dataValidation type="list" allowBlank="1" showInputMessage="1" showErrorMessage="1" sqref="R2:R100" xr:uid="{00000000-0002-0000-0100-000000000000}">
      <formula1>INDIRECT("DERECHOS_MODO")</formula1>
    </dataValidation>
    <dataValidation type="list" allowBlank="1" showInputMessage="1" showErrorMessage="1" sqref="K2:K100" xr:uid="{00000000-0002-0000-0100-000001000000}">
      <formula1>Representantes_</formula1>
    </dataValidation>
    <dataValidation type="list" allowBlank="1" showInputMessage="1" showErrorMessage="1" sqref="AF2:AF100" xr:uid="{00000000-0002-0000-0100-000002000000}">
      <formula1>BANCO</formula1>
    </dataValidation>
    <dataValidation type="list" allowBlank="1" showInputMessage="1" showErrorMessage="1" sqref="C2:C100" xr:uid="{00000000-0002-0000-0100-000003000000}">
      <formula1>AUTOR_IL_DECHDI</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N12"/>
  <sheetViews>
    <sheetView showGridLines="0" workbookViewId="0">
      <selection activeCell="D5" sqref="D5"/>
    </sheetView>
  </sheetViews>
  <sheetFormatPr defaultColWidth="11.42578125" defaultRowHeight="15"/>
  <cols>
    <col min="3" max="3" width="29.28515625" bestFit="1" customWidth="1"/>
    <col min="5" max="5" width="17" customWidth="1"/>
    <col min="6" max="6" width="19" customWidth="1"/>
    <col min="8" max="8" width="32.28515625" bestFit="1" customWidth="1"/>
    <col min="10" max="10" width="19.42578125" customWidth="1"/>
    <col min="12" max="12" width="20.28515625" customWidth="1"/>
    <col min="13" max="14" width="80.42578125" style="14" customWidth="1"/>
    <col min="15" max="15" width="37.42578125" customWidth="1"/>
  </cols>
  <sheetData>
    <row r="1" spans="1:14">
      <c r="A1" t="s">
        <v>125</v>
      </c>
      <c r="C1" t="s">
        <v>126</v>
      </c>
      <c r="E1" s="27" t="s">
        <v>127</v>
      </c>
      <c r="F1" s="28" t="s">
        <v>128</v>
      </c>
      <c r="H1" s="3" t="s">
        <v>129</v>
      </c>
      <c r="J1" s="3" t="s">
        <v>16</v>
      </c>
      <c r="L1" s="8" t="s">
        <v>130</v>
      </c>
      <c r="M1" s="8" t="s">
        <v>89</v>
      </c>
      <c r="N1" s="9" t="s">
        <v>131</v>
      </c>
    </row>
    <row r="2" spans="1:14" s="4" customFormat="1" ht="30" customHeight="1">
      <c r="A2" s="4" t="s">
        <v>105</v>
      </c>
      <c r="C2" s="4" t="s">
        <v>132</v>
      </c>
      <c r="E2" s="59" t="s">
        <v>133</v>
      </c>
      <c r="F2" s="29" t="s">
        <v>134</v>
      </c>
      <c r="H2" s="60" t="s">
        <v>135</v>
      </c>
      <c r="J2" s="61" t="s">
        <v>136</v>
      </c>
      <c r="L2" s="15" t="s">
        <v>137</v>
      </c>
      <c r="M2" s="10" t="s">
        <v>138</v>
      </c>
      <c r="N2" s="11" t="s">
        <v>139</v>
      </c>
    </row>
    <row r="3" spans="1:14" s="4" customFormat="1" ht="30" customHeight="1">
      <c r="A3" s="4" t="s">
        <v>95</v>
      </c>
      <c r="C3" s="4" t="s">
        <v>103</v>
      </c>
      <c r="E3" s="62" t="s">
        <v>140</v>
      </c>
      <c r="F3" s="30" t="s">
        <v>141</v>
      </c>
      <c r="H3" s="60" t="s">
        <v>142</v>
      </c>
      <c r="J3" s="60" t="s">
        <v>97</v>
      </c>
      <c r="L3" s="15" t="s">
        <v>143</v>
      </c>
      <c r="M3" s="10" t="s">
        <v>138</v>
      </c>
      <c r="N3" s="11" t="s">
        <v>139</v>
      </c>
    </row>
    <row r="4" spans="1:14" s="4" customFormat="1" ht="30" customHeight="1">
      <c r="A4" s="4" t="s">
        <v>144</v>
      </c>
      <c r="C4" s="4" t="s">
        <v>145</v>
      </c>
      <c r="E4" s="63" t="s">
        <v>146</v>
      </c>
      <c r="F4" s="31" t="s">
        <v>147</v>
      </c>
      <c r="H4" s="61" t="s">
        <v>148</v>
      </c>
      <c r="J4" s="61" t="s">
        <v>149</v>
      </c>
      <c r="L4" s="16">
        <v>5</v>
      </c>
      <c r="M4" s="12" t="s">
        <v>150</v>
      </c>
      <c r="N4" s="13" t="s">
        <v>151</v>
      </c>
    </row>
    <row r="5" spans="1:14" s="4" customFormat="1" ht="30" customHeight="1">
      <c r="H5" s="60" t="s">
        <v>152</v>
      </c>
      <c r="M5" s="64"/>
      <c r="N5" s="64"/>
    </row>
    <row r="6" spans="1:14" s="4" customFormat="1" ht="30" customHeight="1">
      <c r="H6" s="60" t="s">
        <v>153</v>
      </c>
      <c r="M6" s="64"/>
      <c r="N6" s="64"/>
    </row>
    <row r="7" spans="1:14" s="4" customFormat="1" ht="30" customHeight="1">
      <c r="H7" s="61" t="s">
        <v>154</v>
      </c>
      <c r="M7" s="64"/>
      <c r="N7" s="64"/>
    </row>
    <row r="8" spans="1:14" s="4" customFormat="1" ht="30" customHeight="1">
      <c r="H8" s="60" t="s">
        <v>155</v>
      </c>
      <c r="M8" s="64"/>
      <c r="N8" s="64"/>
    </row>
    <row r="9" spans="1:14" s="4" customFormat="1" ht="30" customHeight="1">
      <c r="H9" s="60" t="s">
        <v>96</v>
      </c>
      <c r="M9" s="64"/>
      <c r="N9" s="64"/>
    </row>
    <row r="10" spans="1:14" s="4" customFormat="1" ht="30" customHeight="1">
      <c r="H10" s="61" t="s">
        <v>156</v>
      </c>
      <c r="M10" s="64"/>
      <c r="N10" s="64"/>
    </row>
    <row r="11" spans="1:14" s="4" customFormat="1" ht="30" customHeight="1">
      <c r="H11" s="60" t="s">
        <v>157</v>
      </c>
      <c r="M11" s="64"/>
      <c r="N11" s="64"/>
    </row>
    <row r="12" spans="1:14" s="4" customFormat="1" ht="30" customHeight="1">
      <c r="H12" s="61" t="s">
        <v>158</v>
      </c>
      <c r="M12" s="64"/>
      <c r="N12" s="64"/>
    </row>
  </sheetData>
  <conditionalFormatting sqref="H2:H12">
    <cfRule type="duplicateValues" dxfId="12" priority="155"/>
  </conditionalFormatting>
  <pageMargins left="0.7" right="0.7" top="0.75" bottom="0.75" header="0.3" footer="0.3"/>
  <pageSetup paperSize="9"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1">
    <pageSetUpPr fitToPage="1"/>
  </sheetPr>
  <dimension ref="A1:AL273"/>
  <sheetViews>
    <sheetView workbookViewId="0"/>
  </sheetViews>
  <sheetFormatPr defaultColWidth="11.42578125" defaultRowHeight="15"/>
  <cols>
    <col min="1" max="6" width="10.7109375" customWidth="1"/>
    <col min="7" max="7" width="10.7109375" style="6" customWidth="1"/>
    <col min="8" max="22" width="10.7109375" customWidth="1"/>
    <col min="23" max="24" width="10.7109375" style="4" customWidth="1"/>
    <col min="25" max="36" width="10.7109375" customWidth="1"/>
    <col min="37" max="37" width="10.7109375" style="7" customWidth="1"/>
  </cols>
  <sheetData>
    <row r="1" spans="1:38" s="1" customFormat="1" ht="60">
      <c r="A1" s="5" t="s">
        <v>8</v>
      </c>
      <c r="B1" s="5" t="s">
        <v>159</v>
      </c>
      <c r="C1" s="5" t="s">
        <v>160</v>
      </c>
      <c r="D1" s="5" t="s">
        <v>161</v>
      </c>
      <c r="E1" s="5" t="s">
        <v>162</v>
      </c>
      <c r="F1" s="5" t="s">
        <v>163</v>
      </c>
      <c r="G1" s="5" t="s">
        <v>164</v>
      </c>
      <c r="H1" s="5" t="s">
        <v>165</v>
      </c>
      <c r="I1" s="5" t="s">
        <v>166</v>
      </c>
      <c r="J1" s="5" t="s">
        <v>167</v>
      </c>
      <c r="K1" s="5" t="s">
        <v>168</v>
      </c>
      <c r="L1" s="5" t="s">
        <v>169</v>
      </c>
      <c r="M1" s="5" t="s">
        <v>170</v>
      </c>
      <c r="N1" s="5" t="s">
        <v>171</v>
      </c>
      <c r="O1" s="5" t="s">
        <v>172</v>
      </c>
      <c r="P1" s="5" t="s">
        <v>173</v>
      </c>
      <c r="Q1" s="5" t="s">
        <v>174</v>
      </c>
      <c r="R1" s="5" t="s">
        <v>175</v>
      </c>
      <c r="S1" s="5" t="s">
        <v>176</v>
      </c>
      <c r="T1" s="5" t="s">
        <v>177</v>
      </c>
      <c r="U1" s="5" t="s">
        <v>178</v>
      </c>
      <c r="V1" s="5" t="s">
        <v>179</v>
      </c>
      <c r="W1" s="5" t="s">
        <v>180</v>
      </c>
      <c r="X1" s="5" t="s">
        <v>181</v>
      </c>
      <c r="Y1" s="17" t="s">
        <v>182</v>
      </c>
      <c r="Z1" s="17" t="s">
        <v>183</v>
      </c>
      <c r="AA1" s="17" t="s">
        <v>50</v>
      </c>
      <c r="AB1" s="17" t="s">
        <v>184</v>
      </c>
      <c r="AC1" s="17" t="s">
        <v>130</v>
      </c>
      <c r="AD1" s="17" t="s">
        <v>127</v>
      </c>
      <c r="AE1" s="17" t="s">
        <v>185</v>
      </c>
      <c r="AF1" s="17" t="s">
        <v>186</v>
      </c>
      <c r="AG1" s="17" t="s">
        <v>187</v>
      </c>
      <c r="AH1" s="17" t="s">
        <v>188</v>
      </c>
      <c r="AI1" s="17" t="s">
        <v>189</v>
      </c>
      <c r="AJ1" s="17" t="s">
        <v>190</v>
      </c>
      <c r="AK1" s="17" t="s">
        <v>191</v>
      </c>
      <c r="AL1" s="17" t="s">
        <v>192</v>
      </c>
    </row>
    <row r="2" spans="1:38" ht="20.100000000000001" customHeight="1">
      <c r="A2" s="18">
        <v>12</v>
      </c>
      <c r="B2" s="2" t="s">
        <v>193</v>
      </c>
      <c r="C2" s="2" t="s">
        <v>194</v>
      </c>
      <c r="D2" s="2" t="s">
        <v>195</v>
      </c>
      <c r="E2" s="2">
        <v>3161</v>
      </c>
      <c r="F2" s="19">
        <v>38470</v>
      </c>
      <c r="G2" s="20">
        <v>2258</v>
      </c>
      <c r="H2" s="2" t="s">
        <v>196</v>
      </c>
      <c r="I2" s="2" t="s">
        <v>197</v>
      </c>
      <c r="J2" s="2">
        <v>9281310</v>
      </c>
      <c r="K2" s="2" t="s">
        <v>198</v>
      </c>
      <c r="L2" s="2">
        <v>115</v>
      </c>
      <c r="M2" s="2">
        <v>16.600000000000001</v>
      </c>
      <c r="N2" s="2">
        <v>7.5</v>
      </c>
      <c r="O2" s="2">
        <v>4406</v>
      </c>
      <c r="P2" s="2">
        <v>6696</v>
      </c>
      <c r="Q2" s="2">
        <v>2003</v>
      </c>
      <c r="R2" s="2" t="s">
        <v>199</v>
      </c>
      <c r="S2" s="2" t="s">
        <v>200</v>
      </c>
      <c r="T2" s="2" t="s">
        <v>201</v>
      </c>
      <c r="U2" s="2"/>
      <c r="V2" s="2"/>
      <c r="W2" s="1" t="s">
        <v>202</v>
      </c>
      <c r="X2" s="1" t="s">
        <v>203</v>
      </c>
      <c r="Y2" s="2"/>
      <c r="Z2" s="2"/>
      <c r="AA2" s="2"/>
      <c r="AB2" s="2" t="s">
        <v>204</v>
      </c>
      <c r="AC2" s="2">
        <v>6</v>
      </c>
      <c r="AD2" s="2" t="s">
        <v>140</v>
      </c>
      <c r="AE2" s="2" t="s">
        <v>143</v>
      </c>
      <c r="AF2" s="2" t="s">
        <v>205</v>
      </c>
      <c r="AG2" s="2" t="s">
        <v>197</v>
      </c>
      <c r="AH2" s="2" t="s">
        <v>206</v>
      </c>
      <c r="AI2" s="2" t="s">
        <v>207</v>
      </c>
      <c r="AJ2" s="2"/>
      <c r="AK2" s="20"/>
      <c r="AL2" t="str">
        <f>IFERROR(INDEX(RD_IL_PERMISOS!$CQ$1:$CQ$100,MATCH(BD_CIAT!A2,RD_IL_PERMISOS!$I$1:$I$100,0)),"")</f>
        <v/>
      </c>
    </row>
    <row r="3" spans="1:38" ht="20.100000000000001" customHeight="1">
      <c r="A3" s="18">
        <v>115</v>
      </c>
      <c r="B3" s="2" t="s">
        <v>208</v>
      </c>
      <c r="C3" s="2" t="s">
        <v>209</v>
      </c>
      <c r="D3" s="2" t="s">
        <v>195</v>
      </c>
      <c r="E3" s="2">
        <v>211</v>
      </c>
      <c r="F3" s="19">
        <v>43738</v>
      </c>
      <c r="G3" s="20">
        <v>181</v>
      </c>
      <c r="H3" s="2" t="s">
        <v>210</v>
      </c>
      <c r="I3" s="2" t="s">
        <v>211</v>
      </c>
      <c r="J3" s="2">
        <v>8949044</v>
      </c>
      <c r="K3" s="2" t="s">
        <v>212</v>
      </c>
      <c r="L3" s="2">
        <v>33.46</v>
      </c>
      <c r="M3" s="2">
        <v>8.8000000000000007</v>
      </c>
      <c r="N3" s="2">
        <v>3.94</v>
      </c>
      <c r="O3" s="2">
        <v>236</v>
      </c>
      <c r="P3" s="2">
        <v>850</v>
      </c>
      <c r="Q3" s="2">
        <v>1998</v>
      </c>
      <c r="R3" s="2"/>
      <c r="S3" s="2" t="s">
        <v>213</v>
      </c>
      <c r="T3" s="2" t="s">
        <v>214</v>
      </c>
      <c r="U3" s="2"/>
      <c r="V3" s="2" t="s">
        <v>215</v>
      </c>
      <c r="W3" s="1" t="s">
        <v>202</v>
      </c>
      <c r="X3" s="1" t="s">
        <v>203</v>
      </c>
      <c r="Y3" s="2" t="s">
        <v>157</v>
      </c>
      <c r="Z3" s="2"/>
      <c r="AA3" s="2" t="s">
        <v>216</v>
      </c>
      <c r="AB3" s="2" t="s">
        <v>217</v>
      </c>
      <c r="AC3" s="2"/>
      <c r="AD3" s="2"/>
      <c r="AE3" s="2" t="s">
        <v>218</v>
      </c>
      <c r="AF3" s="2"/>
      <c r="AG3" s="2" t="s">
        <v>211</v>
      </c>
      <c r="AH3" s="2" t="s">
        <v>211</v>
      </c>
      <c r="AI3" s="2" t="s">
        <v>219</v>
      </c>
      <c r="AJ3" s="2">
        <v>110</v>
      </c>
      <c r="AK3" s="20">
        <v>71</v>
      </c>
      <c r="AL3" t="str">
        <f>IFERROR(INDEX(RD_IL_PERMISOS!$CQ$1:$CQ$100,MATCH(BD_CIAT!A3,RD_IL_PERMISOS!$I$1:$I$100,0)),"")</f>
        <v/>
      </c>
    </row>
    <row r="4" spans="1:38" ht="20.100000000000001" customHeight="1">
      <c r="A4" s="18">
        <v>205</v>
      </c>
      <c r="B4" s="2" t="s">
        <v>220</v>
      </c>
      <c r="C4" s="2" t="s">
        <v>221</v>
      </c>
      <c r="D4" s="2" t="s">
        <v>195</v>
      </c>
      <c r="E4" s="2">
        <v>1170</v>
      </c>
      <c r="F4" s="19">
        <v>38470</v>
      </c>
      <c r="G4" s="20">
        <v>1000</v>
      </c>
      <c r="H4" s="2" t="s">
        <v>222</v>
      </c>
      <c r="I4" s="2" t="s">
        <v>223</v>
      </c>
      <c r="J4" s="2">
        <v>7207499</v>
      </c>
      <c r="K4" s="2" t="s">
        <v>224</v>
      </c>
      <c r="L4" s="2">
        <v>51.6</v>
      </c>
      <c r="M4" s="2">
        <v>12.96</v>
      </c>
      <c r="N4" s="2">
        <v>8.4600000000000009</v>
      </c>
      <c r="O4" s="2">
        <v>1457</v>
      </c>
      <c r="P4" s="2">
        <v>3000</v>
      </c>
      <c r="Q4" s="2">
        <v>1972</v>
      </c>
      <c r="R4" s="2" t="s">
        <v>225</v>
      </c>
      <c r="S4" s="2" t="s">
        <v>226</v>
      </c>
      <c r="T4" s="2" t="s">
        <v>227</v>
      </c>
      <c r="U4" s="2"/>
      <c r="V4" s="2" t="s">
        <v>228</v>
      </c>
      <c r="W4" s="1" t="s">
        <v>229</v>
      </c>
      <c r="X4" s="1" t="s">
        <v>203</v>
      </c>
      <c r="Y4" s="2"/>
      <c r="Z4" s="2"/>
      <c r="AA4" s="2"/>
      <c r="AB4" s="2" t="s">
        <v>204</v>
      </c>
      <c r="AC4" s="2">
        <v>6</v>
      </c>
      <c r="AD4" s="2" t="s">
        <v>133</v>
      </c>
      <c r="AE4" s="2" t="s">
        <v>137</v>
      </c>
      <c r="AF4" s="2" t="s">
        <v>134</v>
      </c>
      <c r="AG4" s="2" t="s">
        <v>223</v>
      </c>
      <c r="AH4" s="2" t="s">
        <v>206</v>
      </c>
      <c r="AI4" s="2" t="s">
        <v>230</v>
      </c>
      <c r="AJ4" s="2"/>
      <c r="AK4" s="20"/>
      <c r="AL4" t="str">
        <f>IFERROR(INDEX(RD_IL_PERMISOS!$CQ$1:$CQ$100,MATCH(BD_CIAT!A4,RD_IL_PERMISOS!$I$1:$I$100,0)),"")</f>
        <v/>
      </c>
    </row>
    <row r="5" spans="1:38" ht="20.100000000000001" customHeight="1">
      <c r="A5" s="18">
        <v>208</v>
      </c>
      <c r="B5" s="2" t="s">
        <v>231</v>
      </c>
      <c r="C5" s="2" t="s">
        <v>209</v>
      </c>
      <c r="D5" s="2" t="s">
        <v>195</v>
      </c>
      <c r="E5" s="2">
        <v>547</v>
      </c>
      <c r="F5" s="19">
        <v>38727</v>
      </c>
      <c r="G5" s="20">
        <v>476</v>
      </c>
      <c r="H5" s="2" t="s">
        <v>109</v>
      </c>
      <c r="I5" s="2" t="s">
        <v>232</v>
      </c>
      <c r="J5" s="2">
        <v>6602240</v>
      </c>
      <c r="K5" s="2" t="s">
        <v>233</v>
      </c>
      <c r="L5" s="2">
        <v>42.59</v>
      </c>
      <c r="M5" s="2">
        <v>10.38</v>
      </c>
      <c r="N5" s="2">
        <v>5.28</v>
      </c>
      <c r="O5" s="2">
        <v>662</v>
      </c>
      <c r="P5" s="2">
        <v>1800</v>
      </c>
      <c r="Q5" s="2">
        <v>1965</v>
      </c>
      <c r="R5" s="2" t="s">
        <v>234</v>
      </c>
      <c r="S5" s="2" t="s">
        <v>235</v>
      </c>
      <c r="T5" s="2" t="s">
        <v>236</v>
      </c>
      <c r="U5" s="2"/>
      <c r="V5" s="2" t="s">
        <v>237</v>
      </c>
      <c r="W5" s="1" t="s">
        <v>202</v>
      </c>
      <c r="X5" s="1" t="s">
        <v>203</v>
      </c>
      <c r="Y5" s="2" t="s">
        <v>96</v>
      </c>
      <c r="Z5" s="2" t="s">
        <v>238</v>
      </c>
      <c r="AA5" s="2" t="s">
        <v>216</v>
      </c>
      <c r="AB5" s="2" t="s">
        <v>239</v>
      </c>
      <c r="AC5" s="2">
        <v>6</v>
      </c>
      <c r="AD5" s="2" t="s">
        <v>133</v>
      </c>
      <c r="AE5" s="2" t="s">
        <v>137</v>
      </c>
      <c r="AF5" s="2" t="s">
        <v>134</v>
      </c>
      <c r="AG5" s="2" t="s">
        <v>232</v>
      </c>
      <c r="AH5" s="2" t="s">
        <v>232</v>
      </c>
      <c r="AI5" s="2" t="s">
        <v>219</v>
      </c>
      <c r="AJ5" s="2">
        <v>110</v>
      </c>
      <c r="AK5" s="20">
        <v>199</v>
      </c>
      <c r="AL5" t="str">
        <f>IFERROR(INDEX(RD_IL_PERMISOS!$CQ$1:$CQ$100,MATCH(BD_CIAT!A5,RD_IL_PERMISOS!$I$1:$I$100,0)),"")</f>
        <v/>
      </c>
    </row>
    <row r="6" spans="1:38" ht="20.100000000000001" customHeight="1">
      <c r="A6" s="18">
        <v>220</v>
      </c>
      <c r="B6" s="2" t="s">
        <v>240</v>
      </c>
      <c r="C6" s="2" t="s">
        <v>241</v>
      </c>
      <c r="D6" s="2" t="s">
        <v>195</v>
      </c>
      <c r="E6" s="2">
        <v>99</v>
      </c>
      <c r="F6" s="19">
        <v>42736</v>
      </c>
      <c r="G6" s="20">
        <v>84</v>
      </c>
      <c r="H6" s="2" t="s">
        <v>242</v>
      </c>
      <c r="I6" s="2">
        <v>252749</v>
      </c>
      <c r="J6" s="2">
        <v>7201146</v>
      </c>
      <c r="K6" s="2" t="s">
        <v>243</v>
      </c>
      <c r="L6" s="2">
        <v>24.2</v>
      </c>
      <c r="M6" s="2">
        <v>6.73</v>
      </c>
      <c r="N6" s="2">
        <v>3.1</v>
      </c>
      <c r="O6" s="2">
        <v>131</v>
      </c>
      <c r="P6" s="2">
        <v>350</v>
      </c>
      <c r="Q6" s="2">
        <v>1947</v>
      </c>
      <c r="R6" s="2" t="s">
        <v>244</v>
      </c>
      <c r="S6" s="2" t="s">
        <v>245</v>
      </c>
      <c r="T6" s="2" t="s">
        <v>246</v>
      </c>
      <c r="U6" s="2"/>
      <c r="V6" s="2"/>
      <c r="W6" s="1" t="s">
        <v>202</v>
      </c>
      <c r="X6" s="1" t="s">
        <v>203</v>
      </c>
      <c r="Y6" s="2"/>
      <c r="Z6" s="2"/>
      <c r="AA6" s="2"/>
      <c r="AB6" s="2" t="s">
        <v>204</v>
      </c>
      <c r="AC6" s="2"/>
      <c r="AD6" s="2"/>
      <c r="AE6" s="2" t="s">
        <v>218</v>
      </c>
      <c r="AF6" s="2"/>
      <c r="AG6" s="2">
        <v>252749</v>
      </c>
      <c r="AH6" s="2" t="s">
        <v>206</v>
      </c>
      <c r="AI6" s="2" t="s">
        <v>247</v>
      </c>
      <c r="AJ6" s="2"/>
      <c r="AK6" s="20"/>
      <c r="AL6" t="str">
        <f>IFERROR(INDEX(RD_IL_PERMISOS!$CQ$1:$CQ$100,MATCH(BD_CIAT!A6,RD_IL_PERMISOS!$I$1:$I$100,0)),"")</f>
        <v/>
      </c>
    </row>
    <row r="7" spans="1:38" ht="20.100000000000001" customHeight="1">
      <c r="A7" s="18">
        <v>670</v>
      </c>
      <c r="B7" s="2" t="s">
        <v>248</v>
      </c>
      <c r="C7" s="2" t="s">
        <v>241</v>
      </c>
      <c r="D7" s="2" t="s">
        <v>195</v>
      </c>
      <c r="E7" s="2">
        <v>2032</v>
      </c>
      <c r="F7" s="19">
        <v>38657</v>
      </c>
      <c r="G7" s="20">
        <v>1360</v>
      </c>
      <c r="H7" s="2" t="s">
        <v>249</v>
      </c>
      <c r="I7" s="2">
        <v>1060977</v>
      </c>
      <c r="J7" s="2">
        <v>7803255</v>
      </c>
      <c r="K7" s="2" t="s">
        <v>250</v>
      </c>
      <c r="L7" s="2">
        <v>75.25</v>
      </c>
      <c r="M7" s="2">
        <v>12.8</v>
      </c>
      <c r="N7" s="2">
        <v>8.56</v>
      </c>
      <c r="O7" s="2">
        <v>2019</v>
      </c>
      <c r="P7" s="2">
        <v>3900</v>
      </c>
      <c r="Q7" s="2">
        <v>1979</v>
      </c>
      <c r="R7" s="2" t="s">
        <v>251</v>
      </c>
      <c r="S7" s="2" t="s">
        <v>252</v>
      </c>
      <c r="T7" s="2" t="s">
        <v>253</v>
      </c>
      <c r="U7" s="2" t="s">
        <v>254</v>
      </c>
      <c r="V7" s="2" t="s">
        <v>255</v>
      </c>
      <c r="W7" s="1" t="s">
        <v>202</v>
      </c>
      <c r="X7" s="1" t="s">
        <v>203</v>
      </c>
      <c r="Y7" s="2"/>
      <c r="Z7" s="2"/>
      <c r="AA7" s="2"/>
      <c r="AB7" s="2" t="s">
        <v>204</v>
      </c>
      <c r="AC7" s="2">
        <v>6</v>
      </c>
      <c r="AD7" s="2" t="s">
        <v>140</v>
      </c>
      <c r="AE7" s="2" t="s">
        <v>143</v>
      </c>
      <c r="AF7" s="2" t="s">
        <v>205</v>
      </c>
      <c r="AG7" s="2">
        <v>1060977</v>
      </c>
      <c r="AH7" s="2" t="s">
        <v>206</v>
      </c>
      <c r="AI7" s="2" t="s">
        <v>247</v>
      </c>
      <c r="AJ7" s="2"/>
      <c r="AK7" s="20"/>
      <c r="AL7" t="str">
        <f>IFERROR(INDEX(RD_IL_PERMISOS!$CQ$1:$CQ$100,MATCH(BD_CIAT!A7,RD_IL_PERMISOS!$I$1:$I$100,0)),"")</f>
        <v/>
      </c>
    </row>
    <row r="8" spans="1:38" ht="20.100000000000001" customHeight="1">
      <c r="A8" s="18">
        <v>991</v>
      </c>
      <c r="B8" s="2" t="s">
        <v>256</v>
      </c>
      <c r="C8" s="2" t="s">
        <v>209</v>
      </c>
      <c r="D8" s="2" t="s">
        <v>195</v>
      </c>
      <c r="E8" s="2">
        <v>277</v>
      </c>
      <c r="F8" s="19">
        <v>44331</v>
      </c>
      <c r="G8" s="20">
        <v>263</v>
      </c>
      <c r="H8" s="2" t="s">
        <v>109</v>
      </c>
      <c r="I8" s="2" t="s">
        <v>257</v>
      </c>
      <c r="J8" s="2">
        <v>8800808</v>
      </c>
      <c r="K8" s="2" t="s">
        <v>258</v>
      </c>
      <c r="L8" s="2">
        <v>44.05</v>
      </c>
      <c r="M8" s="2">
        <v>8.15</v>
      </c>
      <c r="N8" s="2">
        <v>4.04</v>
      </c>
      <c r="O8" s="2">
        <v>304</v>
      </c>
      <c r="P8" s="2">
        <v>760</v>
      </c>
      <c r="Q8" s="2">
        <v>1986</v>
      </c>
      <c r="R8" s="2" t="s">
        <v>259</v>
      </c>
      <c r="S8" s="2" t="s">
        <v>260</v>
      </c>
      <c r="T8" s="2"/>
      <c r="U8" s="2" t="s">
        <v>261</v>
      </c>
      <c r="V8" s="2"/>
      <c r="W8" s="1" t="s">
        <v>202</v>
      </c>
      <c r="X8" s="1" t="s">
        <v>203</v>
      </c>
      <c r="Y8" s="2" t="s">
        <v>157</v>
      </c>
      <c r="Z8" s="2"/>
      <c r="AA8" s="2" t="s">
        <v>216</v>
      </c>
      <c r="AB8" s="2" t="s">
        <v>262</v>
      </c>
      <c r="AC8" s="2">
        <v>4</v>
      </c>
      <c r="AD8" s="2" t="s">
        <v>133</v>
      </c>
      <c r="AE8" s="2" t="s">
        <v>263</v>
      </c>
      <c r="AF8" s="2" t="s">
        <v>134</v>
      </c>
      <c r="AG8" s="2" t="s">
        <v>257</v>
      </c>
      <c r="AH8" s="2" t="s">
        <v>257</v>
      </c>
      <c r="AI8" s="2" t="s">
        <v>219</v>
      </c>
      <c r="AJ8" s="2">
        <v>110</v>
      </c>
      <c r="AK8" s="20">
        <v>77</v>
      </c>
      <c r="AL8" t="str">
        <f>IFERROR(INDEX(RD_IL_PERMISOS!$CQ$1:$CQ$100,MATCH(BD_CIAT!A8,RD_IL_PERMISOS!$I$1:$I$100,0)),"")</f>
        <v/>
      </c>
    </row>
    <row r="9" spans="1:38" ht="20.100000000000001" customHeight="1">
      <c r="A9" s="18">
        <v>1078</v>
      </c>
      <c r="B9" s="2" t="s">
        <v>264</v>
      </c>
      <c r="C9" s="2" t="s">
        <v>241</v>
      </c>
      <c r="D9" s="2" t="s">
        <v>195</v>
      </c>
      <c r="E9" s="2">
        <v>1593</v>
      </c>
      <c r="F9" s="19">
        <v>42736</v>
      </c>
      <c r="G9" s="20">
        <v>1361</v>
      </c>
      <c r="H9" s="2" t="s">
        <v>249</v>
      </c>
      <c r="I9" s="2">
        <v>610466</v>
      </c>
      <c r="J9" s="2">
        <v>7912094</v>
      </c>
      <c r="K9" s="2" t="s">
        <v>265</v>
      </c>
      <c r="L9" s="2">
        <v>65.16</v>
      </c>
      <c r="M9" s="2">
        <v>13.41</v>
      </c>
      <c r="N9" s="2">
        <v>4.93</v>
      </c>
      <c r="O9" s="2">
        <v>1301</v>
      </c>
      <c r="P9" s="2">
        <v>4300</v>
      </c>
      <c r="Q9" s="2">
        <v>1979</v>
      </c>
      <c r="R9" s="2" t="s">
        <v>234</v>
      </c>
      <c r="S9" s="2" t="s">
        <v>266</v>
      </c>
      <c r="T9" s="2" t="s">
        <v>253</v>
      </c>
      <c r="U9" s="2" t="s">
        <v>267</v>
      </c>
      <c r="V9" s="2"/>
      <c r="W9" s="1" t="s">
        <v>202</v>
      </c>
      <c r="X9" s="1" t="s">
        <v>203</v>
      </c>
      <c r="Y9" s="2"/>
      <c r="Z9" s="2"/>
      <c r="AA9" s="2"/>
      <c r="AB9" s="2" t="s">
        <v>204</v>
      </c>
      <c r="AC9" s="2">
        <v>6</v>
      </c>
      <c r="AD9" s="2" t="s">
        <v>140</v>
      </c>
      <c r="AE9" s="2" t="s">
        <v>143</v>
      </c>
      <c r="AF9" s="2" t="s">
        <v>205</v>
      </c>
      <c r="AG9" s="2">
        <v>610466</v>
      </c>
      <c r="AH9" s="2" t="s">
        <v>206</v>
      </c>
      <c r="AI9" s="2" t="s">
        <v>247</v>
      </c>
      <c r="AJ9" s="2"/>
      <c r="AK9" s="20"/>
      <c r="AL9" t="str">
        <f>IFERROR(INDEX(RD_IL_PERMISOS!$CQ$1:$CQ$100,MATCH(BD_CIAT!A9,RD_IL_PERMISOS!$I$1:$I$100,0)),"")</f>
        <v/>
      </c>
    </row>
    <row r="10" spans="1:38" ht="20.100000000000001" customHeight="1">
      <c r="A10" s="18">
        <v>1471</v>
      </c>
      <c r="B10" s="2" t="s">
        <v>268</v>
      </c>
      <c r="C10" s="2" t="s">
        <v>209</v>
      </c>
      <c r="D10" s="2" t="s">
        <v>195</v>
      </c>
      <c r="E10" s="2">
        <v>349</v>
      </c>
      <c r="F10" s="19">
        <v>41151</v>
      </c>
      <c r="G10" s="20">
        <v>310</v>
      </c>
      <c r="H10" s="2" t="s">
        <v>210</v>
      </c>
      <c r="I10" s="2" t="s">
        <v>269</v>
      </c>
      <c r="J10" s="2">
        <v>8963832</v>
      </c>
      <c r="K10" s="2" t="s">
        <v>270</v>
      </c>
      <c r="L10" s="2">
        <v>39.74</v>
      </c>
      <c r="M10" s="2">
        <v>8</v>
      </c>
      <c r="N10" s="2">
        <v>5.85</v>
      </c>
      <c r="O10" s="2">
        <v>370</v>
      </c>
      <c r="P10" s="2">
        <v>850</v>
      </c>
      <c r="Q10" s="2">
        <v>1996</v>
      </c>
      <c r="R10" s="2" t="s">
        <v>271</v>
      </c>
      <c r="S10" s="2" t="s">
        <v>272</v>
      </c>
      <c r="T10" s="2" t="s">
        <v>273</v>
      </c>
      <c r="U10" s="2" t="s">
        <v>274</v>
      </c>
      <c r="V10" s="2" t="s">
        <v>275</v>
      </c>
      <c r="W10" s="1" t="s">
        <v>202</v>
      </c>
      <c r="X10" s="1" t="s">
        <v>203</v>
      </c>
      <c r="Y10" s="2" t="s">
        <v>157</v>
      </c>
      <c r="Z10" s="2"/>
      <c r="AA10" s="2" t="s">
        <v>216</v>
      </c>
      <c r="AB10" s="2" t="s">
        <v>276</v>
      </c>
      <c r="AC10" s="2">
        <v>5</v>
      </c>
      <c r="AD10" s="2" t="s">
        <v>133</v>
      </c>
      <c r="AE10" s="2" t="s">
        <v>277</v>
      </c>
      <c r="AF10" s="2" t="s">
        <v>134</v>
      </c>
      <c r="AG10" s="2" t="s">
        <v>269</v>
      </c>
      <c r="AH10" s="2" t="s">
        <v>269</v>
      </c>
      <c r="AI10" s="2" t="s">
        <v>219</v>
      </c>
      <c r="AJ10" s="2">
        <v>4.5</v>
      </c>
      <c r="AK10" s="20">
        <v>93</v>
      </c>
      <c r="AL10" t="str">
        <f>IFERROR(INDEX(RD_IL_PERMISOS!$CQ$1:$CQ$100,MATCH(BD_CIAT!A10,RD_IL_PERMISOS!$I$1:$I$100,0)),"")</f>
        <v/>
      </c>
    </row>
    <row r="11" spans="1:38" ht="20.100000000000001" customHeight="1">
      <c r="A11" s="18">
        <v>1513</v>
      </c>
      <c r="B11" s="2" t="s">
        <v>278</v>
      </c>
      <c r="C11" s="2" t="s">
        <v>209</v>
      </c>
      <c r="D11" s="2" t="s">
        <v>195</v>
      </c>
      <c r="E11" s="2">
        <v>305</v>
      </c>
      <c r="F11" s="19">
        <v>42347</v>
      </c>
      <c r="G11" s="20">
        <v>260</v>
      </c>
      <c r="H11" s="2" t="s">
        <v>109</v>
      </c>
      <c r="I11" s="2" t="s">
        <v>279</v>
      </c>
      <c r="J11" s="2">
        <v>7113832</v>
      </c>
      <c r="K11" s="2" t="s">
        <v>280</v>
      </c>
      <c r="L11" s="2">
        <v>39.130000000000003</v>
      </c>
      <c r="M11" s="2">
        <v>8.4499999999999993</v>
      </c>
      <c r="N11" s="2">
        <v>6.35</v>
      </c>
      <c r="O11" s="2">
        <v>389</v>
      </c>
      <c r="P11" s="2">
        <v>850</v>
      </c>
      <c r="Q11" s="2">
        <v>1972</v>
      </c>
      <c r="R11" s="2" t="s">
        <v>281</v>
      </c>
      <c r="S11" s="2" t="s">
        <v>282</v>
      </c>
      <c r="T11" s="2" t="s">
        <v>283</v>
      </c>
      <c r="U11" s="2" t="s">
        <v>284</v>
      </c>
      <c r="V11" s="2"/>
      <c r="W11" s="1" t="s">
        <v>202</v>
      </c>
      <c r="X11" s="1" t="s">
        <v>203</v>
      </c>
      <c r="Y11" s="2" t="s">
        <v>152</v>
      </c>
      <c r="Z11" s="2"/>
      <c r="AA11" s="2" t="s">
        <v>216</v>
      </c>
      <c r="AB11" s="2" t="s">
        <v>285</v>
      </c>
      <c r="AC11" s="2">
        <v>4</v>
      </c>
      <c r="AD11" s="2" t="s">
        <v>140</v>
      </c>
      <c r="AE11" s="2" t="s">
        <v>286</v>
      </c>
      <c r="AF11" s="2" t="s">
        <v>205</v>
      </c>
      <c r="AG11" s="2" t="s">
        <v>279</v>
      </c>
      <c r="AH11" s="2" t="s">
        <v>279</v>
      </c>
      <c r="AI11" s="2" t="s">
        <v>219</v>
      </c>
      <c r="AJ11" s="2">
        <v>110</v>
      </c>
      <c r="AK11" s="20">
        <v>117</v>
      </c>
      <c r="AL11" t="str">
        <f>IFERROR(INDEX(RD_IL_PERMISOS!$CQ$1:$CQ$100,MATCH(BD_CIAT!A11,RD_IL_PERMISOS!$I$1:$I$100,0)),"")</f>
        <v/>
      </c>
    </row>
    <row r="12" spans="1:38" ht="20.100000000000001" customHeight="1">
      <c r="A12" s="18">
        <v>2365</v>
      </c>
      <c r="B12" s="2" t="s">
        <v>287</v>
      </c>
      <c r="C12" s="2" t="s">
        <v>209</v>
      </c>
      <c r="D12" s="2" t="s">
        <v>195</v>
      </c>
      <c r="E12" s="2">
        <v>285</v>
      </c>
      <c r="F12" s="19">
        <v>44578</v>
      </c>
      <c r="G12" s="20">
        <v>243</v>
      </c>
      <c r="H12" s="2" t="s">
        <v>210</v>
      </c>
      <c r="I12" s="2" t="s">
        <v>288</v>
      </c>
      <c r="J12" s="2">
        <v>6928125</v>
      </c>
      <c r="K12" s="2" t="s">
        <v>289</v>
      </c>
      <c r="L12" s="2">
        <v>37.74</v>
      </c>
      <c r="M12" s="2">
        <v>9.0500000000000007</v>
      </c>
      <c r="N12" s="2">
        <v>4.7</v>
      </c>
      <c r="O12" s="2">
        <v>352</v>
      </c>
      <c r="P12" s="2">
        <v>1038</v>
      </c>
      <c r="Q12" s="2">
        <v>1969</v>
      </c>
      <c r="R12" s="2" t="s">
        <v>290</v>
      </c>
      <c r="S12" s="2" t="s">
        <v>291</v>
      </c>
      <c r="T12" s="2" t="s">
        <v>292</v>
      </c>
      <c r="U12" s="2"/>
      <c r="V12" s="2"/>
      <c r="W12" s="1" t="s">
        <v>202</v>
      </c>
      <c r="X12" s="1" t="s">
        <v>203</v>
      </c>
      <c r="Y12" s="2"/>
      <c r="Z12" s="2"/>
      <c r="AA12" s="2"/>
      <c r="AB12" s="2" t="s">
        <v>204</v>
      </c>
      <c r="AC12" s="2">
        <v>4</v>
      </c>
      <c r="AD12" s="2" t="s">
        <v>133</v>
      </c>
      <c r="AE12" s="2" t="s">
        <v>263</v>
      </c>
      <c r="AF12" s="2" t="s">
        <v>134</v>
      </c>
      <c r="AG12" s="2" t="s">
        <v>288</v>
      </c>
      <c r="AH12" s="2" t="s">
        <v>206</v>
      </c>
      <c r="AI12" s="2" t="s">
        <v>219</v>
      </c>
      <c r="AJ12" s="2"/>
      <c r="AK12" s="20"/>
      <c r="AL12" t="str">
        <f>IFERROR(INDEX(RD_IL_PERMISOS!$CQ$1:$CQ$100,MATCH(BD_CIAT!A12,RD_IL_PERMISOS!$I$1:$I$100,0)),"")</f>
        <v/>
      </c>
    </row>
    <row r="13" spans="1:38" ht="20.100000000000001" customHeight="1">
      <c r="A13" s="18">
        <v>2392</v>
      </c>
      <c r="B13" s="2" t="s">
        <v>293</v>
      </c>
      <c r="C13" s="2" t="s">
        <v>209</v>
      </c>
      <c r="D13" s="2" t="s">
        <v>195</v>
      </c>
      <c r="E13" s="2">
        <v>363</v>
      </c>
      <c r="F13" s="19">
        <v>45153</v>
      </c>
      <c r="G13" s="20">
        <v>335</v>
      </c>
      <c r="H13" s="2" t="s">
        <v>210</v>
      </c>
      <c r="I13" s="2" t="s">
        <v>294</v>
      </c>
      <c r="J13" s="2">
        <v>7369651</v>
      </c>
      <c r="K13" s="2" t="s">
        <v>295</v>
      </c>
      <c r="L13" s="2">
        <v>39.869999999999997</v>
      </c>
      <c r="M13" s="2">
        <v>10.15</v>
      </c>
      <c r="N13" s="2">
        <v>6.87</v>
      </c>
      <c r="O13" s="2">
        <v>485</v>
      </c>
      <c r="P13" s="2">
        <v>1124</v>
      </c>
      <c r="Q13" s="2">
        <v>1974</v>
      </c>
      <c r="R13" s="2" t="s">
        <v>296</v>
      </c>
      <c r="S13" s="2" t="s">
        <v>297</v>
      </c>
      <c r="T13" s="2" t="s">
        <v>298</v>
      </c>
      <c r="U13" s="2"/>
      <c r="V13" s="2" t="s">
        <v>299</v>
      </c>
      <c r="W13" s="1" t="s">
        <v>202</v>
      </c>
      <c r="X13" s="1" t="s">
        <v>203</v>
      </c>
      <c r="Y13" s="2" t="s">
        <v>158</v>
      </c>
      <c r="Z13" s="2" t="s">
        <v>300</v>
      </c>
      <c r="AA13" s="2" t="s">
        <v>216</v>
      </c>
      <c r="AB13" s="2" t="s">
        <v>301</v>
      </c>
      <c r="AC13" s="2">
        <v>5</v>
      </c>
      <c r="AD13" s="2" t="s">
        <v>133</v>
      </c>
      <c r="AE13" s="2" t="s">
        <v>277</v>
      </c>
      <c r="AF13" s="2" t="s">
        <v>134</v>
      </c>
      <c r="AG13" s="2" t="s">
        <v>294</v>
      </c>
      <c r="AH13" s="2" t="s">
        <v>294</v>
      </c>
      <c r="AI13" s="2" t="s">
        <v>219</v>
      </c>
      <c r="AJ13" s="2">
        <v>110</v>
      </c>
      <c r="AK13" s="20">
        <v>146</v>
      </c>
      <c r="AL13" t="str">
        <f>IFERROR(INDEX(RD_IL_PERMISOS!$CQ$1:$CQ$100,MATCH(BD_CIAT!A13,RD_IL_PERMISOS!$I$1:$I$100,0)),"")</f>
        <v/>
      </c>
    </row>
    <row r="14" spans="1:38" ht="20.100000000000001" customHeight="1">
      <c r="A14" s="18">
        <v>2416</v>
      </c>
      <c r="B14" s="2" t="s">
        <v>302</v>
      </c>
      <c r="C14" s="2" t="s">
        <v>209</v>
      </c>
      <c r="D14" s="2" t="s">
        <v>195</v>
      </c>
      <c r="E14" s="2">
        <v>241</v>
      </c>
      <c r="F14" s="19">
        <v>42736</v>
      </c>
      <c r="G14" s="20">
        <v>211</v>
      </c>
      <c r="H14" s="2" t="s">
        <v>210</v>
      </c>
      <c r="I14" s="2" t="s">
        <v>303</v>
      </c>
      <c r="J14" s="2">
        <v>8556407</v>
      </c>
      <c r="K14" s="2" t="s">
        <v>304</v>
      </c>
      <c r="L14" s="2">
        <v>39.630000000000003</v>
      </c>
      <c r="M14" s="2">
        <v>7.4</v>
      </c>
      <c r="N14" s="2">
        <v>3.77</v>
      </c>
      <c r="O14" s="2">
        <v>348</v>
      </c>
      <c r="P14" s="2">
        <v>480</v>
      </c>
      <c r="Q14" s="2">
        <v>1968</v>
      </c>
      <c r="R14" s="2"/>
      <c r="S14" s="2" t="s">
        <v>291</v>
      </c>
      <c r="T14" s="2" t="s">
        <v>292</v>
      </c>
      <c r="U14" s="2"/>
      <c r="V14" s="2"/>
      <c r="W14" s="1" t="s">
        <v>202</v>
      </c>
      <c r="X14" s="1" t="s">
        <v>203</v>
      </c>
      <c r="Y14" s="2" t="s">
        <v>158</v>
      </c>
      <c r="Z14" s="2" t="s">
        <v>300</v>
      </c>
      <c r="AA14" s="2" t="s">
        <v>216</v>
      </c>
      <c r="AB14" s="2" t="s">
        <v>305</v>
      </c>
      <c r="AC14" s="2">
        <v>4</v>
      </c>
      <c r="AD14" s="2" t="s">
        <v>140</v>
      </c>
      <c r="AE14" s="2" t="s">
        <v>286</v>
      </c>
      <c r="AF14" s="2" t="s">
        <v>205</v>
      </c>
      <c r="AG14" s="2" t="s">
        <v>303</v>
      </c>
      <c r="AH14" s="2" t="s">
        <v>303</v>
      </c>
      <c r="AI14" s="2" t="s">
        <v>219</v>
      </c>
      <c r="AJ14" s="2">
        <v>110</v>
      </c>
      <c r="AK14" s="20">
        <v>51</v>
      </c>
      <c r="AL14" t="str">
        <f>IFERROR(INDEX(RD_IL_PERMISOS!$CQ$1:$CQ$100,MATCH(BD_CIAT!A14,RD_IL_PERMISOS!$I$1:$I$100,0)),"")</f>
        <v/>
      </c>
    </row>
    <row r="15" spans="1:38" ht="20.100000000000001" customHeight="1">
      <c r="A15" s="18">
        <v>2479</v>
      </c>
      <c r="B15" s="2" t="s">
        <v>306</v>
      </c>
      <c r="C15" s="2" t="s">
        <v>209</v>
      </c>
      <c r="D15" s="2" t="s">
        <v>195</v>
      </c>
      <c r="E15" s="2">
        <v>420</v>
      </c>
      <c r="F15" s="19">
        <v>38939</v>
      </c>
      <c r="G15" s="20">
        <v>357</v>
      </c>
      <c r="H15" s="2" t="s">
        <v>109</v>
      </c>
      <c r="I15" s="2" t="s">
        <v>307</v>
      </c>
      <c r="J15" s="2">
        <v>9007427</v>
      </c>
      <c r="K15" s="2" t="s">
        <v>308</v>
      </c>
      <c r="L15" s="2">
        <v>45.94</v>
      </c>
      <c r="M15" s="2">
        <v>8.67</v>
      </c>
      <c r="N15" s="2">
        <v>4.9400000000000004</v>
      </c>
      <c r="O15" s="2">
        <v>399</v>
      </c>
      <c r="P15" s="2">
        <v>1600</v>
      </c>
      <c r="Q15" s="2">
        <v>1990</v>
      </c>
      <c r="R15" s="2"/>
      <c r="S15" s="2" t="s">
        <v>309</v>
      </c>
      <c r="T15" s="2" t="s">
        <v>310</v>
      </c>
      <c r="U15" s="2"/>
      <c r="V15" s="2"/>
      <c r="W15" s="1" t="s">
        <v>202</v>
      </c>
      <c r="X15" s="1" t="s">
        <v>203</v>
      </c>
      <c r="Y15" s="2" t="s">
        <v>96</v>
      </c>
      <c r="Z15" s="2" t="s">
        <v>238</v>
      </c>
      <c r="AA15" s="2" t="s">
        <v>216</v>
      </c>
      <c r="AB15" s="2" t="s">
        <v>311</v>
      </c>
      <c r="AC15" s="2">
        <v>5</v>
      </c>
      <c r="AD15" s="2" t="s">
        <v>133</v>
      </c>
      <c r="AE15" s="2" t="s">
        <v>277</v>
      </c>
      <c r="AF15" s="2" t="s">
        <v>134</v>
      </c>
      <c r="AG15" s="2" t="s">
        <v>307</v>
      </c>
      <c r="AH15" s="2" t="s">
        <v>307</v>
      </c>
      <c r="AI15" s="2" t="s">
        <v>219</v>
      </c>
      <c r="AJ15" s="2">
        <v>110</v>
      </c>
      <c r="AK15" s="20">
        <v>114</v>
      </c>
      <c r="AL15" t="str">
        <f>IFERROR(INDEX(RD_IL_PERMISOS!$CQ$1:$CQ$100,MATCH(BD_CIAT!A15,RD_IL_PERMISOS!$I$1:$I$100,0)),"")</f>
        <v/>
      </c>
    </row>
    <row r="16" spans="1:38" ht="20.100000000000001" customHeight="1">
      <c r="A16" s="18">
        <v>2557</v>
      </c>
      <c r="B16" s="2" t="s">
        <v>312</v>
      </c>
      <c r="C16" s="2" t="s">
        <v>313</v>
      </c>
      <c r="D16" s="2" t="s">
        <v>195</v>
      </c>
      <c r="E16" s="2">
        <v>390</v>
      </c>
      <c r="F16" s="19">
        <v>38520</v>
      </c>
      <c r="G16" s="20">
        <v>329</v>
      </c>
      <c r="H16" s="2"/>
      <c r="I16" s="2" t="s">
        <v>314</v>
      </c>
      <c r="J16" s="2">
        <v>8306242</v>
      </c>
      <c r="K16" s="2">
        <v>0</v>
      </c>
      <c r="L16" s="2">
        <v>36.57</v>
      </c>
      <c r="M16" s="2">
        <v>9.98</v>
      </c>
      <c r="N16" s="2">
        <v>4.57</v>
      </c>
      <c r="O16" s="2">
        <v>417</v>
      </c>
      <c r="P16" s="2">
        <v>1125</v>
      </c>
      <c r="Q16" s="2">
        <v>1983</v>
      </c>
      <c r="R16" s="2" t="s">
        <v>315</v>
      </c>
      <c r="S16" s="2" t="s">
        <v>316</v>
      </c>
      <c r="T16" s="2" t="s">
        <v>317</v>
      </c>
      <c r="U16" s="2"/>
      <c r="V16" s="2" t="s">
        <v>318</v>
      </c>
      <c r="W16" s="1" t="s">
        <v>202</v>
      </c>
      <c r="X16" s="1" t="s">
        <v>203</v>
      </c>
      <c r="Y16" s="2"/>
      <c r="Z16" s="2"/>
      <c r="AA16" s="2"/>
      <c r="AB16" s="2" t="s">
        <v>204</v>
      </c>
      <c r="AC16" s="2">
        <v>5</v>
      </c>
      <c r="AD16" s="2" t="s">
        <v>133</v>
      </c>
      <c r="AE16" s="2" t="s">
        <v>277</v>
      </c>
      <c r="AF16" s="2" t="s">
        <v>134</v>
      </c>
      <c r="AG16" s="2" t="s">
        <v>314</v>
      </c>
      <c r="AH16" s="2" t="s">
        <v>206</v>
      </c>
      <c r="AI16" s="2" t="s">
        <v>319</v>
      </c>
      <c r="AJ16" s="2"/>
      <c r="AK16" s="20"/>
      <c r="AL16" t="str">
        <f>IFERROR(INDEX(RD_IL_PERMISOS!$CQ$1:$CQ$100,MATCH(BD_CIAT!A16,RD_IL_PERMISOS!$I$1:$I$100,0)),"")</f>
        <v/>
      </c>
    </row>
    <row r="17" spans="1:38" ht="20.100000000000001" customHeight="1">
      <c r="A17" s="18">
        <v>2647</v>
      </c>
      <c r="B17" s="2" t="s">
        <v>320</v>
      </c>
      <c r="C17" s="2" t="s">
        <v>209</v>
      </c>
      <c r="D17" s="2" t="s">
        <v>195</v>
      </c>
      <c r="E17" s="2">
        <v>420</v>
      </c>
      <c r="F17" s="19">
        <v>38939</v>
      </c>
      <c r="G17" s="20">
        <v>357</v>
      </c>
      <c r="H17" s="2" t="s">
        <v>109</v>
      </c>
      <c r="I17" s="2" t="s">
        <v>321</v>
      </c>
      <c r="J17" s="2">
        <v>9007403</v>
      </c>
      <c r="K17" s="2" t="s">
        <v>322</v>
      </c>
      <c r="L17" s="2">
        <v>45.25</v>
      </c>
      <c r="M17" s="2">
        <v>8.6</v>
      </c>
      <c r="N17" s="2">
        <v>4.96</v>
      </c>
      <c r="O17" s="2">
        <v>391</v>
      </c>
      <c r="P17" s="2">
        <v>1600</v>
      </c>
      <c r="Q17" s="2">
        <v>1991</v>
      </c>
      <c r="R17" s="2"/>
      <c r="S17" s="2" t="s">
        <v>309</v>
      </c>
      <c r="T17" s="2" t="s">
        <v>310</v>
      </c>
      <c r="U17" s="2"/>
      <c r="V17" s="2"/>
      <c r="W17" s="1" t="s">
        <v>202</v>
      </c>
      <c r="X17" s="1" t="s">
        <v>203</v>
      </c>
      <c r="Y17" s="2" t="s">
        <v>96</v>
      </c>
      <c r="Z17" s="2" t="s">
        <v>238</v>
      </c>
      <c r="AA17" s="2" t="s">
        <v>216</v>
      </c>
      <c r="AB17" s="2" t="s">
        <v>323</v>
      </c>
      <c r="AC17" s="2">
        <v>5</v>
      </c>
      <c r="AD17" s="2" t="s">
        <v>140</v>
      </c>
      <c r="AE17" s="2" t="s">
        <v>324</v>
      </c>
      <c r="AF17" s="2" t="s">
        <v>205</v>
      </c>
      <c r="AG17" s="2" t="s">
        <v>321</v>
      </c>
      <c r="AH17" s="2" t="s">
        <v>321</v>
      </c>
      <c r="AI17" s="2" t="s">
        <v>219</v>
      </c>
      <c r="AJ17" s="2">
        <v>110</v>
      </c>
      <c r="AK17" s="20">
        <v>106</v>
      </c>
      <c r="AL17" t="str">
        <f>IFERROR(INDEX(RD_IL_PERMISOS!$CQ$1:$CQ$100,MATCH(BD_CIAT!A17,RD_IL_PERMISOS!$I$1:$I$100,0)),"")</f>
        <v/>
      </c>
    </row>
    <row r="18" spans="1:38" ht="20.100000000000001" customHeight="1">
      <c r="A18" s="18">
        <v>2671</v>
      </c>
      <c r="B18" s="2" t="s">
        <v>325</v>
      </c>
      <c r="C18" s="2" t="s">
        <v>209</v>
      </c>
      <c r="D18" s="2" t="s">
        <v>195</v>
      </c>
      <c r="E18" s="2">
        <v>339</v>
      </c>
      <c r="F18" s="19">
        <v>45091</v>
      </c>
      <c r="G18" s="20">
        <v>325</v>
      </c>
      <c r="H18" s="2" t="s">
        <v>210</v>
      </c>
      <c r="I18" s="2" t="s">
        <v>326</v>
      </c>
      <c r="J18" s="2">
        <v>7369649</v>
      </c>
      <c r="K18" s="2" t="s">
        <v>327</v>
      </c>
      <c r="L18" s="2">
        <v>39.869999999999997</v>
      </c>
      <c r="M18" s="2">
        <v>10.15</v>
      </c>
      <c r="N18" s="2">
        <v>6.9</v>
      </c>
      <c r="O18" s="2">
        <v>485</v>
      </c>
      <c r="P18" s="2">
        <v>1200</v>
      </c>
      <c r="Q18" s="2">
        <v>1974</v>
      </c>
      <c r="R18" s="2" t="s">
        <v>328</v>
      </c>
      <c r="S18" s="2" t="s">
        <v>297</v>
      </c>
      <c r="T18" s="2" t="s">
        <v>298</v>
      </c>
      <c r="U18" s="2"/>
      <c r="V18" s="2" t="s">
        <v>329</v>
      </c>
      <c r="W18" s="1" t="s">
        <v>202</v>
      </c>
      <c r="X18" s="1" t="s">
        <v>203</v>
      </c>
      <c r="Y18" s="2" t="s">
        <v>158</v>
      </c>
      <c r="Z18" s="2" t="s">
        <v>300</v>
      </c>
      <c r="AA18" s="2" t="s">
        <v>216</v>
      </c>
      <c r="AB18" s="2" t="s">
        <v>330</v>
      </c>
      <c r="AC18" s="2">
        <v>5</v>
      </c>
      <c r="AD18" s="2" t="s">
        <v>133</v>
      </c>
      <c r="AE18" s="2" t="s">
        <v>277</v>
      </c>
      <c r="AF18" s="2" t="s">
        <v>134</v>
      </c>
      <c r="AG18" s="2" t="s">
        <v>326</v>
      </c>
      <c r="AH18" s="2" t="s">
        <v>326</v>
      </c>
      <c r="AI18" s="2" t="s">
        <v>219</v>
      </c>
      <c r="AJ18" s="2">
        <v>110</v>
      </c>
      <c r="AK18" s="20">
        <v>146</v>
      </c>
      <c r="AL18" t="str">
        <f>IFERROR(INDEX(RD_IL_PERMISOS!$CQ$1:$CQ$100,MATCH(BD_CIAT!A18,RD_IL_PERMISOS!$I$1:$I$100,0)),"")</f>
        <v/>
      </c>
    </row>
    <row r="19" spans="1:38" ht="20.100000000000001" customHeight="1">
      <c r="A19" s="18">
        <v>2698</v>
      </c>
      <c r="B19" s="2" t="s">
        <v>331</v>
      </c>
      <c r="C19" s="2" t="s">
        <v>313</v>
      </c>
      <c r="D19" s="2" t="s">
        <v>195</v>
      </c>
      <c r="E19" s="2">
        <v>270</v>
      </c>
      <c r="F19" s="19">
        <v>42736</v>
      </c>
      <c r="G19" s="20">
        <v>227</v>
      </c>
      <c r="H19" s="2" t="s">
        <v>332</v>
      </c>
      <c r="I19" s="2" t="s">
        <v>333</v>
      </c>
      <c r="J19" s="2">
        <v>8949513</v>
      </c>
      <c r="K19" s="2">
        <v>0</v>
      </c>
      <c r="L19" s="2">
        <v>32.909999999999997</v>
      </c>
      <c r="M19" s="2">
        <v>8.5299999999999994</v>
      </c>
      <c r="N19" s="2">
        <v>3.65</v>
      </c>
      <c r="O19" s="2">
        <v>251</v>
      </c>
      <c r="P19" s="2">
        <v>750</v>
      </c>
      <c r="Q19" s="2">
        <v>1981</v>
      </c>
      <c r="R19" s="2" t="s">
        <v>334</v>
      </c>
      <c r="S19" s="2" t="s">
        <v>335</v>
      </c>
      <c r="T19" s="2" t="s">
        <v>336</v>
      </c>
      <c r="U19" s="2"/>
      <c r="V19" s="2" t="s">
        <v>337</v>
      </c>
      <c r="W19" s="1" t="s">
        <v>202</v>
      </c>
      <c r="X19" s="1" t="s">
        <v>203</v>
      </c>
      <c r="Y19" s="2"/>
      <c r="Z19" s="2"/>
      <c r="AA19" s="2"/>
      <c r="AB19" s="2" t="s">
        <v>204</v>
      </c>
      <c r="AC19" s="2">
        <v>4</v>
      </c>
      <c r="AD19" s="2" t="s">
        <v>140</v>
      </c>
      <c r="AE19" s="2" t="s">
        <v>286</v>
      </c>
      <c r="AF19" s="2" t="s">
        <v>205</v>
      </c>
      <c r="AG19" s="2" t="s">
        <v>333</v>
      </c>
      <c r="AH19" s="2" t="s">
        <v>206</v>
      </c>
      <c r="AI19" s="2" t="s">
        <v>319</v>
      </c>
      <c r="AJ19" s="2"/>
      <c r="AK19" s="20"/>
      <c r="AL19" t="str">
        <f>IFERROR(INDEX(RD_IL_PERMISOS!$CQ$1:$CQ$100,MATCH(BD_CIAT!A19,RD_IL_PERMISOS!$I$1:$I$100,0)),"")</f>
        <v/>
      </c>
    </row>
    <row r="20" spans="1:38" ht="20.100000000000001" customHeight="1">
      <c r="A20" s="18">
        <v>2797</v>
      </c>
      <c r="B20" s="2" t="s">
        <v>338</v>
      </c>
      <c r="C20" s="2" t="s">
        <v>209</v>
      </c>
      <c r="D20" s="2" t="s">
        <v>195</v>
      </c>
      <c r="E20" s="2">
        <v>407</v>
      </c>
      <c r="F20" s="19">
        <v>40281</v>
      </c>
      <c r="G20" s="20">
        <v>346</v>
      </c>
      <c r="H20" s="2" t="s">
        <v>210</v>
      </c>
      <c r="I20" s="2" t="s">
        <v>339</v>
      </c>
      <c r="J20" s="2">
        <v>7202293</v>
      </c>
      <c r="K20" s="2" t="s">
        <v>340</v>
      </c>
      <c r="L20" s="2">
        <v>45.5</v>
      </c>
      <c r="M20" s="2">
        <v>9.1300000000000008</v>
      </c>
      <c r="N20" s="2">
        <v>6.53</v>
      </c>
      <c r="O20" s="2">
        <v>538</v>
      </c>
      <c r="P20" s="2">
        <v>1368</v>
      </c>
      <c r="Q20" s="2">
        <v>1946</v>
      </c>
      <c r="R20" s="2" t="s">
        <v>341</v>
      </c>
      <c r="S20" s="2" t="s">
        <v>342</v>
      </c>
      <c r="T20" s="2" t="s">
        <v>343</v>
      </c>
      <c r="U20" s="2" t="s">
        <v>344</v>
      </c>
      <c r="V20" s="2" t="s">
        <v>345</v>
      </c>
      <c r="W20" s="1" t="s">
        <v>202</v>
      </c>
      <c r="X20" s="1" t="s">
        <v>203</v>
      </c>
      <c r="Y20" s="2" t="s">
        <v>135</v>
      </c>
      <c r="Z20" s="2" t="s">
        <v>346</v>
      </c>
      <c r="AA20" s="2" t="s">
        <v>216</v>
      </c>
      <c r="AB20" s="2" t="s">
        <v>347</v>
      </c>
      <c r="AC20" s="2">
        <v>5</v>
      </c>
      <c r="AD20" s="2" t="s">
        <v>133</v>
      </c>
      <c r="AE20" s="2" t="s">
        <v>277</v>
      </c>
      <c r="AF20" s="2" t="s">
        <v>134</v>
      </c>
      <c r="AG20" s="2" t="s">
        <v>339</v>
      </c>
      <c r="AH20" s="2" t="s">
        <v>339</v>
      </c>
      <c r="AI20" s="2" t="s">
        <v>219</v>
      </c>
      <c r="AJ20" s="2">
        <v>110</v>
      </c>
      <c r="AK20" s="20">
        <v>127</v>
      </c>
      <c r="AL20" t="str">
        <f>IFERROR(INDEX(RD_IL_PERMISOS!$CQ$1:$CQ$100,MATCH(BD_CIAT!A20,RD_IL_PERMISOS!$I$1:$I$100,0)),"")</f>
        <v/>
      </c>
    </row>
    <row r="21" spans="1:38" ht="20.100000000000001" customHeight="1">
      <c r="A21" s="18">
        <v>2806</v>
      </c>
      <c r="B21" s="2" t="s">
        <v>348</v>
      </c>
      <c r="C21" s="2" t="s">
        <v>209</v>
      </c>
      <c r="D21" s="2" t="s">
        <v>195</v>
      </c>
      <c r="E21" s="2">
        <v>292</v>
      </c>
      <c r="F21" s="19">
        <v>41257</v>
      </c>
      <c r="G21" s="20">
        <v>249</v>
      </c>
      <c r="H21" s="2" t="s">
        <v>210</v>
      </c>
      <c r="I21" s="2" t="s">
        <v>349</v>
      </c>
      <c r="J21" s="2">
        <v>7309003</v>
      </c>
      <c r="K21" s="2" t="s">
        <v>350</v>
      </c>
      <c r="L21" s="2">
        <v>38.299999999999997</v>
      </c>
      <c r="M21" s="2">
        <v>7.8</v>
      </c>
      <c r="N21" s="2">
        <v>6.25</v>
      </c>
      <c r="O21" s="2">
        <v>302</v>
      </c>
      <c r="P21" s="2">
        <v>1138</v>
      </c>
      <c r="Q21" s="2">
        <v>1947</v>
      </c>
      <c r="R21" s="2" t="s">
        <v>351</v>
      </c>
      <c r="S21" s="2" t="s">
        <v>352</v>
      </c>
      <c r="T21" s="2" t="s">
        <v>353</v>
      </c>
      <c r="U21" s="2" t="s">
        <v>354</v>
      </c>
      <c r="V21" s="2" t="s">
        <v>355</v>
      </c>
      <c r="W21" s="1" t="s">
        <v>202</v>
      </c>
      <c r="X21" s="1" t="s">
        <v>203</v>
      </c>
      <c r="Y21" s="2"/>
      <c r="Z21" s="2"/>
      <c r="AA21" s="2"/>
      <c r="AB21" s="2" t="s">
        <v>204</v>
      </c>
      <c r="AC21" s="2">
        <v>4</v>
      </c>
      <c r="AD21" s="2" t="s">
        <v>140</v>
      </c>
      <c r="AE21" s="2" t="s">
        <v>286</v>
      </c>
      <c r="AF21" s="2" t="s">
        <v>205</v>
      </c>
      <c r="AG21" s="2" t="s">
        <v>349</v>
      </c>
      <c r="AH21" s="2" t="s">
        <v>206</v>
      </c>
      <c r="AI21" s="2" t="s">
        <v>219</v>
      </c>
      <c r="AJ21" s="2"/>
      <c r="AK21" s="20"/>
      <c r="AL21" t="str">
        <f>IFERROR(INDEX(RD_IL_PERMISOS!$CQ$1:$CQ$100,MATCH(BD_CIAT!A21,RD_IL_PERMISOS!$I$1:$I$100,0)),"")</f>
        <v/>
      </c>
    </row>
    <row r="22" spans="1:38" ht="20.100000000000001" customHeight="1">
      <c r="A22" s="18">
        <v>2845</v>
      </c>
      <c r="B22" s="2" t="s">
        <v>356</v>
      </c>
      <c r="C22" s="2" t="s">
        <v>241</v>
      </c>
      <c r="D22" s="2" t="s">
        <v>195</v>
      </c>
      <c r="E22" s="2">
        <v>149</v>
      </c>
      <c r="F22" s="19">
        <v>42736</v>
      </c>
      <c r="G22" s="20">
        <v>127</v>
      </c>
      <c r="H22" s="2" t="s">
        <v>357</v>
      </c>
      <c r="I22" s="2">
        <v>602455</v>
      </c>
      <c r="J22" s="2">
        <v>7940376</v>
      </c>
      <c r="K22" s="2" t="s">
        <v>358</v>
      </c>
      <c r="L22" s="2">
        <v>21.21</v>
      </c>
      <c r="M22" s="2">
        <v>7.22</v>
      </c>
      <c r="N22" s="2">
        <v>3.84</v>
      </c>
      <c r="O22" s="2">
        <v>122</v>
      </c>
      <c r="P22" s="2">
        <v>750</v>
      </c>
      <c r="Q22" s="2">
        <v>1978</v>
      </c>
      <c r="R22" s="2" t="s">
        <v>359</v>
      </c>
      <c r="S22" s="2" t="s">
        <v>360</v>
      </c>
      <c r="T22" s="2" t="s">
        <v>361</v>
      </c>
      <c r="U22" s="2"/>
      <c r="V22" s="2"/>
      <c r="W22" s="1" t="s">
        <v>202</v>
      </c>
      <c r="X22" s="1" t="s">
        <v>203</v>
      </c>
      <c r="Y22" s="2"/>
      <c r="Z22" s="2"/>
      <c r="AA22" s="2"/>
      <c r="AB22" s="2" t="s">
        <v>204</v>
      </c>
      <c r="AC22" s="2"/>
      <c r="AD22" s="2"/>
      <c r="AE22" s="2" t="s">
        <v>218</v>
      </c>
      <c r="AF22" s="2"/>
      <c r="AG22" s="2">
        <v>602455</v>
      </c>
      <c r="AH22" s="2" t="s">
        <v>206</v>
      </c>
      <c r="AI22" s="2" t="s">
        <v>247</v>
      </c>
      <c r="AJ22" s="2"/>
      <c r="AK22" s="20"/>
      <c r="AL22" t="str">
        <f>IFERROR(INDEX(RD_IL_PERMISOS!$CQ$1:$CQ$100,MATCH(BD_CIAT!A22,RD_IL_PERMISOS!$I$1:$I$100,0)),"")</f>
        <v/>
      </c>
    </row>
    <row r="23" spans="1:38" ht="20.100000000000001" customHeight="1">
      <c r="A23" s="18">
        <v>2878</v>
      </c>
      <c r="B23" s="2" t="s">
        <v>362</v>
      </c>
      <c r="C23" s="2" t="s">
        <v>363</v>
      </c>
      <c r="D23" s="2" t="s">
        <v>195</v>
      </c>
      <c r="E23" s="2">
        <v>240</v>
      </c>
      <c r="F23" s="19">
        <v>38470</v>
      </c>
      <c r="G23" s="20">
        <v>200</v>
      </c>
      <c r="H23" s="2" t="s">
        <v>364</v>
      </c>
      <c r="I23" s="2" t="s">
        <v>365</v>
      </c>
      <c r="J23" s="2">
        <v>8030142</v>
      </c>
      <c r="K23" s="2" t="s">
        <v>366</v>
      </c>
      <c r="L23" s="2">
        <v>37.799999999999997</v>
      </c>
      <c r="M23" s="2">
        <v>8.3000000000000007</v>
      </c>
      <c r="N23" s="2">
        <v>4</v>
      </c>
      <c r="O23" s="2">
        <v>209</v>
      </c>
      <c r="P23" s="2">
        <v>1125</v>
      </c>
      <c r="Q23" s="2">
        <v>1982</v>
      </c>
      <c r="R23" s="2" t="s">
        <v>199</v>
      </c>
      <c r="S23" s="2" t="s">
        <v>367</v>
      </c>
      <c r="T23" s="2" t="s">
        <v>368</v>
      </c>
      <c r="U23" s="2"/>
      <c r="V23" s="2"/>
      <c r="W23" s="1" t="s">
        <v>202</v>
      </c>
      <c r="X23" s="1" t="s">
        <v>203</v>
      </c>
      <c r="Y23" s="2"/>
      <c r="Z23" s="2"/>
      <c r="AA23" s="2"/>
      <c r="AB23" s="2" t="s">
        <v>204</v>
      </c>
      <c r="AC23" s="2">
        <v>4</v>
      </c>
      <c r="AD23" s="2" t="s">
        <v>140</v>
      </c>
      <c r="AE23" s="2" t="s">
        <v>286</v>
      </c>
      <c r="AF23" s="2" t="s">
        <v>205</v>
      </c>
      <c r="AG23" s="2" t="s">
        <v>365</v>
      </c>
      <c r="AH23" s="2" t="s">
        <v>365</v>
      </c>
      <c r="AI23" s="2" t="s">
        <v>369</v>
      </c>
      <c r="AJ23" s="2"/>
      <c r="AK23" s="20"/>
      <c r="AL23" t="str">
        <f>IFERROR(INDEX(RD_IL_PERMISOS!$CQ$1:$CQ$100,MATCH(BD_CIAT!A23,RD_IL_PERMISOS!$I$1:$I$100,0)),"")</f>
        <v/>
      </c>
    </row>
    <row r="24" spans="1:38" ht="20.100000000000001" customHeight="1">
      <c r="A24" s="18">
        <v>2929</v>
      </c>
      <c r="B24" s="2" t="s">
        <v>370</v>
      </c>
      <c r="C24" s="2" t="s">
        <v>209</v>
      </c>
      <c r="D24" s="2" t="s">
        <v>195</v>
      </c>
      <c r="E24" s="2">
        <v>281</v>
      </c>
      <c r="F24" s="19">
        <v>42601</v>
      </c>
      <c r="G24" s="20">
        <v>240</v>
      </c>
      <c r="H24" s="2" t="s">
        <v>109</v>
      </c>
      <c r="I24" s="2" t="s">
        <v>371</v>
      </c>
      <c r="J24" s="2">
        <v>8354483</v>
      </c>
      <c r="K24" s="2" t="s">
        <v>372</v>
      </c>
      <c r="L24" s="2">
        <v>35.94</v>
      </c>
      <c r="M24" s="2">
        <v>7.97</v>
      </c>
      <c r="N24" s="2">
        <v>3.9</v>
      </c>
      <c r="O24" s="2">
        <v>173</v>
      </c>
      <c r="P24" s="2">
        <v>850</v>
      </c>
      <c r="Q24" s="2">
        <v>1976</v>
      </c>
      <c r="R24" s="2" t="s">
        <v>373</v>
      </c>
      <c r="S24" s="2" t="s">
        <v>374</v>
      </c>
      <c r="T24" s="2" t="s">
        <v>375</v>
      </c>
      <c r="U24" s="2" t="s">
        <v>376</v>
      </c>
      <c r="V24" s="2"/>
      <c r="W24" s="1" t="s">
        <v>202</v>
      </c>
      <c r="X24" s="1" t="s">
        <v>203</v>
      </c>
      <c r="Y24" s="2" t="s">
        <v>96</v>
      </c>
      <c r="Z24" s="2" t="s">
        <v>238</v>
      </c>
      <c r="AA24" s="2" t="s">
        <v>216</v>
      </c>
      <c r="AB24" s="2" t="s">
        <v>377</v>
      </c>
      <c r="AC24" s="2">
        <v>4</v>
      </c>
      <c r="AD24" s="2" t="s">
        <v>140</v>
      </c>
      <c r="AE24" s="2" t="s">
        <v>286</v>
      </c>
      <c r="AF24" s="2" t="s">
        <v>205</v>
      </c>
      <c r="AG24" s="2" t="s">
        <v>371</v>
      </c>
      <c r="AH24" s="2" t="s">
        <v>371</v>
      </c>
      <c r="AI24" s="2" t="s">
        <v>219</v>
      </c>
      <c r="AJ24" s="2">
        <v>110</v>
      </c>
      <c r="AK24" s="20">
        <v>62</v>
      </c>
      <c r="AL24" t="str">
        <f>IFERROR(INDEX(RD_IL_PERMISOS!$CQ$1:$CQ$100,MATCH(BD_CIAT!A24,RD_IL_PERMISOS!$I$1:$I$100,0)),"")</f>
        <v/>
      </c>
    </row>
    <row r="25" spans="1:38" ht="20.100000000000001" customHeight="1">
      <c r="A25" s="18">
        <v>3010</v>
      </c>
      <c r="B25" s="2" t="s">
        <v>378</v>
      </c>
      <c r="C25" s="2" t="s">
        <v>209</v>
      </c>
      <c r="D25" s="2" t="s">
        <v>195</v>
      </c>
      <c r="E25" s="2">
        <v>486</v>
      </c>
      <c r="F25" s="19">
        <v>38470</v>
      </c>
      <c r="G25" s="20">
        <v>415</v>
      </c>
      <c r="H25" s="2" t="s">
        <v>109</v>
      </c>
      <c r="I25" s="2" t="s">
        <v>379</v>
      </c>
      <c r="J25" s="2">
        <v>7515652</v>
      </c>
      <c r="K25" s="2" t="s">
        <v>380</v>
      </c>
      <c r="L25" s="2">
        <v>41.48</v>
      </c>
      <c r="M25" s="2">
        <v>10.15</v>
      </c>
      <c r="N25" s="2">
        <v>4.57</v>
      </c>
      <c r="O25" s="2">
        <v>650</v>
      </c>
      <c r="P25" s="2">
        <v>960</v>
      </c>
      <c r="Q25" s="2">
        <v>1973</v>
      </c>
      <c r="R25" s="2" t="s">
        <v>381</v>
      </c>
      <c r="S25" s="2" t="s">
        <v>382</v>
      </c>
      <c r="T25" s="2" t="s">
        <v>383</v>
      </c>
      <c r="U25" s="2" t="s">
        <v>384</v>
      </c>
      <c r="V25" s="2" t="s">
        <v>385</v>
      </c>
      <c r="W25" s="1" t="s">
        <v>386</v>
      </c>
      <c r="X25" s="1" t="s">
        <v>203</v>
      </c>
      <c r="Y25" s="2" t="s">
        <v>157</v>
      </c>
      <c r="Z25" s="2"/>
      <c r="AA25" s="2" t="s">
        <v>216</v>
      </c>
      <c r="AB25" s="2" t="s">
        <v>387</v>
      </c>
      <c r="AC25" s="2">
        <v>6</v>
      </c>
      <c r="AD25" s="2" t="s">
        <v>140</v>
      </c>
      <c r="AE25" s="2" t="s">
        <v>143</v>
      </c>
      <c r="AF25" s="2" t="s">
        <v>205</v>
      </c>
      <c r="AG25" s="2" t="s">
        <v>379</v>
      </c>
      <c r="AH25" s="21" t="s">
        <v>388</v>
      </c>
      <c r="AI25" s="2" t="s">
        <v>219</v>
      </c>
      <c r="AJ25" s="2">
        <v>110</v>
      </c>
      <c r="AK25" s="20">
        <v>195</v>
      </c>
      <c r="AL25" t="str">
        <f>IFERROR(INDEX(RD_IL_PERMISOS!$CQ$1:$CQ$100,MATCH(BD_CIAT!A25,RD_IL_PERMISOS!$I$1:$I$100,0)),"")</f>
        <v/>
      </c>
    </row>
    <row r="26" spans="1:38" ht="20.100000000000001" customHeight="1">
      <c r="A26" s="18">
        <v>3031</v>
      </c>
      <c r="B26" s="2" t="s">
        <v>389</v>
      </c>
      <c r="C26" s="2" t="s">
        <v>209</v>
      </c>
      <c r="D26" s="2" t="s">
        <v>195</v>
      </c>
      <c r="E26" s="2">
        <v>357</v>
      </c>
      <c r="F26" s="19">
        <v>38939</v>
      </c>
      <c r="G26" s="20">
        <v>304</v>
      </c>
      <c r="H26" s="2" t="s">
        <v>109</v>
      </c>
      <c r="I26" s="2" t="s">
        <v>390</v>
      </c>
      <c r="J26" s="2">
        <v>8818348</v>
      </c>
      <c r="K26" s="2" t="s">
        <v>391</v>
      </c>
      <c r="L26" s="2">
        <v>46.93</v>
      </c>
      <c r="M26" s="2">
        <v>8.6999999999999993</v>
      </c>
      <c r="N26" s="2">
        <v>4.84</v>
      </c>
      <c r="O26" s="2">
        <v>380</v>
      </c>
      <c r="P26" s="2">
        <v>1200</v>
      </c>
      <c r="Q26" s="2">
        <v>1989</v>
      </c>
      <c r="R26" s="2"/>
      <c r="S26" s="2" t="s">
        <v>309</v>
      </c>
      <c r="T26" s="2" t="s">
        <v>310</v>
      </c>
      <c r="U26" s="2" t="s">
        <v>392</v>
      </c>
      <c r="V26" s="2"/>
      <c r="W26" s="1" t="s">
        <v>202</v>
      </c>
      <c r="X26" s="1" t="s">
        <v>203</v>
      </c>
      <c r="Y26" s="2" t="s">
        <v>96</v>
      </c>
      <c r="Z26" s="2" t="s">
        <v>238</v>
      </c>
      <c r="AA26" s="2" t="s">
        <v>216</v>
      </c>
      <c r="AB26" s="2" t="s">
        <v>393</v>
      </c>
      <c r="AC26" s="2">
        <v>5</v>
      </c>
      <c r="AD26" s="2" t="s">
        <v>140</v>
      </c>
      <c r="AE26" s="2" t="s">
        <v>324</v>
      </c>
      <c r="AF26" s="2" t="s">
        <v>205</v>
      </c>
      <c r="AG26" s="2" t="s">
        <v>390</v>
      </c>
      <c r="AH26" s="2" t="s">
        <v>390</v>
      </c>
      <c r="AI26" s="2" t="s">
        <v>219</v>
      </c>
      <c r="AJ26" s="2">
        <v>110</v>
      </c>
      <c r="AK26" s="20">
        <v>113</v>
      </c>
      <c r="AL26" t="str">
        <f>IFERROR(INDEX(RD_IL_PERMISOS!$CQ$1:$CQ$100,MATCH(BD_CIAT!A26,RD_IL_PERMISOS!$I$1:$I$100,0)),"")</f>
        <v/>
      </c>
    </row>
    <row r="27" spans="1:38" ht="20.100000000000001" customHeight="1">
      <c r="A27" s="18">
        <v>3058</v>
      </c>
      <c r="B27" s="2" t="s">
        <v>394</v>
      </c>
      <c r="C27" s="2" t="s">
        <v>241</v>
      </c>
      <c r="D27" s="2" t="s">
        <v>195</v>
      </c>
      <c r="E27" s="2">
        <v>88</v>
      </c>
      <c r="F27" s="19">
        <v>42736</v>
      </c>
      <c r="G27" s="20">
        <v>63</v>
      </c>
      <c r="H27" s="2" t="s">
        <v>357</v>
      </c>
      <c r="I27" s="2">
        <v>633570</v>
      </c>
      <c r="J27" s="2">
        <v>8886008</v>
      </c>
      <c r="K27" s="2" t="s">
        <v>395</v>
      </c>
      <c r="L27" s="2">
        <v>19.170000000000002</v>
      </c>
      <c r="M27" s="2">
        <v>6.7</v>
      </c>
      <c r="N27" s="2">
        <v>2.77</v>
      </c>
      <c r="O27" s="2">
        <v>70</v>
      </c>
      <c r="P27" s="2">
        <v>500</v>
      </c>
      <c r="Q27" s="2">
        <v>1981</v>
      </c>
      <c r="R27" s="2" t="s">
        <v>396</v>
      </c>
      <c r="S27" s="2" t="s">
        <v>397</v>
      </c>
      <c r="T27" s="2" t="s">
        <v>398</v>
      </c>
      <c r="U27" s="2"/>
      <c r="V27" s="2"/>
      <c r="W27" s="1" t="s">
        <v>202</v>
      </c>
      <c r="X27" s="1" t="s">
        <v>203</v>
      </c>
      <c r="Y27" s="2"/>
      <c r="Z27" s="2"/>
      <c r="AA27" s="2"/>
      <c r="AB27" s="2" t="s">
        <v>204</v>
      </c>
      <c r="AC27" s="2"/>
      <c r="AD27" s="2"/>
      <c r="AE27" s="2" t="s">
        <v>218</v>
      </c>
      <c r="AF27" s="2"/>
      <c r="AG27" s="2">
        <v>633570</v>
      </c>
      <c r="AH27" s="2" t="s">
        <v>206</v>
      </c>
      <c r="AI27" s="2" t="s">
        <v>247</v>
      </c>
      <c r="AJ27" s="2"/>
      <c r="AK27" s="20"/>
      <c r="AL27" t="str">
        <f>IFERROR(INDEX(RD_IL_PERMISOS!$CQ$1:$CQ$100,MATCH(BD_CIAT!A27,RD_IL_PERMISOS!$I$1:$I$100,0)),"")</f>
        <v/>
      </c>
    </row>
    <row r="28" spans="1:38" ht="20.100000000000001" customHeight="1">
      <c r="A28" s="18">
        <v>3067</v>
      </c>
      <c r="B28" s="2" t="s">
        <v>399</v>
      </c>
      <c r="C28" s="2" t="s">
        <v>241</v>
      </c>
      <c r="D28" s="2" t="s">
        <v>195</v>
      </c>
      <c r="E28" s="2">
        <v>122</v>
      </c>
      <c r="F28" s="19">
        <v>42736</v>
      </c>
      <c r="G28" s="20">
        <v>104</v>
      </c>
      <c r="H28" s="2" t="s">
        <v>357</v>
      </c>
      <c r="I28" s="2">
        <v>549506</v>
      </c>
      <c r="J28" s="2">
        <v>7513410</v>
      </c>
      <c r="K28" s="2" t="s">
        <v>400</v>
      </c>
      <c r="L28" s="2">
        <v>24.26</v>
      </c>
      <c r="M28" s="2">
        <v>7.46</v>
      </c>
      <c r="N28" s="2">
        <v>3.74</v>
      </c>
      <c r="O28" s="2">
        <v>148</v>
      </c>
      <c r="P28" s="2">
        <v>440</v>
      </c>
      <c r="Q28" s="2">
        <v>1973</v>
      </c>
      <c r="R28" s="2" t="s">
        <v>401</v>
      </c>
      <c r="S28" s="2" t="s">
        <v>402</v>
      </c>
      <c r="T28" s="2" t="s">
        <v>403</v>
      </c>
      <c r="U28" s="2"/>
      <c r="V28" s="2"/>
      <c r="W28" s="1" t="s">
        <v>202</v>
      </c>
      <c r="X28" s="1" t="s">
        <v>203</v>
      </c>
      <c r="Y28" s="2"/>
      <c r="Z28" s="2"/>
      <c r="AA28" s="2"/>
      <c r="AB28" s="2" t="s">
        <v>204</v>
      </c>
      <c r="AC28" s="2"/>
      <c r="AD28" s="2"/>
      <c r="AE28" s="2" t="s">
        <v>218</v>
      </c>
      <c r="AF28" s="2"/>
      <c r="AG28" s="2">
        <v>549506</v>
      </c>
      <c r="AH28" s="2" t="s">
        <v>206</v>
      </c>
      <c r="AI28" s="2" t="s">
        <v>247</v>
      </c>
      <c r="AJ28" s="2"/>
      <c r="AK28" s="20"/>
      <c r="AL28" t="str">
        <f>IFERROR(INDEX(RD_IL_PERMISOS!$CQ$1:$CQ$100,MATCH(BD_CIAT!A28,RD_IL_PERMISOS!$I$1:$I$100,0)),"")</f>
        <v/>
      </c>
    </row>
    <row r="29" spans="1:38" ht="20.100000000000001" customHeight="1">
      <c r="A29" s="18">
        <v>3070</v>
      </c>
      <c r="B29" s="2" t="s">
        <v>404</v>
      </c>
      <c r="C29" s="2" t="s">
        <v>209</v>
      </c>
      <c r="D29" s="2" t="s">
        <v>195</v>
      </c>
      <c r="E29" s="2">
        <v>270</v>
      </c>
      <c r="F29" s="19">
        <v>40204</v>
      </c>
      <c r="G29" s="20">
        <v>259</v>
      </c>
      <c r="H29" s="2" t="s">
        <v>109</v>
      </c>
      <c r="I29" s="2" t="s">
        <v>405</v>
      </c>
      <c r="J29" s="2">
        <v>8647969</v>
      </c>
      <c r="K29" s="2" t="s">
        <v>406</v>
      </c>
      <c r="L29" s="2">
        <v>38.909999999999997</v>
      </c>
      <c r="M29" s="2">
        <v>7.64</v>
      </c>
      <c r="N29" s="2">
        <v>6.24</v>
      </c>
      <c r="O29" s="2">
        <v>325</v>
      </c>
      <c r="P29" s="2">
        <v>850</v>
      </c>
      <c r="Q29" s="2">
        <v>1979</v>
      </c>
      <c r="R29" s="2" t="s">
        <v>259</v>
      </c>
      <c r="S29" s="2" t="s">
        <v>342</v>
      </c>
      <c r="T29" s="2" t="s">
        <v>343</v>
      </c>
      <c r="U29" s="2"/>
      <c r="V29" s="2"/>
      <c r="W29" s="1" t="s">
        <v>202</v>
      </c>
      <c r="X29" s="1" t="s">
        <v>203</v>
      </c>
      <c r="Y29" s="2" t="s">
        <v>135</v>
      </c>
      <c r="Z29" s="2" t="s">
        <v>346</v>
      </c>
      <c r="AA29" s="2" t="s">
        <v>216</v>
      </c>
      <c r="AB29" s="2" t="s">
        <v>407</v>
      </c>
      <c r="AC29" s="2">
        <v>4</v>
      </c>
      <c r="AD29" s="2" t="s">
        <v>140</v>
      </c>
      <c r="AE29" s="2" t="s">
        <v>286</v>
      </c>
      <c r="AF29" s="2" t="s">
        <v>205</v>
      </c>
      <c r="AG29" s="2" t="s">
        <v>405</v>
      </c>
      <c r="AH29" s="2" t="s">
        <v>405</v>
      </c>
      <c r="AI29" s="2" t="s">
        <v>219</v>
      </c>
      <c r="AJ29" s="2">
        <v>110</v>
      </c>
      <c r="AK29" s="20">
        <v>97</v>
      </c>
      <c r="AL29" t="str">
        <f>IFERROR(INDEX(RD_IL_PERMISOS!$CQ$1:$CQ$100,MATCH(BD_CIAT!A29,RD_IL_PERMISOS!$I$1:$I$100,0)),"")</f>
        <v/>
      </c>
    </row>
    <row r="30" spans="1:38" ht="20.100000000000001" customHeight="1">
      <c r="A30" s="18">
        <v>3109</v>
      </c>
      <c r="B30" s="2" t="s">
        <v>408</v>
      </c>
      <c r="C30" s="2" t="s">
        <v>363</v>
      </c>
      <c r="D30" s="2" t="s">
        <v>195</v>
      </c>
      <c r="E30" s="2">
        <v>234</v>
      </c>
      <c r="F30" s="19">
        <v>38852</v>
      </c>
      <c r="G30" s="20">
        <v>180</v>
      </c>
      <c r="H30" s="2" t="s">
        <v>409</v>
      </c>
      <c r="I30" s="2" t="s">
        <v>410</v>
      </c>
      <c r="J30" s="2">
        <v>8120088</v>
      </c>
      <c r="K30" s="2" t="s">
        <v>411</v>
      </c>
      <c r="L30" s="2">
        <v>32.909999999999997</v>
      </c>
      <c r="M30" s="2">
        <v>8.83</v>
      </c>
      <c r="N30" s="2">
        <v>3.96</v>
      </c>
      <c r="O30" s="2">
        <v>227</v>
      </c>
      <c r="P30" s="2">
        <v>750</v>
      </c>
      <c r="Q30" s="2">
        <v>1981</v>
      </c>
      <c r="R30" s="2" t="s">
        <v>334</v>
      </c>
      <c r="S30" s="2" t="s">
        <v>412</v>
      </c>
      <c r="T30" s="2" t="s">
        <v>413</v>
      </c>
      <c r="U30" s="2" t="s">
        <v>414</v>
      </c>
      <c r="V30" s="2"/>
      <c r="W30" s="1" t="s">
        <v>202</v>
      </c>
      <c r="X30" s="1" t="s">
        <v>203</v>
      </c>
      <c r="Y30" s="2"/>
      <c r="Z30" s="2"/>
      <c r="AA30" s="2"/>
      <c r="AB30" s="2" t="s">
        <v>204</v>
      </c>
      <c r="AC30" s="2"/>
      <c r="AD30" s="2"/>
      <c r="AE30" s="2" t="s">
        <v>218</v>
      </c>
      <c r="AF30" s="2"/>
      <c r="AG30" s="2" t="s">
        <v>410</v>
      </c>
      <c r="AH30" s="2" t="s">
        <v>206</v>
      </c>
      <c r="AI30" s="2" t="s">
        <v>369</v>
      </c>
      <c r="AJ30" s="2"/>
      <c r="AK30" s="20"/>
      <c r="AL30" t="str">
        <f>IFERROR(INDEX(RD_IL_PERMISOS!$CQ$1:$CQ$100,MATCH(BD_CIAT!A30,RD_IL_PERMISOS!$I$1:$I$100,0)),"")</f>
        <v/>
      </c>
    </row>
    <row r="31" spans="1:38" ht="20.100000000000001" customHeight="1">
      <c r="A31" s="18">
        <v>3112</v>
      </c>
      <c r="B31" s="2" t="s">
        <v>415</v>
      </c>
      <c r="C31" s="2" t="s">
        <v>241</v>
      </c>
      <c r="D31" s="2" t="s">
        <v>195</v>
      </c>
      <c r="E31" s="2">
        <v>170</v>
      </c>
      <c r="F31" s="19">
        <v>42736</v>
      </c>
      <c r="G31" s="20">
        <v>145</v>
      </c>
      <c r="H31" s="2" t="s">
        <v>357</v>
      </c>
      <c r="I31" s="2">
        <v>648720</v>
      </c>
      <c r="J31" s="2">
        <v>8886618</v>
      </c>
      <c r="K31" s="2" t="s">
        <v>416</v>
      </c>
      <c r="L31" s="2">
        <v>22.31</v>
      </c>
      <c r="M31" s="2">
        <v>7.62</v>
      </c>
      <c r="N31" s="2">
        <v>3.93</v>
      </c>
      <c r="O31" s="2">
        <v>176</v>
      </c>
      <c r="P31" s="2">
        <v>940</v>
      </c>
      <c r="Q31" s="2">
        <v>1982</v>
      </c>
      <c r="R31" s="2" t="s">
        <v>417</v>
      </c>
      <c r="S31" s="2" t="s">
        <v>418</v>
      </c>
      <c r="T31" s="2" t="s">
        <v>361</v>
      </c>
      <c r="U31" s="2" t="s">
        <v>419</v>
      </c>
      <c r="V31" s="2"/>
      <c r="W31" s="1" t="s">
        <v>202</v>
      </c>
      <c r="X31" s="1" t="s">
        <v>203</v>
      </c>
      <c r="Y31" s="2"/>
      <c r="Z31" s="2"/>
      <c r="AA31" s="2"/>
      <c r="AB31" s="2" t="s">
        <v>204</v>
      </c>
      <c r="AC31" s="2"/>
      <c r="AD31" s="2"/>
      <c r="AE31" s="2" t="s">
        <v>218</v>
      </c>
      <c r="AF31" s="2"/>
      <c r="AG31" s="2">
        <v>648720</v>
      </c>
      <c r="AH31" s="2" t="s">
        <v>206</v>
      </c>
      <c r="AI31" s="2" t="s">
        <v>247</v>
      </c>
      <c r="AJ31" s="2"/>
      <c r="AK31" s="20"/>
      <c r="AL31" t="str">
        <f>IFERROR(INDEX(RD_IL_PERMISOS!$CQ$1:$CQ$100,MATCH(BD_CIAT!A31,RD_IL_PERMISOS!$I$1:$I$100,0)),"")</f>
        <v/>
      </c>
    </row>
    <row r="32" spans="1:38" ht="20.100000000000001" customHeight="1">
      <c r="A32" s="18">
        <v>3139</v>
      </c>
      <c r="B32" s="2" t="s">
        <v>420</v>
      </c>
      <c r="C32" s="2" t="s">
        <v>209</v>
      </c>
      <c r="D32" s="2" t="s">
        <v>195</v>
      </c>
      <c r="E32" s="2">
        <v>917</v>
      </c>
      <c r="F32" s="19">
        <v>42060</v>
      </c>
      <c r="G32" s="20">
        <v>780</v>
      </c>
      <c r="H32" s="2" t="s">
        <v>210</v>
      </c>
      <c r="I32" s="2" t="s">
        <v>421</v>
      </c>
      <c r="J32" s="2">
        <v>7005279</v>
      </c>
      <c r="K32" s="2" t="s">
        <v>422</v>
      </c>
      <c r="L32" s="2">
        <v>56.97</v>
      </c>
      <c r="M32" s="2">
        <v>10.51</v>
      </c>
      <c r="N32" s="2">
        <v>7.28</v>
      </c>
      <c r="O32" s="2">
        <v>973</v>
      </c>
      <c r="P32" s="2">
        <v>2922</v>
      </c>
      <c r="Q32" s="2">
        <v>1969</v>
      </c>
      <c r="R32" s="2" t="s">
        <v>423</v>
      </c>
      <c r="S32" s="2" t="s">
        <v>424</v>
      </c>
      <c r="T32" s="2" t="s">
        <v>425</v>
      </c>
      <c r="U32" s="2"/>
      <c r="V32" s="2"/>
      <c r="W32" s="1" t="s">
        <v>202</v>
      </c>
      <c r="X32" s="1" t="s">
        <v>203</v>
      </c>
      <c r="Y32" s="2" t="s">
        <v>135</v>
      </c>
      <c r="Z32" s="2" t="s">
        <v>346</v>
      </c>
      <c r="AA32" s="2" t="s">
        <v>216</v>
      </c>
      <c r="AB32" s="2" t="s">
        <v>426</v>
      </c>
      <c r="AC32" s="2">
        <v>6</v>
      </c>
      <c r="AD32" s="2" t="s">
        <v>133</v>
      </c>
      <c r="AE32" s="2" t="s">
        <v>137</v>
      </c>
      <c r="AF32" s="2" t="s">
        <v>134</v>
      </c>
      <c r="AG32" s="2" t="s">
        <v>421</v>
      </c>
      <c r="AH32" s="2" t="s">
        <v>421</v>
      </c>
      <c r="AI32" s="2" t="s">
        <v>219</v>
      </c>
      <c r="AJ32" s="2">
        <v>110</v>
      </c>
      <c r="AK32" s="20">
        <v>292</v>
      </c>
      <c r="AL32" t="str">
        <f>IFERROR(INDEX(RD_IL_PERMISOS!$CQ$1:$CQ$100,MATCH(BD_CIAT!A32,RD_IL_PERMISOS!$I$1:$I$100,0)),"")</f>
        <v/>
      </c>
    </row>
    <row r="33" spans="1:38" ht="20.100000000000001" customHeight="1">
      <c r="A33" s="18">
        <v>3151</v>
      </c>
      <c r="B33" s="2" t="s">
        <v>427</v>
      </c>
      <c r="C33" s="2" t="s">
        <v>313</v>
      </c>
      <c r="D33" s="2" t="s">
        <v>195</v>
      </c>
      <c r="E33" s="2">
        <v>1152</v>
      </c>
      <c r="F33" s="19">
        <v>38520</v>
      </c>
      <c r="G33" s="20">
        <v>998</v>
      </c>
      <c r="H33" s="2" t="s">
        <v>428</v>
      </c>
      <c r="I33" s="2" t="s">
        <v>429</v>
      </c>
      <c r="J33" s="2">
        <v>7313535</v>
      </c>
      <c r="K33" s="2" t="s">
        <v>430</v>
      </c>
      <c r="L33" s="2">
        <v>60.2</v>
      </c>
      <c r="M33" s="2">
        <v>12.19</v>
      </c>
      <c r="N33" s="2">
        <v>5.87</v>
      </c>
      <c r="O33" s="2">
        <v>971</v>
      </c>
      <c r="P33" s="2">
        <v>3600</v>
      </c>
      <c r="Q33" s="2">
        <v>1973</v>
      </c>
      <c r="R33" s="2" t="s">
        <v>315</v>
      </c>
      <c r="S33" s="2" t="s">
        <v>431</v>
      </c>
      <c r="T33" s="2" t="s">
        <v>317</v>
      </c>
      <c r="U33" s="2" t="s">
        <v>432</v>
      </c>
      <c r="V33" s="2" t="s">
        <v>433</v>
      </c>
      <c r="W33" s="1" t="s">
        <v>202</v>
      </c>
      <c r="X33" s="1" t="s">
        <v>203</v>
      </c>
      <c r="Y33" s="2"/>
      <c r="Z33" s="2"/>
      <c r="AA33" s="2"/>
      <c r="AB33" s="2" t="s">
        <v>204</v>
      </c>
      <c r="AC33" s="2">
        <v>6</v>
      </c>
      <c r="AD33" s="2" t="s">
        <v>133</v>
      </c>
      <c r="AE33" s="2" t="s">
        <v>137</v>
      </c>
      <c r="AF33" s="2" t="s">
        <v>134</v>
      </c>
      <c r="AG33" s="2" t="s">
        <v>429</v>
      </c>
      <c r="AH33" s="2" t="s">
        <v>206</v>
      </c>
      <c r="AI33" s="2" t="s">
        <v>319</v>
      </c>
      <c r="AJ33" s="2"/>
      <c r="AK33" s="20"/>
      <c r="AL33" t="str">
        <f>IFERROR(INDEX(RD_IL_PERMISOS!$CQ$1:$CQ$100,MATCH(BD_CIAT!A33,RD_IL_PERMISOS!$I$1:$I$100,0)),"")</f>
        <v/>
      </c>
    </row>
    <row r="34" spans="1:38" ht="20.100000000000001" customHeight="1">
      <c r="A34" s="18">
        <v>3160</v>
      </c>
      <c r="B34" s="2" t="s">
        <v>434</v>
      </c>
      <c r="C34" s="2" t="s">
        <v>209</v>
      </c>
      <c r="D34" s="2" t="s">
        <v>195</v>
      </c>
      <c r="E34" s="2">
        <v>257</v>
      </c>
      <c r="F34" s="19">
        <v>42736</v>
      </c>
      <c r="G34" s="20">
        <v>230</v>
      </c>
      <c r="H34" s="2" t="s">
        <v>210</v>
      </c>
      <c r="I34" s="2" t="s">
        <v>435</v>
      </c>
      <c r="J34" s="2">
        <v>7437604</v>
      </c>
      <c r="K34" s="2" t="s">
        <v>436</v>
      </c>
      <c r="L34" s="2">
        <v>35.869999999999997</v>
      </c>
      <c r="M34" s="2">
        <v>8.84</v>
      </c>
      <c r="N34" s="2">
        <v>4.2699999999999996</v>
      </c>
      <c r="O34" s="2">
        <v>304</v>
      </c>
      <c r="P34" s="2">
        <v>1125</v>
      </c>
      <c r="Q34" s="2">
        <v>1979</v>
      </c>
      <c r="R34" s="2"/>
      <c r="S34" s="2" t="s">
        <v>437</v>
      </c>
      <c r="T34" s="2" t="s">
        <v>438</v>
      </c>
      <c r="U34" s="2"/>
      <c r="V34" s="2" t="s">
        <v>439</v>
      </c>
      <c r="W34" s="1" t="s">
        <v>202</v>
      </c>
      <c r="X34" s="1" t="s">
        <v>203</v>
      </c>
      <c r="Y34" s="2"/>
      <c r="Z34" s="2"/>
      <c r="AA34" s="2"/>
      <c r="AB34" s="2" t="s">
        <v>204</v>
      </c>
      <c r="AC34" s="2">
        <v>4</v>
      </c>
      <c r="AD34" s="2" t="s">
        <v>140</v>
      </c>
      <c r="AE34" s="2" t="s">
        <v>286</v>
      </c>
      <c r="AF34" s="2" t="s">
        <v>205</v>
      </c>
      <c r="AG34" s="2" t="s">
        <v>435</v>
      </c>
      <c r="AH34" s="2" t="s">
        <v>206</v>
      </c>
      <c r="AI34" s="2" t="s">
        <v>219</v>
      </c>
      <c r="AJ34" s="2"/>
      <c r="AK34" s="20"/>
      <c r="AL34" t="str">
        <f>IFERROR(INDEX(RD_IL_PERMISOS!$CQ$1:$CQ$100,MATCH(BD_CIAT!A34,RD_IL_PERMISOS!$I$1:$I$100,0)),"")</f>
        <v/>
      </c>
    </row>
    <row r="35" spans="1:38" ht="20.100000000000001" customHeight="1">
      <c r="A35" s="18">
        <v>3166</v>
      </c>
      <c r="B35" s="2" t="s">
        <v>440</v>
      </c>
      <c r="C35" s="2" t="s">
        <v>209</v>
      </c>
      <c r="D35" s="2" t="s">
        <v>195</v>
      </c>
      <c r="E35" s="2">
        <v>607</v>
      </c>
      <c r="F35" s="19">
        <v>40896</v>
      </c>
      <c r="G35" s="20">
        <v>516</v>
      </c>
      <c r="H35" s="2" t="s">
        <v>210</v>
      </c>
      <c r="I35" s="2" t="s">
        <v>441</v>
      </c>
      <c r="J35" s="2">
        <v>8869488</v>
      </c>
      <c r="K35" s="2" t="s">
        <v>442</v>
      </c>
      <c r="L35" s="2">
        <v>51.6</v>
      </c>
      <c r="M35" s="2">
        <v>9.15</v>
      </c>
      <c r="N35" s="2">
        <v>6.5</v>
      </c>
      <c r="O35" s="2">
        <v>700</v>
      </c>
      <c r="P35" s="2">
        <v>2134</v>
      </c>
      <c r="Q35" s="2">
        <v>1982</v>
      </c>
      <c r="R35" s="2" t="s">
        <v>381</v>
      </c>
      <c r="S35" s="2" t="s">
        <v>272</v>
      </c>
      <c r="T35" s="2" t="s">
        <v>273</v>
      </c>
      <c r="U35" s="2" t="s">
        <v>443</v>
      </c>
      <c r="V35" s="2" t="s">
        <v>444</v>
      </c>
      <c r="W35" s="1" t="s">
        <v>202</v>
      </c>
      <c r="X35" s="1" t="s">
        <v>203</v>
      </c>
      <c r="Y35" s="2" t="s">
        <v>96</v>
      </c>
      <c r="Z35" s="2" t="s">
        <v>238</v>
      </c>
      <c r="AA35" s="2" t="s">
        <v>216</v>
      </c>
      <c r="AB35" s="2" t="s">
        <v>445</v>
      </c>
      <c r="AC35" s="2">
        <v>6</v>
      </c>
      <c r="AD35" s="2" t="s">
        <v>140</v>
      </c>
      <c r="AE35" s="2" t="s">
        <v>143</v>
      </c>
      <c r="AF35" s="2" t="s">
        <v>205</v>
      </c>
      <c r="AG35" s="2" t="s">
        <v>441</v>
      </c>
      <c r="AH35" s="2" t="s">
        <v>441</v>
      </c>
      <c r="AI35" s="2" t="s">
        <v>219</v>
      </c>
      <c r="AJ35" s="2">
        <v>4.5</v>
      </c>
      <c r="AK35" s="20">
        <v>210</v>
      </c>
      <c r="AL35" t="str">
        <f>IFERROR(INDEX(RD_IL_PERMISOS!$CQ$1:$CQ$100,MATCH(BD_CIAT!A35,RD_IL_PERMISOS!$I$1:$I$100,0)),"")</f>
        <v/>
      </c>
    </row>
    <row r="36" spans="1:38" ht="20.100000000000001" customHeight="1">
      <c r="A36" s="18">
        <v>3184</v>
      </c>
      <c r="B36" s="2" t="s">
        <v>446</v>
      </c>
      <c r="C36" s="2" t="s">
        <v>209</v>
      </c>
      <c r="D36" s="2" t="s">
        <v>195</v>
      </c>
      <c r="E36" s="2">
        <v>202</v>
      </c>
      <c r="F36" s="19">
        <v>45100</v>
      </c>
      <c r="G36" s="20">
        <v>181</v>
      </c>
      <c r="H36" s="2" t="s">
        <v>109</v>
      </c>
      <c r="I36" s="2" t="s">
        <v>447</v>
      </c>
      <c r="J36" s="2">
        <v>5279022</v>
      </c>
      <c r="K36" s="2" t="s">
        <v>448</v>
      </c>
      <c r="L36" s="2">
        <v>33.950000000000003</v>
      </c>
      <c r="M36" s="2">
        <v>8</v>
      </c>
      <c r="N36" s="2">
        <v>6.19</v>
      </c>
      <c r="O36" s="2">
        <v>314</v>
      </c>
      <c r="P36" s="2">
        <v>900</v>
      </c>
      <c r="Q36" s="2">
        <v>1965</v>
      </c>
      <c r="R36" s="2" t="s">
        <v>449</v>
      </c>
      <c r="S36" s="2" t="s">
        <v>213</v>
      </c>
      <c r="T36" s="2" t="s">
        <v>214</v>
      </c>
      <c r="U36" s="2" t="s">
        <v>450</v>
      </c>
      <c r="V36" s="2"/>
      <c r="W36" s="1" t="s">
        <v>202</v>
      </c>
      <c r="X36" s="1" t="s">
        <v>203</v>
      </c>
      <c r="Y36" s="2"/>
      <c r="Z36" s="2"/>
      <c r="AA36" s="2"/>
      <c r="AB36" s="2" t="s">
        <v>204</v>
      </c>
      <c r="AC36" s="2"/>
      <c r="AD36" s="2"/>
      <c r="AE36" s="2" t="s">
        <v>218</v>
      </c>
      <c r="AF36" s="2"/>
      <c r="AG36" s="2" t="s">
        <v>447</v>
      </c>
      <c r="AH36" s="2" t="s">
        <v>206</v>
      </c>
      <c r="AI36" s="2" t="s">
        <v>219</v>
      </c>
      <c r="AJ36" s="2"/>
      <c r="AK36" s="20"/>
      <c r="AL36" t="str">
        <f>IFERROR(INDEX(RD_IL_PERMISOS!$CQ$1:$CQ$100,MATCH(BD_CIAT!A36,RD_IL_PERMISOS!$I$1:$I$100,0)),"")</f>
        <v/>
      </c>
    </row>
    <row r="37" spans="1:38" ht="20.100000000000001" customHeight="1">
      <c r="A37" s="18">
        <v>3193</v>
      </c>
      <c r="B37" s="2" t="s">
        <v>451</v>
      </c>
      <c r="C37" s="2" t="s">
        <v>209</v>
      </c>
      <c r="D37" s="2" t="s">
        <v>195</v>
      </c>
      <c r="E37" s="2">
        <v>292</v>
      </c>
      <c r="F37" s="19">
        <v>45289</v>
      </c>
      <c r="G37" s="20">
        <v>249</v>
      </c>
      <c r="H37" s="2" t="s">
        <v>210</v>
      </c>
      <c r="I37" s="2" t="s">
        <v>452</v>
      </c>
      <c r="J37" s="2">
        <v>7325186</v>
      </c>
      <c r="K37" s="2" t="s">
        <v>453</v>
      </c>
      <c r="L37" s="2">
        <v>42.63</v>
      </c>
      <c r="M37" s="2">
        <v>8.58</v>
      </c>
      <c r="N37" s="2">
        <v>4.67</v>
      </c>
      <c r="O37" s="2">
        <v>444</v>
      </c>
      <c r="P37" s="2">
        <v>850</v>
      </c>
      <c r="Q37" s="2">
        <v>1973</v>
      </c>
      <c r="R37" s="2" t="s">
        <v>454</v>
      </c>
      <c r="S37" s="2" t="s">
        <v>455</v>
      </c>
      <c r="T37" s="2" t="s">
        <v>456</v>
      </c>
      <c r="U37" s="2"/>
      <c r="V37" s="2"/>
      <c r="W37" s="1" t="s">
        <v>202</v>
      </c>
      <c r="X37" s="1" t="s">
        <v>203</v>
      </c>
      <c r="Y37" s="2"/>
      <c r="Z37" s="2"/>
      <c r="AA37" s="2"/>
      <c r="AB37" s="2" t="s">
        <v>204</v>
      </c>
      <c r="AC37" s="2">
        <v>5</v>
      </c>
      <c r="AD37" s="2" t="s">
        <v>133</v>
      </c>
      <c r="AE37" s="2" t="s">
        <v>277</v>
      </c>
      <c r="AF37" s="2" t="s">
        <v>134</v>
      </c>
      <c r="AG37" s="2" t="s">
        <v>452</v>
      </c>
      <c r="AH37" s="2" t="s">
        <v>206</v>
      </c>
      <c r="AI37" s="2" t="s">
        <v>219</v>
      </c>
      <c r="AJ37" s="2"/>
      <c r="AK37" s="20"/>
      <c r="AL37" t="str">
        <f>IFERROR(INDEX(RD_IL_PERMISOS!$CQ$1:$CQ$100,MATCH(BD_CIAT!A37,RD_IL_PERMISOS!$I$1:$I$100,0)),"")</f>
        <v/>
      </c>
    </row>
    <row r="38" spans="1:38" ht="20.100000000000001" customHeight="1">
      <c r="A38" s="18">
        <v>3196</v>
      </c>
      <c r="B38" s="2" t="s">
        <v>457</v>
      </c>
      <c r="C38" s="2" t="s">
        <v>363</v>
      </c>
      <c r="D38" s="2" t="s">
        <v>195</v>
      </c>
      <c r="E38" s="2">
        <v>276</v>
      </c>
      <c r="F38" s="19">
        <v>38470</v>
      </c>
      <c r="G38" s="20">
        <v>240</v>
      </c>
      <c r="H38" s="2" t="s">
        <v>458</v>
      </c>
      <c r="I38" s="2">
        <v>0</v>
      </c>
      <c r="J38" s="2">
        <v>8523876</v>
      </c>
      <c r="K38" s="2">
        <v>0</v>
      </c>
      <c r="L38" s="2">
        <v>32.909999999999997</v>
      </c>
      <c r="M38" s="2">
        <v>8.5299999999999994</v>
      </c>
      <c r="N38" s="2">
        <v>4.26</v>
      </c>
      <c r="O38" s="2">
        <v>206</v>
      </c>
      <c r="P38" s="2"/>
      <c r="Q38" s="2">
        <v>1998</v>
      </c>
      <c r="R38" s="2"/>
      <c r="S38" s="2" t="s">
        <v>459</v>
      </c>
      <c r="T38" s="2" t="s">
        <v>460</v>
      </c>
      <c r="U38" s="2"/>
      <c r="V38" s="2"/>
      <c r="W38" s="1" t="s">
        <v>202</v>
      </c>
      <c r="X38" s="1" t="s">
        <v>203</v>
      </c>
      <c r="Y38" s="2"/>
      <c r="Z38" s="2"/>
      <c r="AA38" s="2"/>
      <c r="AB38" s="2" t="s">
        <v>204</v>
      </c>
      <c r="AC38" s="2">
        <v>4</v>
      </c>
      <c r="AD38" s="2" t="s">
        <v>140</v>
      </c>
      <c r="AE38" s="2" t="s">
        <v>286</v>
      </c>
      <c r="AF38" s="2" t="s">
        <v>205</v>
      </c>
      <c r="AG38" s="2"/>
      <c r="AH38" s="2" t="s">
        <v>206</v>
      </c>
      <c r="AI38" s="2" t="s">
        <v>369</v>
      </c>
      <c r="AJ38" s="2"/>
      <c r="AK38" s="20"/>
      <c r="AL38" t="str">
        <f>IFERROR(INDEX(RD_IL_PERMISOS!$CQ$1:$CQ$100,MATCH(BD_CIAT!A38,RD_IL_PERMISOS!$I$1:$I$100,0)),"")</f>
        <v/>
      </c>
    </row>
    <row r="39" spans="1:38" ht="20.100000000000001" customHeight="1">
      <c r="A39" s="18">
        <v>3202</v>
      </c>
      <c r="B39" s="2" t="s">
        <v>461</v>
      </c>
      <c r="C39" s="2" t="s">
        <v>209</v>
      </c>
      <c r="D39" s="2" t="s">
        <v>195</v>
      </c>
      <c r="E39" s="2">
        <v>211</v>
      </c>
      <c r="F39" s="19">
        <v>44434</v>
      </c>
      <c r="G39" s="20">
        <v>181</v>
      </c>
      <c r="H39" s="2" t="s">
        <v>210</v>
      </c>
      <c r="I39" s="2" t="s">
        <v>462</v>
      </c>
      <c r="J39" s="2">
        <v>7325174</v>
      </c>
      <c r="K39" s="2" t="s">
        <v>463</v>
      </c>
      <c r="L39" s="2">
        <v>31.45</v>
      </c>
      <c r="M39" s="2">
        <v>8.5500000000000007</v>
      </c>
      <c r="N39" s="2">
        <v>6.18</v>
      </c>
      <c r="O39" s="2">
        <v>292</v>
      </c>
      <c r="P39" s="2">
        <v>850</v>
      </c>
      <c r="Q39" s="2">
        <v>1973</v>
      </c>
      <c r="R39" s="2" t="s">
        <v>464</v>
      </c>
      <c r="S39" s="2" t="s">
        <v>465</v>
      </c>
      <c r="T39" s="2" t="s">
        <v>466</v>
      </c>
      <c r="U39" s="2" t="s">
        <v>467</v>
      </c>
      <c r="V39" s="2"/>
      <c r="W39" s="1" t="s">
        <v>202</v>
      </c>
      <c r="X39" s="1" t="s">
        <v>203</v>
      </c>
      <c r="Y39" s="2"/>
      <c r="Z39" s="2"/>
      <c r="AA39" s="2"/>
      <c r="AB39" s="2" t="s">
        <v>204</v>
      </c>
      <c r="AC39" s="2"/>
      <c r="AD39" s="2"/>
      <c r="AE39" s="2" t="s">
        <v>218</v>
      </c>
      <c r="AF39" s="2"/>
      <c r="AG39" s="2" t="s">
        <v>462</v>
      </c>
      <c r="AH39" s="2" t="s">
        <v>206</v>
      </c>
      <c r="AI39" s="2" t="s">
        <v>219</v>
      </c>
      <c r="AJ39" s="2"/>
      <c r="AK39" s="20"/>
      <c r="AL39" t="str">
        <f>IFERROR(INDEX(RD_IL_PERMISOS!$CQ$1:$CQ$100,MATCH(BD_CIAT!A39,RD_IL_PERMISOS!$I$1:$I$100,0)),"")</f>
        <v/>
      </c>
    </row>
    <row r="40" spans="1:38" ht="20.100000000000001" customHeight="1">
      <c r="A40" s="18">
        <v>3214</v>
      </c>
      <c r="B40" s="2" t="s">
        <v>468</v>
      </c>
      <c r="C40" s="2" t="s">
        <v>209</v>
      </c>
      <c r="D40" s="2" t="s">
        <v>195</v>
      </c>
      <c r="E40" s="2">
        <v>555</v>
      </c>
      <c r="F40" s="19">
        <v>41625</v>
      </c>
      <c r="G40" s="20">
        <v>472</v>
      </c>
      <c r="H40" s="2" t="s">
        <v>210</v>
      </c>
      <c r="I40" s="2" t="s">
        <v>469</v>
      </c>
      <c r="J40" s="2">
        <v>8328094</v>
      </c>
      <c r="K40" s="2" t="s">
        <v>470</v>
      </c>
      <c r="L40" s="2">
        <v>47.85</v>
      </c>
      <c r="M40" s="2">
        <v>10.41</v>
      </c>
      <c r="N40" s="2">
        <v>6.7</v>
      </c>
      <c r="O40" s="2">
        <v>673</v>
      </c>
      <c r="P40" s="2">
        <v>2150</v>
      </c>
      <c r="Q40" s="2">
        <v>1967</v>
      </c>
      <c r="R40" s="2" t="s">
        <v>234</v>
      </c>
      <c r="S40" s="2" t="s">
        <v>471</v>
      </c>
      <c r="T40" s="2" t="s">
        <v>472</v>
      </c>
      <c r="U40" s="2" t="s">
        <v>473</v>
      </c>
      <c r="V40" s="2" t="s">
        <v>474</v>
      </c>
      <c r="W40" s="1" t="s">
        <v>202</v>
      </c>
      <c r="X40" s="1" t="s">
        <v>203</v>
      </c>
      <c r="Y40" s="2" t="s">
        <v>158</v>
      </c>
      <c r="Z40" s="2" t="s">
        <v>300</v>
      </c>
      <c r="AA40" s="2" t="s">
        <v>216</v>
      </c>
      <c r="AB40" s="2" t="s">
        <v>475</v>
      </c>
      <c r="AC40" s="2">
        <v>6</v>
      </c>
      <c r="AD40" s="2" t="s">
        <v>140</v>
      </c>
      <c r="AE40" s="2" t="s">
        <v>143</v>
      </c>
      <c r="AF40" s="2" t="s">
        <v>205</v>
      </c>
      <c r="AG40" s="2" t="s">
        <v>469</v>
      </c>
      <c r="AH40" s="2" t="s">
        <v>469</v>
      </c>
      <c r="AI40" s="2" t="s">
        <v>219</v>
      </c>
      <c r="AJ40" s="2">
        <v>110</v>
      </c>
      <c r="AK40" s="20">
        <v>202</v>
      </c>
      <c r="AL40" t="str">
        <f>IFERROR(INDEX(RD_IL_PERMISOS!$CQ$1:$CQ$100,MATCH(BD_CIAT!A40,RD_IL_PERMISOS!$I$1:$I$100,0)),"")</f>
        <v/>
      </c>
    </row>
    <row r="41" spans="1:38" ht="20.100000000000001" customHeight="1">
      <c r="A41" s="18">
        <v>3232</v>
      </c>
      <c r="B41" s="2" t="s">
        <v>476</v>
      </c>
      <c r="C41" s="2" t="s">
        <v>477</v>
      </c>
      <c r="D41" s="2" t="s">
        <v>195</v>
      </c>
      <c r="E41" s="2">
        <v>1265</v>
      </c>
      <c r="F41" s="19">
        <v>38875</v>
      </c>
      <c r="G41" s="20">
        <v>1089</v>
      </c>
      <c r="H41" s="2"/>
      <c r="I41" s="2" t="s">
        <v>478</v>
      </c>
      <c r="J41" s="2">
        <v>7827471</v>
      </c>
      <c r="K41" s="2" t="s">
        <v>479</v>
      </c>
      <c r="L41" s="2">
        <v>60.93</v>
      </c>
      <c r="M41" s="2">
        <v>13.11</v>
      </c>
      <c r="N41" s="2">
        <v>8.15</v>
      </c>
      <c r="O41" s="2">
        <v>1043</v>
      </c>
      <c r="P41" s="2"/>
      <c r="Q41" s="2">
        <v>1982</v>
      </c>
      <c r="R41" s="2" t="s">
        <v>480</v>
      </c>
      <c r="S41" s="2" t="s">
        <v>481</v>
      </c>
      <c r="T41" s="2" t="s">
        <v>482</v>
      </c>
      <c r="U41" s="2" t="s">
        <v>483</v>
      </c>
      <c r="V41" s="2" t="s">
        <v>484</v>
      </c>
      <c r="W41" s="1" t="s">
        <v>202</v>
      </c>
      <c r="X41" s="1" t="s">
        <v>485</v>
      </c>
      <c r="Y41" s="2"/>
      <c r="Z41" s="2"/>
      <c r="AA41" s="2"/>
      <c r="AB41" s="2" t="s">
        <v>204</v>
      </c>
      <c r="AC41" s="2">
        <v>6</v>
      </c>
      <c r="AD41" s="2" t="s">
        <v>140</v>
      </c>
      <c r="AE41" s="2" t="s">
        <v>143</v>
      </c>
      <c r="AF41" s="2" t="s">
        <v>205</v>
      </c>
      <c r="AG41" s="2" t="s">
        <v>478</v>
      </c>
      <c r="AH41" s="2" t="s">
        <v>206</v>
      </c>
      <c r="AI41" s="2" t="s">
        <v>486</v>
      </c>
      <c r="AJ41" s="2"/>
      <c r="AK41" s="20"/>
      <c r="AL41" t="str">
        <f>IFERROR(INDEX(RD_IL_PERMISOS!$CQ$1:$CQ$100,MATCH(BD_CIAT!A41,RD_IL_PERMISOS!$I$1:$I$100,0)),"")</f>
        <v/>
      </c>
    </row>
    <row r="42" spans="1:38" ht="20.100000000000001" customHeight="1">
      <c r="A42" s="18">
        <v>3244</v>
      </c>
      <c r="B42" s="2" t="s">
        <v>487</v>
      </c>
      <c r="C42" s="2" t="s">
        <v>221</v>
      </c>
      <c r="D42" s="2" t="s">
        <v>195</v>
      </c>
      <c r="E42" s="2">
        <v>1154</v>
      </c>
      <c r="F42" s="19">
        <v>38875</v>
      </c>
      <c r="G42" s="20">
        <v>901</v>
      </c>
      <c r="H42" s="2" t="s">
        <v>222</v>
      </c>
      <c r="I42" s="2" t="s">
        <v>488</v>
      </c>
      <c r="J42" s="2">
        <v>7342304</v>
      </c>
      <c r="K42" s="2" t="s">
        <v>489</v>
      </c>
      <c r="L42" s="2">
        <v>60.07</v>
      </c>
      <c r="M42" s="2">
        <v>11.28</v>
      </c>
      <c r="N42" s="2">
        <v>5.63</v>
      </c>
      <c r="O42" s="2">
        <v>913</v>
      </c>
      <c r="P42" s="2">
        <v>3599</v>
      </c>
      <c r="Q42" s="2">
        <v>1977</v>
      </c>
      <c r="R42" s="2" t="s">
        <v>490</v>
      </c>
      <c r="S42" s="2" t="s">
        <v>491</v>
      </c>
      <c r="T42" s="2" t="s">
        <v>492</v>
      </c>
      <c r="U42" s="2" t="s">
        <v>493</v>
      </c>
      <c r="V42" s="2" t="s">
        <v>494</v>
      </c>
      <c r="W42" s="1" t="s">
        <v>202</v>
      </c>
      <c r="X42" s="1" t="s">
        <v>203</v>
      </c>
      <c r="Y42" s="2"/>
      <c r="Z42" s="2"/>
      <c r="AA42" s="2"/>
      <c r="AB42" s="2" t="s">
        <v>204</v>
      </c>
      <c r="AC42" s="2">
        <v>6</v>
      </c>
      <c r="AD42" s="2" t="s">
        <v>133</v>
      </c>
      <c r="AE42" s="2" t="s">
        <v>137</v>
      </c>
      <c r="AF42" s="2" t="s">
        <v>134</v>
      </c>
      <c r="AG42" s="2" t="s">
        <v>488</v>
      </c>
      <c r="AH42" s="2" t="s">
        <v>206</v>
      </c>
      <c r="AI42" s="2" t="s">
        <v>230</v>
      </c>
      <c r="AJ42" s="2"/>
      <c r="AK42" s="20"/>
      <c r="AL42" t="str">
        <f>IFERROR(INDEX(RD_IL_PERMISOS!$CQ$1:$CQ$100,MATCH(BD_CIAT!A42,RD_IL_PERMISOS!$I$1:$I$100,0)),"")</f>
        <v/>
      </c>
    </row>
    <row r="43" spans="1:38" ht="20.100000000000001" customHeight="1">
      <c r="A43" s="18">
        <v>3250</v>
      </c>
      <c r="B43" s="2" t="s">
        <v>495</v>
      </c>
      <c r="C43" s="2" t="s">
        <v>313</v>
      </c>
      <c r="D43" s="2" t="s">
        <v>195</v>
      </c>
      <c r="E43" s="2">
        <v>1176</v>
      </c>
      <c r="F43" s="19">
        <v>38520</v>
      </c>
      <c r="G43" s="20">
        <v>1089</v>
      </c>
      <c r="H43" s="2"/>
      <c r="I43" s="2" t="s">
        <v>496</v>
      </c>
      <c r="J43" s="2">
        <v>7435278</v>
      </c>
      <c r="K43" s="2">
        <v>0</v>
      </c>
      <c r="L43" s="2">
        <v>59.74</v>
      </c>
      <c r="M43" s="2">
        <v>12.19</v>
      </c>
      <c r="N43" s="2">
        <v>4.87</v>
      </c>
      <c r="O43" s="2">
        <v>894</v>
      </c>
      <c r="P43" s="2">
        <v>3600</v>
      </c>
      <c r="Q43" s="2">
        <v>1975</v>
      </c>
      <c r="R43" s="2" t="s">
        <v>497</v>
      </c>
      <c r="S43" s="2" t="s">
        <v>498</v>
      </c>
      <c r="T43" s="2" t="s">
        <v>317</v>
      </c>
      <c r="U43" s="2"/>
      <c r="V43" s="2" t="s">
        <v>499</v>
      </c>
      <c r="W43" s="1" t="s">
        <v>202</v>
      </c>
      <c r="X43" s="1" t="s">
        <v>203</v>
      </c>
      <c r="Y43" s="2"/>
      <c r="Z43" s="2"/>
      <c r="AA43" s="2"/>
      <c r="AB43" s="2" t="s">
        <v>204</v>
      </c>
      <c r="AC43" s="2">
        <v>6</v>
      </c>
      <c r="AD43" s="2" t="s">
        <v>133</v>
      </c>
      <c r="AE43" s="2" t="s">
        <v>137</v>
      </c>
      <c r="AF43" s="2" t="s">
        <v>134</v>
      </c>
      <c r="AG43" s="2" t="s">
        <v>496</v>
      </c>
      <c r="AH43" s="2" t="s">
        <v>206</v>
      </c>
      <c r="AI43" s="2" t="s">
        <v>319</v>
      </c>
      <c r="AJ43" s="2"/>
      <c r="AK43" s="20"/>
      <c r="AL43" t="str">
        <f>IFERROR(INDEX(RD_IL_PERMISOS!$CQ$1:$CQ$100,MATCH(BD_CIAT!A43,RD_IL_PERMISOS!$I$1:$I$100,0)),"")</f>
        <v/>
      </c>
    </row>
    <row r="44" spans="1:38" ht="20.100000000000001" customHeight="1">
      <c r="A44" s="18">
        <v>3259</v>
      </c>
      <c r="B44" s="2" t="s">
        <v>500</v>
      </c>
      <c r="C44" s="2" t="s">
        <v>313</v>
      </c>
      <c r="D44" s="2" t="s">
        <v>195</v>
      </c>
      <c r="E44" s="2">
        <v>1175</v>
      </c>
      <c r="F44" s="19">
        <v>38520</v>
      </c>
      <c r="G44" s="20">
        <v>1045</v>
      </c>
      <c r="H44" s="2"/>
      <c r="I44" s="2" t="s">
        <v>501</v>
      </c>
      <c r="J44" s="2">
        <v>7366659</v>
      </c>
      <c r="K44" s="2">
        <v>0</v>
      </c>
      <c r="L44" s="2">
        <v>59.74</v>
      </c>
      <c r="M44" s="2">
        <v>12.19</v>
      </c>
      <c r="N44" s="2">
        <v>4.87</v>
      </c>
      <c r="O44" s="2">
        <v>897</v>
      </c>
      <c r="P44" s="2">
        <v>3600</v>
      </c>
      <c r="Q44" s="2">
        <v>1973</v>
      </c>
      <c r="R44" s="2" t="s">
        <v>315</v>
      </c>
      <c r="S44" s="2" t="s">
        <v>502</v>
      </c>
      <c r="T44" s="2" t="s">
        <v>317</v>
      </c>
      <c r="U44" s="2"/>
      <c r="V44" s="2" t="s">
        <v>503</v>
      </c>
      <c r="W44" s="1" t="s">
        <v>202</v>
      </c>
      <c r="X44" s="1" t="s">
        <v>203</v>
      </c>
      <c r="Y44" s="2"/>
      <c r="Z44" s="2"/>
      <c r="AA44" s="2"/>
      <c r="AB44" s="2" t="s">
        <v>204</v>
      </c>
      <c r="AC44" s="2">
        <v>6</v>
      </c>
      <c r="AD44" s="2" t="s">
        <v>140</v>
      </c>
      <c r="AE44" s="2" t="s">
        <v>143</v>
      </c>
      <c r="AF44" s="2" t="s">
        <v>205</v>
      </c>
      <c r="AG44" s="2" t="s">
        <v>501</v>
      </c>
      <c r="AH44" s="2" t="s">
        <v>206</v>
      </c>
      <c r="AI44" s="2" t="s">
        <v>319</v>
      </c>
      <c r="AJ44" s="2"/>
      <c r="AK44" s="20"/>
      <c r="AL44" t="str">
        <f>IFERROR(INDEX(RD_IL_PERMISOS!$CQ$1:$CQ$100,MATCH(BD_CIAT!A44,RD_IL_PERMISOS!$I$1:$I$100,0)),"")</f>
        <v/>
      </c>
    </row>
    <row r="45" spans="1:38" ht="20.100000000000001" customHeight="1">
      <c r="A45" s="18">
        <v>3262</v>
      </c>
      <c r="B45" s="2" t="s">
        <v>504</v>
      </c>
      <c r="C45" s="2" t="s">
        <v>209</v>
      </c>
      <c r="D45" s="2" t="s">
        <v>195</v>
      </c>
      <c r="E45" s="2">
        <v>1217</v>
      </c>
      <c r="F45" s="19">
        <v>44378</v>
      </c>
      <c r="G45" s="20">
        <v>1035</v>
      </c>
      <c r="H45" s="2" t="s">
        <v>109</v>
      </c>
      <c r="I45" s="2" t="s">
        <v>505</v>
      </c>
      <c r="J45" s="2">
        <v>7342287</v>
      </c>
      <c r="K45" s="2" t="s">
        <v>506</v>
      </c>
      <c r="L45" s="2">
        <v>62.17</v>
      </c>
      <c r="M45" s="2">
        <v>11.28</v>
      </c>
      <c r="N45" s="2">
        <v>8.18</v>
      </c>
      <c r="O45" s="2">
        <v>1185</v>
      </c>
      <c r="P45" s="2">
        <v>3520</v>
      </c>
      <c r="Q45" s="2">
        <v>1975</v>
      </c>
      <c r="R45" s="2" t="s">
        <v>490</v>
      </c>
      <c r="S45" s="2" t="s">
        <v>309</v>
      </c>
      <c r="T45" s="2" t="s">
        <v>310</v>
      </c>
      <c r="U45" s="2" t="s">
        <v>507</v>
      </c>
      <c r="V45" s="2" t="s">
        <v>508</v>
      </c>
      <c r="W45" s="1" t="s">
        <v>509</v>
      </c>
      <c r="X45" s="1" t="s">
        <v>203</v>
      </c>
      <c r="Y45" s="2" t="s">
        <v>96</v>
      </c>
      <c r="Z45" s="2" t="s">
        <v>238</v>
      </c>
      <c r="AA45" s="2" t="s">
        <v>216</v>
      </c>
      <c r="AB45" s="2" t="s">
        <v>510</v>
      </c>
      <c r="AC45" s="2">
        <v>6</v>
      </c>
      <c r="AD45" s="2" t="s">
        <v>133</v>
      </c>
      <c r="AE45" s="2" t="s">
        <v>137</v>
      </c>
      <c r="AF45" s="2" t="s">
        <v>134</v>
      </c>
      <c r="AG45" s="2" t="s">
        <v>505</v>
      </c>
      <c r="AH45" s="21" t="s">
        <v>511</v>
      </c>
      <c r="AI45" s="2" t="s">
        <v>219</v>
      </c>
      <c r="AJ45" s="2">
        <v>110</v>
      </c>
      <c r="AK45" s="22">
        <v>356</v>
      </c>
      <c r="AL45" t="str">
        <f>IFERROR(INDEX(RD_IL_PERMISOS!$CQ$1:$CQ$100,MATCH(BD_CIAT!A45,RD_IL_PERMISOS!$I$1:$I$100,0)),"")</f>
        <v/>
      </c>
    </row>
    <row r="46" spans="1:38" ht="20.100000000000001" customHeight="1">
      <c r="A46" s="18">
        <v>3274</v>
      </c>
      <c r="B46" s="2" t="s">
        <v>512</v>
      </c>
      <c r="C46" s="2" t="s">
        <v>313</v>
      </c>
      <c r="D46" s="2" t="s">
        <v>195</v>
      </c>
      <c r="E46" s="2">
        <v>1272</v>
      </c>
      <c r="F46" s="19">
        <v>38520</v>
      </c>
      <c r="G46" s="20">
        <v>1055</v>
      </c>
      <c r="H46" s="2"/>
      <c r="I46" s="2" t="s">
        <v>513</v>
      </c>
      <c r="J46" s="2">
        <v>7508910</v>
      </c>
      <c r="K46" s="2">
        <v>0</v>
      </c>
      <c r="L46" s="2">
        <v>59.74</v>
      </c>
      <c r="M46" s="2">
        <v>12.19</v>
      </c>
      <c r="N46" s="2">
        <v>4.87</v>
      </c>
      <c r="O46" s="2">
        <v>847</v>
      </c>
      <c r="P46" s="2">
        <v>3600</v>
      </c>
      <c r="Q46" s="2">
        <v>1975</v>
      </c>
      <c r="R46" s="2" t="s">
        <v>315</v>
      </c>
      <c r="S46" s="2" t="s">
        <v>514</v>
      </c>
      <c r="T46" s="2" t="s">
        <v>317</v>
      </c>
      <c r="U46" s="2"/>
      <c r="V46" s="2" t="s">
        <v>515</v>
      </c>
      <c r="W46" s="1" t="s">
        <v>202</v>
      </c>
      <c r="X46" s="1" t="s">
        <v>203</v>
      </c>
      <c r="Y46" s="2"/>
      <c r="Z46" s="2"/>
      <c r="AA46" s="2"/>
      <c r="AB46" s="2" t="s">
        <v>204</v>
      </c>
      <c r="AC46" s="2">
        <v>6</v>
      </c>
      <c r="AD46" s="2" t="s">
        <v>140</v>
      </c>
      <c r="AE46" s="2" t="s">
        <v>143</v>
      </c>
      <c r="AF46" s="2" t="s">
        <v>205</v>
      </c>
      <c r="AG46" s="2" t="s">
        <v>513</v>
      </c>
      <c r="AH46" s="2" t="s">
        <v>206</v>
      </c>
      <c r="AI46" s="2" t="s">
        <v>319</v>
      </c>
      <c r="AJ46" s="2"/>
      <c r="AK46" s="20"/>
      <c r="AL46" t="str">
        <f>IFERROR(INDEX(RD_IL_PERMISOS!$CQ$1:$CQ$100,MATCH(BD_CIAT!A46,RD_IL_PERMISOS!$I$1:$I$100,0)),"")</f>
        <v/>
      </c>
    </row>
    <row r="47" spans="1:38" ht="20.100000000000001" customHeight="1">
      <c r="A47" s="18">
        <v>3277</v>
      </c>
      <c r="B47" s="2" t="s">
        <v>516</v>
      </c>
      <c r="C47" s="2" t="s">
        <v>209</v>
      </c>
      <c r="D47" s="2" t="s">
        <v>195</v>
      </c>
      <c r="E47" s="2">
        <v>490</v>
      </c>
      <c r="F47" s="19">
        <v>42736</v>
      </c>
      <c r="G47" s="20">
        <v>417</v>
      </c>
      <c r="H47" s="2" t="s">
        <v>109</v>
      </c>
      <c r="I47" s="2" t="s">
        <v>517</v>
      </c>
      <c r="J47" s="2">
        <v>8974520</v>
      </c>
      <c r="K47" s="2" t="s">
        <v>518</v>
      </c>
      <c r="L47" s="2">
        <v>45.7</v>
      </c>
      <c r="M47" s="2">
        <v>10</v>
      </c>
      <c r="N47" s="2">
        <v>6.6</v>
      </c>
      <c r="O47" s="2">
        <v>703</v>
      </c>
      <c r="P47" s="2">
        <v>1500</v>
      </c>
      <c r="Q47" s="2">
        <v>1999</v>
      </c>
      <c r="R47" s="2" t="s">
        <v>519</v>
      </c>
      <c r="S47" s="2" t="s">
        <v>520</v>
      </c>
      <c r="T47" s="2" t="s">
        <v>521</v>
      </c>
      <c r="U47" s="2" t="s">
        <v>522</v>
      </c>
      <c r="V47" s="2" t="s">
        <v>523</v>
      </c>
      <c r="W47" s="1" t="s">
        <v>202</v>
      </c>
      <c r="X47" s="1" t="s">
        <v>203</v>
      </c>
      <c r="Y47" s="2" t="s">
        <v>142</v>
      </c>
      <c r="Z47" s="2"/>
      <c r="AA47" s="2" t="s">
        <v>524</v>
      </c>
      <c r="AB47" s="2" t="s">
        <v>525</v>
      </c>
      <c r="AC47" s="2">
        <v>6</v>
      </c>
      <c r="AD47" s="2" t="s">
        <v>133</v>
      </c>
      <c r="AE47" s="2" t="s">
        <v>137</v>
      </c>
      <c r="AF47" s="2" t="s">
        <v>134</v>
      </c>
      <c r="AG47" s="2" t="s">
        <v>517</v>
      </c>
      <c r="AH47" s="2" t="s">
        <v>526</v>
      </c>
      <c r="AI47" s="2" t="s">
        <v>219</v>
      </c>
      <c r="AJ47" s="2">
        <v>110</v>
      </c>
      <c r="AK47" s="20">
        <v>211</v>
      </c>
      <c r="AL47" t="str">
        <f>IFERROR(INDEX(RD_IL_PERMISOS!$CQ$1:$CQ$100,MATCH(BD_CIAT!A47,RD_IL_PERMISOS!$I$1:$I$100,0)),"")</f>
        <v/>
      </c>
    </row>
    <row r="48" spans="1:38" ht="20.100000000000001" customHeight="1">
      <c r="A48" s="18">
        <v>3283</v>
      </c>
      <c r="B48" s="2" t="s">
        <v>527</v>
      </c>
      <c r="C48" s="2" t="s">
        <v>477</v>
      </c>
      <c r="D48" s="2" t="s">
        <v>195</v>
      </c>
      <c r="E48" s="2">
        <v>1265</v>
      </c>
      <c r="F48" s="19">
        <v>38875</v>
      </c>
      <c r="G48" s="20">
        <v>1089</v>
      </c>
      <c r="H48" s="2" t="s">
        <v>528</v>
      </c>
      <c r="I48" s="2" t="s">
        <v>529</v>
      </c>
      <c r="J48" s="2">
        <v>7827457</v>
      </c>
      <c r="K48" s="2" t="s">
        <v>530</v>
      </c>
      <c r="L48" s="2">
        <v>59.5</v>
      </c>
      <c r="M48" s="2">
        <v>13.11</v>
      </c>
      <c r="N48" s="2">
        <v>4.8499999999999996</v>
      </c>
      <c r="O48" s="2">
        <v>1093</v>
      </c>
      <c r="P48" s="2"/>
      <c r="Q48" s="2">
        <v>1981</v>
      </c>
      <c r="R48" s="2" t="s">
        <v>480</v>
      </c>
      <c r="S48" s="2" t="s">
        <v>531</v>
      </c>
      <c r="T48" s="2" t="s">
        <v>482</v>
      </c>
      <c r="U48" s="2" t="s">
        <v>532</v>
      </c>
      <c r="V48" s="2" t="s">
        <v>533</v>
      </c>
      <c r="W48" s="1" t="s">
        <v>202</v>
      </c>
      <c r="X48" s="1" t="s">
        <v>203</v>
      </c>
      <c r="Y48" s="2"/>
      <c r="Z48" s="2"/>
      <c r="AA48" s="2"/>
      <c r="AB48" s="2" t="s">
        <v>204</v>
      </c>
      <c r="AC48" s="2">
        <v>6</v>
      </c>
      <c r="AD48" s="2" t="s">
        <v>534</v>
      </c>
      <c r="AE48" s="2" t="s">
        <v>535</v>
      </c>
      <c r="AF48" s="2" t="s">
        <v>205</v>
      </c>
      <c r="AG48" s="2" t="s">
        <v>529</v>
      </c>
      <c r="AH48" s="2" t="s">
        <v>206</v>
      </c>
      <c r="AI48" s="2" t="s">
        <v>486</v>
      </c>
      <c r="AJ48" s="2"/>
      <c r="AK48" s="20"/>
      <c r="AL48" t="str">
        <f>IFERROR(INDEX(RD_IL_PERMISOS!$CQ$1:$CQ$100,MATCH(BD_CIAT!A48,RD_IL_PERMISOS!$I$1:$I$100,0)),"")</f>
        <v/>
      </c>
    </row>
    <row r="49" spans="1:38" ht="20.100000000000001" customHeight="1">
      <c r="A49" s="18">
        <v>3286</v>
      </c>
      <c r="B49" s="2" t="s">
        <v>536</v>
      </c>
      <c r="C49" s="2" t="s">
        <v>209</v>
      </c>
      <c r="D49" s="2" t="s">
        <v>195</v>
      </c>
      <c r="E49" s="2">
        <v>290</v>
      </c>
      <c r="F49" s="19">
        <v>42736</v>
      </c>
      <c r="G49" s="20">
        <v>247</v>
      </c>
      <c r="H49" s="2" t="s">
        <v>109</v>
      </c>
      <c r="I49" s="2" t="s">
        <v>537</v>
      </c>
      <c r="J49" s="2">
        <v>6924363</v>
      </c>
      <c r="K49" s="2" t="s">
        <v>538</v>
      </c>
      <c r="L49" s="2">
        <v>34.19</v>
      </c>
      <c r="M49" s="2">
        <v>9</v>
      </c>
      <c r="N49" s="2">
        <v>6.48</v>
      </c>
      <c r="O49" s="2">
        <v>330</v>
      </c>
      <c r="P49" s="2">
        <v>850</v>
      </c>
      <c r="Q49" s="2">
        <v>1969</v>
      </c>
      <c r="R49" s="2" t="s">
        <v>539</v>
      </c>
      <c r="S49" s="2" t="s">
        <v>540</v>
      </c>
      <c r="T49" s="2" t="s">
        <v>541</v>
      </c>
      <c r="U49" s="2" t="s">
        <v>542</v>
      </c>
      <c r="V49" s="2" t="s">
        <v>543</v>
      </c>
      <c r="W49" s="1" t="s">
        <v>202</v>
      </c>
      <c r="X49" s="1" t="s">
        <v>203</v>
      </c>
      <c r="Y49" s="2" t="s">
        <v>158</v>
      </c>
      <c r="Z49" s="2" t="s">
        <v>300</v>
      </c>
      <c r="AA49" s="2" t="s">
        <v>216</v>
      </c>
      <c r="AB49" s="2" t="s">
        <v>544</v>
      </c>
      <c r="AC49" s="2">
        <v>4</v>
      </c>
      <c r="AD49" s="2" t="s">
        <v>133</v>
      </c>
      <c r="AE49" s="2" t="s">
        <v>263</v>
      </c>
      <c r="AF49" s="2" t="s">
        <v>134</v>
      </c>
      <c r="AG49" s="2" t="s">
        <v>537</v>
      </c>
      <c r="AH49" s="2" t="s">
        <v>537</v>
      </c>
      <c r="AI49" s="2" t="s">
        <v>219</v>
      </c>
      <c r="AJ49" s="2">
        <v>110</v>
      </c>
      <c r="AK49" s="20">
        <v>99</v>
      </c>
      <c r="AL49" t="str">
        <f>IFERROR(INDEX(RD_IL_PERMISOS!$CQ$1:$CQ$100,MATCH(BD_CIAT!A49,RD_IL_PERMISOS!$I$1:$I$100,0)),"")</f>
        <v/>
      </c>
    </row>
    <row r="50" spans="1:38" ht="20.100000000000001" customHeight="1">
      <c r="A50" s="18">
        <v>3328</v>
      </c>
      <c r="B50" s="2" t="s">
        <v>545</v>
      </c>
      <c r="C50" s="2" t="s">
        <v>363</v>
      </c>
      <c r="D50" s="2" t="s">
        <v>195</v>
      </c>
      <c r="E50" s="2">
        <v>1181</v>
      </c>
      <c r="F50" s="19">
        <v>39335</v>
      </c>
      <c r="G50" s="20">
        <v>1089</v>
      </c>
      <c r="H50" s="2" t="s">
        <v>409</v>
      </c>
      <c r="I50" s="2" t="s">
        <v>546</v>
      </c>
      <c r="J50" s="2">
        <v>7435266</v>
      </c>
      <c r="K50" s="2" t="s">
        <v>547</v>
      </c>
      <c r="L50" s="2">
        <v>65.599999999999994</v>
      </c>
      <c r="M50" s="2">
        <v>12.19</v>
      </c>
      <c r="N50" s="2">
        <v>5.81</v>
      </c>
      <c r="O50" s="2">
        <v>1350</v>
      </c>
      <c r="P50" s="2">
        <v>3600</v>
      </c>
      <c r="Q50" s="2">
        <v>1975</v>
      </c>
      <c r="R50" s="2" t="s">
        <v>497</v>
      </c>
      <c r="S50" s="2" t="s">
        <v>548</v>
      </c>
      <c r="T50" s="2" t="s">
        <v>549</v>
      </c>
      <c r="U50" s="2" t="s">
        <v>550</v>
      </c>
      <c r="V50" s="2" t="s">
        <v>551</v>
      </c>
      <c r="W50" s="1" t="s">
        <v>202</v>
      </c>
      <c r="X50" s="1" t="s">
        <v>203</v>
      </c>
      <c r="Y50" s="2"/>
      <c r="Z50" s="2"/>
      <c r="AA50" s="2"/>
      <c r="AB50" s="2" t="s">
        <v>204</v>
      </c>
      <c r="AC50" s="2">
        <v>6</v>
      </c>
      <c r="AD50" s="2" t="s">
        <v>140</v>
      </c>
      <c r="AE50" s="2" t="s">
        <v>143</v>
      </c>
      <c r="AF50" s="2" t="s">
        <v>205</v>
      </c>
      <c r="AG50" s="2" t="s">
        <v>546</v>
      </c>
      <c r="AH50" s="2" t="s">
        <v>206</v>
      </c>
      <c r="AI50" s="2" t="s">
        <v>369</v>
      </c>
      <c r="AJ50" s="2"/>
      <c r="AK50" s="20"/>
      <c r="AL50" t="str">
        <f>IFERROR(INDEX(RD_IL_PERMISOS!$CQ$1:$CQ$100,MATCH(BD_CIAT!A50,RD_IL_PERMISOS!$I$1:$I$100,0)),"")</f>
        <v/>
      </c>
    </row>
    <row r="51" spans="1:38" ht="20.100000000000001" customHeight="1">
      <c r="A51" s="18">
        <v>3361</v>
      </c>
      <c r="B51" s="2" t="s">
        <v>552</v>
      </c>
      <c r="C51" s="2" t="s">
        <v>241</v>
      </c>
      <c r="D51" s="2" t="s">
        <v>195</v>
      </c>
      <c r="E51" s="2">
        <v>2349</v>
      </c>
      <c r="F51" s="19">
        <v>42736</v>
      </c>
      <c r="G51" s="20">
        <v>1678</v>
      </c>
      <c r="H51" s="2" t="s">
        <v>553</v>
      </c>
      <c r="I51" s="2">
        <v>564010</v>
      </c>
      <c r="J51" s="2">
        <v>7508893</v>
      </c>
      <c r="K51" s="2" t="s">
        <v>554</v>
      </c>
      <c r="L51" s="2">
        <v>79.27</v>
      </c>
      <c r="M51" s="2">
        <v>12.25</v>
      </c>
      <c r="N51" s="2">
        <v>8.2200000000000006</v>
      </c>
      <c r="O51" s="2">
        <v>1836</v>
      </c>
      <c r="P51" s="2">
        <v>3600</v>
      </c>
      <c r="Q51" s="2">
        <v>1975</v>
      </c>
      <c r="R51" s="2" t="s">
        <v>315</v>
      </c>
      <c r="S51" s="2" t="s">
        <v>552</v>
      </c>
      <c r="T51" s="2" t="s">
        <v>555</v>
      </c>
      <c r="U51" s="2" t="s">
        <v>556</v>
      </c>
      <c r="V51" s="2"/>
      <c r="W51" s="1" t="s">
        <v>202</v>
      </c>
      <c r="X51" s="1" t="s">
        <v>203</v>
      </c>
      <c r="Y51" s="2"/>
      <c r="Z51" s="2"/>
      <c r="AA51" s="2"/>
      <c r="AB51" s="2" t="s">
        <v>204</v>
      </c>
      <c r="AC51" s="2">
        <v>6</v>
      </c>
      <c r="AD51" s="2" t="s">
        <v>140</v>
      </c>
      <c r="AE51" s="2" t="s">
        <v>143</v>
      </c>
      <c r="AF51" s="2" t="s">
        <v>205</v>
      </c>
      <c r="AG51" s="2">
        <v>564010</v>
      </c>
      <c r="AH51" s="2" t="s">
        <v>206</v>
      </c>
      <c r="AI51" s="2" t="s">
        <v>247</v>
      </c>
      <c r="AJ51" s="2"/>
      <c r="AK51" s="20"/>
      <c r="AL51" t="str">
        <f>IFERROR(INDEX(RD_IL_PERMISOS!$CQ$1:$CQ$100,MATCH(BD_CIAT!A51,RD_IL_PERMISOS!$I$1:$I$100,0)),"")</f>
        <v/>
      </c>
    </row>
    <row r="52" spans="1:38" ht="20.100000000000001" customHeight="1">
      <c r="A52" s="18">
        <v>3370</v>
      </c>
      <c r="B52" s="2" t="s">
        <v>557</v>
      </c>
      <c r="C52" s="2" t="s">
        <v>363</v>
      </c>
      <c r="D52" s="2" t="s">
        <v>195</v>
      </c>
      <c r="E52" s="2">
        <v>1145</v>
      </c>
      <c r="F52" s="19">
        <v>38875</v>
      </c>
      <c r="G52" s="20">
        <v>1090</v>
      </c>
      <c r="H52" s="2" t="s">
        <v>558</v>
      </c>
      <c r="I52" s="2" t="s">
        <v>559</v>
      </c>
      <c r="J52" s="2">
        <v>7333212</v>
      </c>
      <c r="K52" s="2" t="s">
        <v>560</v>
      </c>
      <c r="L52" s="2">
        <v>59.3</v>
      </c>
      <c r="M52" s="2">
        <v>12.19</v>
      </c>
      <c r="N52" s="2">
        <v>4.87</v>
      </c>
      <c r="O52" s="2">
        <v>918</v>
      </c>
      <c r="P52" s="2">
        <v>3600</v>
      </c>
      <c r="Q52" s="2">
        <v>1973</v>
      </c>
      <c r="R52" s="2" t="s">
        <v>497</v>
      </c>
      <c r="S52" s="2" t="s">
        <v>561</v>
      </c>
      <c r="T52" s="2" t="s">
        <v>562</v>
      </c>
      <c r="U52" s="2" t="s">
        <v>563</v>
      </c>
      <c r="V52" s="2" t="s">
        <v>564</v>
      </c>
      <c r="W52" s="1" t="s">
        <v>202</v>
      </c>
      <c r="X52" s="1" t="s">
        <v>203</v>
      </c>
      <c r="Y52" s="2"/>
      <c r="Z52" s="2"/>
      <c r="AA52" s="2"/>
      <c r="AB52" s="2" t="s">
        <v>204</v>
      </c>
      <c r="AC52" s="2">
        <v>6</v>
      </c>
      <c r="AD52" s="2" t="s">
        <v>133</v>
      </c>
      <c r="AE52" s="2" t="s">
        <v>137</v>
      </c>
      <c r="AF52" s="2" t="s">
        <v>134</v>
      </c>
      <c r="AG52" s="2" t="s">
        <v>559</v>
      </c>
      <c r="AH52" s="2" t="s">
        <v>206</v>
      </c>
      <c r="AI52" s="2" t="s">
        <v>369</v>
      </c>
      <c r="AJ52" s="2"/>
      <c r="AK52" s="20"/>
      <c r="AL52" t="str">
        <f>IFERROR(INDEX(RD_IL_PERMISOS!$CQ$1:$CQ$100,MATCH(BD_CIAT!A52,RD_IL_PERMISOS!$I$1:$I$100,0)),"")</f>
        <v/>
      </c>
    </row>
    <row r="53" spans="1:38" ht="20.100000000000001" customHeight="1">
      <c r="A53" s="18">
        <v>3373</v>
      </c>
      <c r="B53" s="2" t="s">
        <v>565</v>
      </c>
      <c r="C53" s="2" t="s">
        <v>477</v>
      </c>
      <c r="D53" s="2" t="s">
        <v>195</v>
      </c>
      <c r="E53" s="2">
        <v>1422</v>
      </c>
      <c r="F53" s="19">
        <v>38875</v>
      </c>
      <c r="G53" s="20">
        <v>1015</v>
      </c>
      <c r="H53" s="2" t="s">
        <v>528</v>
      </c>
      <c r="I53" s="2" t="s">
        <v>566</v>
      </c>
      <c r="J53" s="2">
        <v>7333250</v>
      </c>
      <c r="K53" s="2" t="s">
        <v>567</v>
      </c>
      <c r="L53" s="2">
        <v>74.97</v>
      </c>
      <c r="M53" s="2">
        <v>12.19</v>
      </c>
      <c r="N53" s="2">
        <v>8.3000000000000007</v>
      </c>
      <c r="O53" s="2">
        <v>1574</v>
      </c>
      <c r="P53" s="2"/>
      <c r="Q53" s="2">
        <v>1973</v>
      </c>
      <c r="R53" s="2" t="s">
        <v>315</v>
      </c>
      <c r="S53" s="2" t="s">
        <v>568</v>
      </c>
      <c r="T53" s="2" t="s">
        <v>569</v>
      </c>
      <c r="U53" s="2" t="s">
        <v>570</v>
      </c>
      <c r="V53" s="2" t="s">
        <v>571</v>
      </c>
      <c r="W53" s="1" t="s">
        <v>202</v>
      </c>
      <c r="X53" s="1" t="s">
        <v>485</v>
      </c>
      <c r="Y53" s="2"/>
      <c r="Z53" s="2"/>
      <c r="AA53" s="2"/>
      <c r="AB53" s="2" t="s">
        <v>204</v>
      </c>
      <c r="AC53" s="2">
        <v>6</v>
      </c>
      <c r="AD53" s="2" t="s">
        <v>133</v>
      </c>
      <c r="AE53" s="2" t="s">
        <v>137</v>
      </c>
      <c r="AF53" s="2" t="s">
        <v>134</v>
      </c>
      <c r="AG53" s="2" t="s">
        <v>566</v>
      </c>
      <c r="AH53" s="2" t="s">
        <v>206</v>
      </c>
      <c r="AI53" s="2" t="s">
        <v>486</v>
      </c>
      <c r="AJ53" s="2"/>
      <c r="AK53" s="20"/>
      <c r="AL53" t="str">
        <f>IFERROR(INDEX(RD_IL_PERMISOS!$CQ$1:$CQ$100,MATCH(BD_CIAT!A53,RD_IL_PERMISOS!$I$1:$I$100,0)),"")</f>
        <v/>
      </c>
    </row>
    <row r="54" spans="1:38" ht="20.100000000000001" customHeight="1">
      <c r="A54" s="18">
        <v>3385</v>
      </c>
      <c r="B54" s="2" t="s">
        <v>572</v>
      </c>
      <c r="C54" s="2" t="s">
        <v>209</v>
      </c>
      <c r="D54" s="2" t="s">
        <v>195</v>
      </c>
      <c r="E54" s="2">
        <v>351</v>
      </c>
      <c r="F54" s="19">
        <v>42691</v>
      </c>
      <c r="G54" s="20">
        <v>299</v>
      </c>
      <c r="H54" s="2" t="s">
        <v>109</v>
      </c>
      <c r="I54" s="2" t="s">
        <v>573</v>
      </c>
      <c r="J54" s="2">
        <v>8000886</v>
      </c>
      <c r="K54" s="2" t="s">
        <v>574</v>
      </c>
      <c r="L54" s="2">
        <v>34.590000000000003</v>
      </c>
      <c r="M54" s="2">
        <v>9.3000000000000007</v>
      </c>
      <c r="N54" s="2">
        <v>4.83</v>
      </c>
      <c r="O54" s="2">
        <v>320</v>
      </c>
      <c r="P54" s="2">
        <v>1125</v>
      </c>
      <c r="Q54" s="2">
        <v>1979</v>
      </c>
      <c r="R54" s="2" t="s">
        <v>575</v>
      </c>
      <c r="S54" s="2" t="s">
        <v>576</v>
      </c>
      <c r="T54" s="2" t="s">
        <v>577</v>
      </c>
      <c r="U54" s="2" t="s">
        <v>578</v>
      </c>
      <c r="V54" s="2" t="s">
        <v>579</v>
      </c>
      <c r="W54" s="1" t="s">
        <v>202</v>
      </c>
      <c r="X54" s="1" t="s">
        <v>203</v>
      </c>
      <c r="Y54" s="2"/>
      <c r="Z54" s="2"/>
      <c r="AA54" s="2"/>
      <c r="AB54" s="2" t="s">
        <v>204</v>
      </c>
      <c r="AC54" s="2">
        <v>5</v>
      </c>
      <c r="AD54" s="2" t="s">
        <v>133</v>
      </c>
      <c r="AE54" s="2" t="s">
        <v>277</v>
      </c>
      <c r="AF54" s="2" t="s">
        <v>134</v>
      </c>
      <c r="AG54" s="2" t="s">
        <v>573</v>
      </c>
      <c r="AH54" s="2" t="s">
        <v>206</v>
      </c>
      <c r="AI54" s="2" t="s">
        <v>219</v>
      </c>
      <c r="AJ54" s="2"/>
      <c r="AK54" s="20"/>
      <c r="AL54" t="str">
        <f>IFERROR(INDEX(RD_IL_PERMISOS!$CQ$1:$CQ$100,MATCH(BD_CIAT!A54,RD_IL_PERMISOS!$I$1:$I$100,0)),"")</f>
        <v/>
      </c>
    </row>
    <row r="55" spans="1:38" ht="20.100000000000001" customHeight="1">
      <c r="A55" s="18">
        <v>3388</v>
      </c>
      <c r="B55" s="2" t="s">
        <v>580</v>
      </c>
      <c r="C55" s="2" t="s">
        <v>241</v>
      </c>
      <c r="D55" s="2" t="s">
        <v>195</v>
      </c>
      <c r="E55" s="2">
        <v>1525</v>
      </c>
      <c r="F55" s="19">
        <v>42736</v>
      </c>
      <c r="G55" s="20">
        <v>1089</v>
      </c>
      <c r="H55" s="2" t="s">
        <v>581</v>
      </c>
      <c r="I55" s="2">
        <v>600678</v>
      </c>
      <c r="J55" s="2">
        <v>7806271</v>
      </c>
      <c r="K55" s="2" t="s">
        <v>582</v>
      </c>
      <c r="L55" s="2">
        <v>59.86</v>
      </c>
      <c r="M55" s="2">
        <v>12.19</v>
      </c>
      <c r="N55" s="2">
        <v>4.99</v>
      </c>
      <c r="O55" s="2">
        <v>899</v>
      </c>
      <c r="P55" s="2">
        <v>3600</v>
      </c>
      <c r="Q55" s="2">
        <v>1978</v>
      </c>
      <c r="R55" s="2" t="s">
        <v>315</v>
      </c>
      <c r="S55" s="2" t="s">
        <v>583</v>
      </c>
      <c r="T55" s="2" t="s">
        <v>584</v>
      </c>
      <c r="U55" s="2"/>
      <c r="V55" s="2"/>
      <c r="W55" s="1" t="s">
        <v>202</v>
      </c>
      <c r="X55" s="1" t="s">
        <v>203</v>
      </c>
      <c r="Y55" s="2"/>
      <c r="Z55" s="2"/>
      <c r="AA55" s="2"/>
      <c r="AB55" s="2" t="s">
        <v>204</v>
      </c>
      <c r="AC55" s="2">
        <v>6</v>
      </c>
      <c r="AD55" s="2" t="s">
        <v>140</v>
      </c>
      <c r="AE55" s="2" t="s">
        <v>143</v>
      </c>
      <c r="AF55" s="2" t="s">
        <v>205</v>
      </c>
      <c r="AG55" s="2">
        <v>600678</v>
      </c>
      <c r="AH55" s="2" t="s">
        <v>206</v>
      </c>
      <c r="AI55" s="2" t="s">
        <v>247</v>
      </c>
      <c r="AJ55" s="2"/>
      <c r="AK55" s="20"/>
      <c r="AL55" t="str">
        <f>IFERROR(INDEX(RD_IL_PERMISOS!$CQ$1:$CQ$100,MATCH(BD_CIAT!A55,RD_IL_PERMISOS!$I$1:$I$100,0)),"")</f>
        <v/>
      </c>
    </row>
    <row r="56" spans="1:38" ht="20.100000000000001" customHeight="1">
      <c r="A56" s="18">
        <v>3394</v>
      </c>
      <c r="B56" s="2" t="s">
        <v>585</v>
      </c>
      <c r="C56" s="2" t="s">
        <v>477</v>
      </c>
      <c r="D56" s="2" t="s">
        <v>195</v>
      </c>
      <c r="E56" s="2">
        <v>1632</v>
      </c>
      <c r="F56" s="19">
        <v>40253</v>
      </c>
      <c r="G56" s="20">
        <v>918</v>
      </c>
      <c r="H56" s="2" t="s">
        <v>586</v>
      </c>
      <c r="I56" s="2" t="s">
        <v>587</v>
      </c>
      <c r="J56" s="2">
        <v>7395521</v>
      </c>
      <c r="K56" s="2" t="s">
        <v>588</v>
      </c>
      <c r="L56" s="2">
        <v>78.14</v>
      </c>
      <c r="M56" s="2">
        <v>11.67</v>
      </c>
      <c r="N56" s="2">
        <v>7.26</v>
      </c>
      <c r="O56" s="2">
        <v>1640</v>
      </c>
      <c r="P56" s="2">
        <v>2685</v>
      </c>
      <c r="Q56" s="2">
        <v>1973</v>
      </c>
      <c r="R56" s="2" t="s">
        <v>497</v>
      </c>
      <c r="S56" s="2" t="s">
        <v>589</v>
      </c>
      <c r="T56" s="2" t="s">
        <v>482</v>
      </c>
      <c r="U56" s="2" t="s">
        <v>590</v>
      </c>
      <c r="V56" s="2" t="s">
        <v>591</v>
      </c>
      <c r="W56" s="1" t="s">
        <v>202</v>
      </c>
      <c r="X56" s="1" t="s">
        <v>203</v>
      </c>
      <c r="Y56" s="2"/>
      <c r="Z56" s="2"/>
      <c r="AA56" s="2"/>
      <c r="AB56" s="2" t="s">
        <v>204</v>
      </c>
      <c r="AC56" s="2">
        <v>6</v>
      </c>
      <c r="AD56" s="2" t="s">
        <v>534</v>
      </c>
      <c r="AE56" s="2" t="s">
        <v>535</v>
      </c>
      <c r="AF56" s="2" t="s">
        <v>205</v>
      </c>
      <c r="AG56" s="2" t="s">
        <v>587</v>
      </c>
      <c r="AH56" s="2" t="s">
        <v>206</v>
      </c>
      <c r="AI56" s="2" t="s">
        <v>486</v>
      </c>
      <c r="AJ56" s="2"/>
      <c r="AK56" s="20"/>
      <c r="AL56" t="str">
        <f>IFERROR(INDEX(RD_IL_PERMISOS!$CQ$1:$CQ$100,MATCH(BD_CIAT!A56,RD_IL_PERMISOS!$I$1:$I$100,0)),"")</f>
        <v/>
      </c>
    </row>
    <row r="57" spans="1:38" ht="20.100000000000001" customHeight="1">
      <c r="A57" s="18">
        <v>3403</v>
      </c>
      <c r="B57" s="2" t="s">
        <v>592</v>
      </c>
      <c r="C57" s="2" t="s">
        <v>209</v>
      </c>
      <c r="D57" s="2" t="s">
        <v>195</v>
      </c>
      <c r="E57" s="2">
        <v>1488</v>
      </c>
      <c r="F57" s="19">
        <v>38657</v>
      </c>
      <c r="G57" s="20">
        <v>1373</v>
      </c>
      <c r="H57" s="2" t="s">
        <v>210</v>
      </c>
      <c r="I57" s="2" t="s">
        <v>593</v>
      </c>
      <c r="J57" s="2">
        <v>7235628</v>
      </c>
      <c r="K57" s="2" t="s">
        <v>594</v>
      </c>
      <c r="L57" s="2">
        <v>70.25</v>
      </c>
      <c r="M57" s="2">
        <v>11.8</v>
      </c>
      <c r="N57" s="2">
        <v>8.6999999999999993</v>
      </c>
      <c r="O57" s="2">
        <v>1634</v>
      </c>
      <c r="P57" s="2">
        <v>3600</v>
      </c>
      <c r="Q57" s="2">
        <v>1973</v>
      </c>
      <c r="R57" s="2" t="s">
        <v>351</v>
      </c>
      <c r="S57" s="2" t="s">
        <v>595</v>
      </c>
      <c r="T57" s="2" t="s">
        <v>596</v>
      </c>
      <c r="U57" s="2" t="s">
        <v>597</v>
      </c>
      <c r="V57" s="2" t="s">
        <v>598</v>
      </c>
      <c r="W57" s="1" t="s">
        <v>599</v>
      </c>
      <c r="X57" s="1" t="s">
        <v>203</v>
      </c>
      <c r="Y57" s="2" t="s">
        <v>155</v>
      </c>
      <c r="Z57" s="2"/>
      <c r="AA57" s="2" t="s">
        <v>216</v>
      </c>
      <c r="AB57" s="2" t="s">
        <v>600</v>
      </c>
      <c r="AC57" s="2">
        <v>6</v>
      </c>
      <c r="AD57" s="2" t="s">
        <v>140</v>
      </c>
      <c r="AE57" s="2" t="s">
        <v>143</v>
      </c>
      <c r="AF57" s="2" t="s">
        <v>205</v>
      </c>
      <c r="AG57" s="2" t="s">
        <v>593</v>
      </c>
      <c r="AH57" s="2" t="s">
        <v>593</v>
      </c>
      <c r="AI57" s="2" t="s">
        <v>219</v>
      </c>
      <c r="AJ57" s="2">
        <v>110</v>
      </c>
      <c r="AK57" s="20">
        <v>450</v>
      </c>
      <c r="AL57" t="str">
        <f>IFERROR(INDEX(RD_IL_PERMISOS!$CQ$1:$CQ$100,MATCH(BD_CIAT!A57,RD_IL_PERMISOS!$I$1:$I$100,0)),"")</f>
        <v/>
      </c>
    </row>
    <row r="58" spans="1:38" ht="20.100000000000001" customHeight="1">
      <c r="A58" s="18">
        <v>3406</v>
      </c>
      <c r="B58" s="2" t="s">
        <v>601</v>
      </c>
      <c r="C58" s="2" t="s">
        <v>241</v>
      </c>
      <c r="D58" s="2" t="s">
        <v>195</v>
      </c>
      <c r="E58" s="2">
        <v>1525</v>
      </c>
      <c r="F58" s="19">
        <v>42736</v>
      </c>
      <c r="G58" s="20">
        <v>1089</v>
      </c>
      <c r="H58" s="2" t="s">
        <v>249</v>
      </c>
      <c r="I58" s="2">
        <v>599831</v>
      </c>
      <c r="J58" s="2">
        <v>7806283</v>
      </c>
      <c r="K58" s="2" t="s">
        <v>602</v>
      </c>
      <c r="L58" s="2">
        <v>59.74</v>
      </c>
      <c r="M58" s="2">
        <v>12.19</v>
      </c>
      <c r="N58" s="2">
        <v>6.09</v>
      </c>
      <c r="O58" s="2">
        <v>1216</v>
      </c>
      <c r="P58" s="2">
        <v>3600</v>
      </c>
      <c r="Q58" s="2">
        <v>1978</v>
      </c>
      <c r="R58" s="2" t="s">
        <v>315</v>
      </c>
      <c r="S58" s="2" t="s">
        <v>603</v>
      </c>
      <c r="T58" s="2" t="s">
        <v>253</v>
      </c>
      <c r="U58" s="2" t="s">
        <v>604</v>
      </c>
      <c r="V58" s="2"/>
      <c r="W58" s="1" t="s">
        <v>202</v>
      </c>
      <c r="X58" s="1" t="s">
        <v>203</v>
      </c>
      <c r="Y58" s="2"/>
      <c r="Z58" s="2"/>
      <c r="AA58" s="2"/>
      <c r="AB58" s="2" t="s">
        <v>204</v>
      </c>
      <c r="AC58" s="2">
        <v>6</v>
      </c>
      <c r="AD58" s="2" t="s">
        <v>140</v>
      </c>
      <c r="AE58" s="2" t="s">
        <v>143</v>
      </c>
      <c r="AF58" s="2" t="s">
        <v>205</v>
      </c>
      <c r="AG58" s="2">
        <v>599831</v>
      </c>
      <c r="AH58" s="2" t="s">
        <v>206</v>
      </c>
      <c r="AI58" s="2" t="s">
        <v>247</v>
      </c>
      <c r="AJ58" s="2"/>
      <c r="AK58" s="20"/>
      <c r="AL58" t="str">
        <f>IFERROR(INDEX(RD_IL_PERMISOS!$CQ$1:$CQ$100,MATCH(BD_CIAT!A58,RD_IL_PERMISOS!$I$1:$I$100,0)),"")</f>
        <v/>
      </c>
    </row>
    <row r="59" spans="1:38" ht="20.100000000000001" customHeight="1">
      <c r="A59" s="18">
        <v>3409</v>
      </c>
      <c r="B59" s="2" t="s">
        <v>605</v>
      </c>
      <c r="C59" s="2" t="s">
        <v>477</v>
      </c>
      <c r="D59" s="2" t="s">
        <v>195</v>
      </c>
      <c r="E59" s="2">
        <v>1084</v>
      </c>
      <c r="F59" s="19">
        <v>38875</v>
      </c>
      <c r="G59" s="20">
        <v>998</v>
      </c>
      <c r="H59" s="2" t="s">
        <v>528</v>
      </c>
      <c r="I59" s="2" t="s">
        <v>606</v>
      </c>
      <c r="J59" s="2">
        <v>7121138</v>
      </c>
      <c r="K59" s="2" t="s">
        <v>607</v>
      </c>
      <c r="L59" s="2">
        <v>65.31</v>
      </c>
      <c r="M59" s="2">
        <v>10.97</v>
      </c>
      <c r="N59" s="2">
        <v>4.57</v>
      </c>
      <c r="O59" s="2">
        <v>916</v>
      </c>
      <c r="P59" s="2">
        <v>3600</v>
      </c>
      <c r="Q59" s="2">
        <v>1971</v>
      </c>
      <c r="R59" s="2" t="s">
        <v>497</v>
      </c>
      <c r="S59" s="2" t="s">
        <v>608</v>
      </c>
      <c r="T59" s="2" t="s">
        <v>609</v>
      </c>
      <c r="U59" s="2" t="s">
        <v>610</v>
      </c>
      <c r="V59" s="2" t="s">
        <v>611</v>
      </c>
      <c r="W59" s="1" t="s">
        <v>202</v>
      </c>
      <c r="X59" s="1" t="s">
        <v>485</v>
      </c>
      <c r="Y59" s="2"/>
      <c r="Z59" s="2"/>
      <c r="AA59" s="2"/>
      <c r="AB59" s="2" t="s">
        <v>204</v>
      </c>
      <c r="AC59" s="2">
        <v>6</v>
      </c>
      <c r="AD59" s="2" t="s">
        <v>133</v>
      </c>
      <c r="AE59" s="2" t="s">
        <v>137</v>
      </c>
      <c r="AF59" s="2" t="s">
        <v>134</v>
      </c>
      <c r="AG59" s="2" t="s">
        <v>606</v>
      </c>
      <c r="AH59" s="2" t="s">
        <v>206</v>
      </c>
      <c r="AI59" s="2" t="s">
        <v>486</v>
      </c>
      <c r="AJ59" s="2"/>
      <c r="AK59" s="20"/>
      <c r="AL59" t="str">
        <f>IFERROR(INDEX(RD_IL_PERMISOS!$CQ$1:$CQ$100,MATCH(BD_CIAT!A59,RD_IL_PERMISOS!$I$1:$I$100,0)),"")</f>
        <v/>
      </c>
    </row>
    <row r="60" spans="1:38" ht="20.100000000000001" customHeight="1">
      <c r="A60" s="18">
        <v>3415</v>
      </c>
      <c r="B60" s="2" t="s">
        <v>612</v>
      </c>
      <c r="C60" s="2" t="s">
        <v>477</v>
      </c>
      <c r="D60" s="2" t="s">
        <v>195</v>
      </c>
      <c r="E60" s="2">
        <v>1506</v>
      </c>
      <c r="F60" s="19">
        <v>38875</v>
      </c>
      <c r="G60" s="20">
        <v>1285</v>
      </c>
      <c r="H60" s="2" t="s">
        <v>528</v>
      </c>
      <c r="I60" s="2" t="s">
        <v>613</v>
      </c>
      <c r="J60" s="2">
        <v>7407908</v>
      </c>
      <c r="K60" s="2" t="s">
        <v>614</v>
      </c>
      <c r="L60" s="2">
        <v>70.5</v>
      </c>
      <c r="M60" s="2">
        <v>12.26</v>
      </c>
      <c r="N60" s="2">
        <v>8.27</v>
      </c>
      <c r="O60" s="2">
        <v>1363</v>
      </c>
      <c r="P60" s="2">
        <v>3600</v>
      </c>
      <c r="Q60" s="2">
        <v>1974</v>
      </c>
      <c r="R60" s="2" t="s">
        <v>315</v>
      </c>
      <c r="S60" s="2" t="s">
        <v>615</v>
      </c>
      <c r="T60" s="2" t="s">
        <v>569</v>
      </c>
      <c r="U60" s="2" t="s">
        <v>616</v>
      </c>
      <c r="V60" s="2" t="s">
        <v>617</v>
      </c>
      <c r="W60" s="1" t="s">
        <v>202</v>
      </c>
      <c r="X60" s="1" t="s">
        <v>203</v>
      </c>
      <c r="Y60" s="2"/>
      <c r="Z60" s="2"/>
      <c r="AA60" s="2"/>
      <c r="AB60" s="2" t="s">
        <v>204</v>
      </c>
      <c r="AC60" s="2">
        <v>6</v>
      </c>
      <c r="AD60" s="2" t="s">
        <v>133</v>
      </c>
      <c r="AE60" s="2" t="s">
        <v>137</v>
      </c>
      <c r="AF60" s="2" t="s">
        <v>134</v>
      </c>
      <c r="AG60" s="2" t="s">
        <v>613</v>
      </c>
      <c r="AH60" s="2" t="s">
        <v>206</v>
      </c>
      <c r="AI60" s="2" t="s">
        <v>486</v>
      </c>
      <c r="AJ60" s="2"/>
      <c r="AK60" s="20"/>
      <c r="AL60" t="str">
        <f>IFERROR(INDEX(RD_IL_PERMISOS!$CQ$1:$CQ$100,MATCH(BD_CIAT!A60,RD_IL_PERMISOS!$I$1:$I$100,0)),"")</f>
        <v/>
      </c>
    </row>
    <row r="61" spans="1:38" ht="20.100000000000001" customHeight="1">
      <c r="A61" s="18">
        <v>3418</v>
      </c>
      <c r="B61" s="2" t="s">
        <v>618</v>
      </c>
      <c r="C61" s="2" t="s">
        <v>477</v>
      </c>
      <c r="D61" s="2" t="s">
        <v>195</v>
      </c>
      <c r="E61" s="2">
        <v>1361</v>
      </c>
      <c r="F61" s="19">
        <v>38875</v>
      </c>
      <c r="G61" s="20">
        <v>1011</v>
      </c>
      <c r="H61" s="2" t="s">
        <v>528</v>
      </c>
      <c r="I61" s="2" t="s">
        <v>619</v>
      </c>
      <c r="J61" s="2">
        <v>7366740</v>
      </c>
      <c r="K61" s="2" t="s">
        <v>620</v>
      </c>
      <c r="L61" s="2">
        <v>78.14</v>
      </c>
      <c r="M61" s="2">
        <v>11.68</v>
      </c>
      <c r="N61" s="2">
        <v>7.26</v>
      </c>
      <c r="O61" s="2">
        <v>1563</v>
      </c>
      <c r="P61" s="2"/>
      <c r="Q61" s="2">
        <v>1973</v>
      </c>
      <c r="R61" s="2" t="s">
        <v>497</v>
      </c>
      <c r="S61" s="2" t="s">
        <v>621</v>
      </c>
      <c r="T61" s="2" t="s">
        <v>482</v>
      </c>
      <c r="U61" s="2" t="s">
        <v>622</v>
      </c>
      <c r="V61" s="2" t="s">
        <v>623</v>
      </c>
      <c r="W61" s="1" t="s">
        <v>202</v>
      </c>
      <c r="X61" s="1" t="s">
        <v>485</v>
      </c>
      <c r="Y61" s="2"/>
      <c r="Z61" s="2"/>
      <c r="AA61" s="2"/>
      <c r="AB61" s="2" t="s">
        <v>204</v>
      </c>
      <c r="AC61" s="2">
        <v>6</v>
      </c>
      <c r="AD61" s="2" t="s">
        <v>133</v>
      </c>
      <c r="AE61" s="2" t="s">
        <v>137</v>
      </c>
      <c r="AF61" s="2" t="s">
        <v>134</v>
      </c>
      <c r="AG61" s="2" t="s">
        <v>619</v>
      </c>
      <c r="AH61" s="2" t="s">
        <v>206</v>
      </c>
      <c r="AI61" s="2" t="s">
        <v>486</v>
      </c>
      <c r="AJ61" s="2"/>
      <c r="AK61" s="20"/>
      <c r="AL61" t="str">
        <f>IFERROR(INDEX(RD_IL_PERMISOS!$CQ$1:$CQ$100,MATCH(BD_CIAT!A61,RD_IL_PERMISOS!$I$1:$I$100,0)),"")</f>
        <v/>
      </c>
    </row>
    <row r="62" spans="1:38" ht="20.100000000000001" customHeight="1">
      <c r="A62" s="18">
        <v>3430</v>
      </c>
      <c r="B62" s="2" t="s">
        <v>624</v>
      </c>
      <c r="C62" s="2" t="s">
        <v>241</v>
      </c>
      <c r="D62" s="2" t="s">
        <v>195</v>
      </c>
      <c r="E62" s="2">
        <v>1084</v>
      </c>
      <c r="F62" s="19">
        <v>38470</v>
      </c>
      <c r="G62" s="20">
        <v>943</v>
      </c>
      <c r="H62" s="2" t="s">
        <v>581</v>
      </c>
      <c r="I62" s="2">
        <v>539046</v>
      </c>
      <c r="J62" s="2">
        <v>7212377</v>
      </c>
      <c r="K62" s="2" t="s">
        <v>625</v>
      </c>
      <c r="L62" s="2">
        <v>53.09</v>
      </c>
      <c r="M62" s="2">
        <v>12.19</v>
      </c>
      <c r="N62" s="2">
        <v>5.94</v>
      </c>
      <c r="O62" s="2">
        <v>995</v>
      </c>
      <c r="P62" s="2">
        <v>3600</v>
      </c>
      <c r="Q62" s="2">
        <v>1972</v>
      </c>
      <c r="R62" s="2" t="s">
        <v>234</v>
      </c>
      <c r="S62" s="2" t="s">
        <v>626</v>
      </c>
      <c r="T62" s="2" t="s">
        <v>627</v>
      </c>
      <c r="U62" s="2"/>
      <c r="V62" s="2" t="s">
        <v>628</v>
      </c>
      <c r="W62" s="1" t="s">
        <v>202</v>
      </c>
      <c r="X62" s="1" t="s">
        <v>203</v>
      </c>
      <c r="Y62" s="2" t="s">
        <v>158</v>
      </c>
      <c r="Z62" s="2" t="s">
        <v>300</v>
      </c>
      <c r="AA62" s="2" t="s">
        <v>216</v>
      </c>
      <c r="AB62" s="2" t="s">
        <v>629</v>
      </c>
      <c r="AC62" s="2">
        <v>6</v>
      </c>
      <c r="AD62" s="2" t="s">
        <v>140</v>
      </c>
      <c r="AE62" s="2" t="s">
        <v>143</v>
      </c>
      <c r="AF62" s="2" t="s">
        <v>205</v>
      </c>
      <c r="AG62" s="2">
        <v>539046</v>
      </c>
      <c r="AH62" s="2">
        <v>539046</v>
      </c>
      <c r="AI62" s="2" t="s">
        <v>247</v>
      </c>
      <c r="AJ62" s="2">
        <v>110</v>
      </c>
      <c r="AK62" s="20">
        <v>330</v>
      </c>
      <c r="AL62" t="str">
        <f>IFERROR(INDEX(RD_IL_PERMISOS!$CQ$1:$CQ$100,MATCH(BD_CIAT!A62,RD_IL_PERMISOS!$I$1:$I$100,0)),"")</f>
        <v/>
      </c>
    </row>
    <row r="63" spans="1:38" ht="20.100000000000001" customHeight="1">
      <c r="A63" s="18">
        <v>3451</v>
      </c>
      <c r="B63" s="2" t="s">
        <v>630</v>
      </c>
      <c r="C63" s="2" t="s">
        <v>209</v>
      </c>
      <c r="D63" s="2" t="s">
        <v>195</v>
      </c>
      <c r="E63" s="2">
        <v>971</v>
      </c>
      <c r="F63" s="19">
        <v>44967</v>
      </c>
      <c r="G63" s="20">
        <v>826</v>
      </c>
      <c r="H63" s="2" t="s">
        <v>631</v>
      </c>
      <c r="I63" s="2" t="s">
        <v>632</v>
      </c>
      <c r="J63" s="2">
        <v>7230745</v>
      </c>
      <c r="K63" s="2" t="s">
        <v>633</v>
      </c>
      <c r="L63" s="2">
        <v>60.04</v>
      </c>
      <c r="M63" s="2">
        <v>11.88</v>
      </c>
      <c r="N63" s="2">
        <v>8.15</v>
      </c>
      <c r="O63" s="2">
        <v>1194</v>
      </c>
      <c r="P63" s="2">
        <v>1320</v>
      </c>
      <c r="Q63" s="2">
        <v>1945</v>
      </c>
      <c r="R63" s="2"/>
      <c r="S63" s="2" t="s">
        <v>634</v>
      </c>
      <c r="T63" s="2" t="s">
        <v>635</v>
      </c>
      <c r="U63" s="2" t="s">
        <v>636</v>
      </c>
      <c r="V63" s="2" t="s">
        <v>637</v>
      </c>
      <c r="W63" s="1" t="s">
        <v>202</v>
      </c>
      <c r="X63" s="1" t="s">
        <v>203</v>
      </c>
      <c r="Y63" s="2"/>
      <c r="Z63" s="2"/>
      <c r="AA63" s="2"/>
      <c r="AB63" s="2" t="s">
        <v>204</v>
      </c>
      <c r="AC63" s="2">
        <v>6</v>
      </c>
      <c r="AD63" s="2" t="s">
        <v>140</v>
      </c>
      <c r="AE63" s="2" t="s">
        <v>143</v>
      </c>
      <c r="AF63" s="2" t="s">
        <v>205</v>
      </c>
      <c r="AG63" s="2" t="s">
        <v>632</v>
      </c>
      <c r="AH63" s="2" t="s">
        <v>206</v>
      </c>
      <c r="AI63" s="2" t="s">
        <v>219</v>
      </c>
      <c r="AJ63" s="2"/>
      <c r="AK63" s="20"/>
      <c r="AL63" t="str">
        <f>IFERROR(INDEX(RD_IL_PERMISOS!$CQ$1:$CQ$100,MATCH(BD_CIAT!A63,RD_IL_PERMISOS!$I$1:$I$100,0)),"")</f>
        <v/>
      </c>
    </row>
    <row r="64" spans="1:38" ht="20.100000000000001" customHeight="1">
      <c r="A64" s="18">
        <v>3484</v>
      </c>
      <c r="B64" s="2" t="s">
        <v>638</v>
      </c>
      <c r="C64" s="2" t="s">
        <v>363</v>
      </c>
      <c r="D64" s="2" t="s">
        <v>195</v>
      </c>
      <c r="E64" s="2">
        <v>1604</v>
      </c>
      <c r="F64" s="19">
        <v>44070</v>
      </c>
      <c r="G64" s="20">
        <v>1146</v>
      </c>
      <c r="H64" s="2" t="s">
        <v>409</v>
      </c>
      <c r="I64" s="2" t="s">
        <v>639</v>
      </c>
      <c r="J64" s="2">
        <v>7827445</v>
      </c>
      <c r="K64" s="2" t="s">
        <v>640</v>
      </c>
      <c r="L64" s="2">
        <v>83.51</v>
      </c>
      <c r="M64" s="2">
        <v>12.8</v>
      </c>
      <c r="N64" s="2">
        <v>8.33</v>
      </c>
      <c r="O64" s="2">
        <v>1998</v>
      </c>
      <c r="P64" s="2">
        <v>3600</v>
      </c>
      <c r="Q64" s="2">
        <v>1980</v>
      </c>
      <c r="R64" s="2" t="s">
        <v>480</v>
      </c>
      <c r="S64" s="2" t="s">
        <v>367</v>
      </c>
      <c r="T64" s="2" t="s">
        <v>368</v>
      </c>
      <c r="U64" s="2"/>
      <c r="V64" s="2" t="s">
        <v>641</v>
      </c>
      <c r="W64" s="1" t="s">
        <v>202</v>
      </c>
      <c r="X64" s="1" t="s">
        <v>203</v>
      </c>
      <c r="Y64" s="2"/>
      <c r="Z64" s="2"/>
      <c r="AA64" s="2"/>
      <c r="AB64" s="2" t="s">
        <v>204</v>
      </c>
      <c r="AC64" s="2">
        <v>6</v>
      </c>
      <c r="AD64" s="2" t="s">
        <v>642</v>
      </c>
      <c r="AE64" s="2" t="s">
        <v>643</v>
      </c>
      <c r="AF64" s="2" t="s">
        <v>134</v>
      </c>
      <c r="AG64" s="2" t="s">
        <v>639</v>
      </c>
      <c r="AH64" s="2" t="s">
        <v>206</v>
      </c>
      <c r="AI64" s="2" t="s">
        <v>369</v>
      </c>
      <c r="AJ64" s="2"/>
      <c r="AK64" s="20"/>
      <c r="AL64" t="str">
        <f>IFERROR(INDEX(RD_IL_PERMISOS!$CQ$1:$CQ$100,MATCH(BD_CIAT!A64,RD_IL_PERMISOS!$I$1:$I$100,0)),"")</f>
        <v/>
      </c>
    </row>
    <row r="65" spans="1:38" ht="20.100000000000001" customHeight="1">
      <c r="A65" s="18">
        <v>3496</v>
      </c>
      <c r="B65" s="2" t="s">
        <v>644</v>
      </c>
      <c r="C65" s="2" t="s">
        <v>313</v>
      </c>
      <c r="D65" s="2" t="s">
        <v>195</v>
      </c>
      <c r="E65" s="2">
        <v>1274</v>
      </c>
      <c r="F65" s="19">
        <v>38520</v>
      </c>
      <c r="G65" s="20">
        <v>1121</v>
      </c>
      <c r="H65" s="2" t="s">
        <v>428</v>
      </c>
      <c r="I65" s="2" t="s">
        <v>645</v>
      </c>
      <c r="J65" s="2">
        <v>7528001</v>
      </c>
      <c r="K65" s="2" t="s">
        <v>646</v>
      </c>
      <c r="L65" s="2">
        <v>59.19</v>
      </c>
      <c r="M65" s="2">
        <v>12.8</v>
      </c>
      <c r="N65" s="2">
        <v>5.56</v>
      </c>
      <c r="O65" s="2">
        <v>1468</v>
      </c>
      <c r="P65" s="2">
        <v>3600</v>
      </c>
      <c r="Q65" s="2">
        <v>1976</v>
      </c>
      <c r="R65" s="2" t="s">
        <v>234</v>
      </c>
      <c r="S65" s="2" t="s">
        <v>647</v>
      </c>
      <c r="T65" s="2" t="s">
        <v>648</v>
      </c>
      <c r="U65" s="2"/>
      <c r="V65" s="2" t="s">
        <v>649</v>
      </c>
      <c r="W65" s="1" t="s">
        <v>202</v>
      </c>
      <c r="X65" s="1" t="s">
        <v>203</v>
      </c>
      <c r="Y65" s="2"/>
      <c r="Z65" s="2"/>
      <c r="AA65" s="2"/>
      <c r="AB65" s="2" t="s">
        <v>204</v>
      </c>
      <c r="AC65" s="2">
        <v>6</v>
      </c>
      <c r="AD65" s="2" t="s">
        <v>133</v>
      </c>
      <c r="AE65" s="2" t="s">
        <v>137</v>
      </c>
      <c r="AF65" s="2" t="s">
        <v>134</v>
      </c>
      <c r="AG65" s="2" t="s">
        <v>645</v>
      </c>
      <c r="AH65" s="2" t="s">
        <v>206</v>
      </c>
      <c r="AI65" s="2" t="s">
        <v>319</v>
      </c>
      <c r="AJ65" s="2"/>
      <c r="AK65" s="20"/>
      <c r="AL65" t="str">
        <f>IFERROR(INDEX(RD_IL_PERMISOS!$CQ$1:$CQ$100,MATCH(BD_CIAT!A65,RD_IL_PERMISOS!$I$1:$I$100,0)),"")</f>
        <v/>
      </c>
    </row>
    <row r="66" spans="1:38" ht="20.100000000000001" customHeight="1">
      <c r="A66" s="18">
        <v>3517</v>
      </c>
      <c r="B66" s="2" t="s">
        <v>650</v>
      </c>
      <c r="C66" s="2" t="s">
        <v>209</v>
      </c>
      <c r="D66" s="2" t="s">
        <v>195</v>
      </c>
      <c r="E66" s="2">
        <v>1827</v>
      </c>
      <c r="F66" s="19">
        <v>44783</v>
      </c>
      <c r="G66" s="20">
        <v>1600</v>
      </c>
      <c r="H66" s="2" t="s">
        <v>210</v>
      </c>
      <c r="I66" s="2" t="s">
        <v>651</v>
      </c>
      <c r="J66" s="2">
        <v>8107646</v>
      </c>
      <c r="K66" s="2" t="s">
        <v>652</v>
      </c>
      <c r="L66" s="2">
        <v>86.79</v>
      </c>
      <c r="M66" s="2">
        <v>12.85</v>
      </c>
      <c r="N66" s="2">
        <v>8.35</v>
      </c>
      <c r="O66" s="2">
        <v>2384</v>
      </c>
      <c r="P66" s="2">
        <v>3945</v>
      </c>
      <c r="Q66" s="2">
        <v>1985</v>
      </c>
      <c r="R66" s="2" t="s">
        <v>653</v>
      </c>
      <c r="S66" s="2" t="s">
        <v>654</v>
      </c>
      <c r="T66" s="2" t="s">
        <v>655</v>
      </c>
      <c r="U66" s="2" t="s">
        <v>656</v>
      </c>
      <c r="V66" s="2" t="s">
        <v>657</v>
      </c>
      <c r="W66" s="1" t="s">
        <v>202</v>
      </c>
      <c r="X66" s="1" t="s">
        <v>203</v>
      </c>
      <c r="Y66" s="2"/>
      <c r="Z66" s="2"/>
      <c r="AA66" s="2"/>
      <c r="AB66" s="2" t="s">
        <v>204</v>
      </c>
      <c r="AC66" s="2">
        <v>6</v>
      </c>
      <c r="AD66" s="2" t="s">
        <v>133</v>
      </c>
      <c r="AE66" s="2" t="s">
        <v>137</v>
      </c>
      <c r="AF66" s="2" t="s">
        <v>134</v>
      </c>
      <c r="AG66" s="2" t="s">
        <v>651</v>
      </c>
      <c r="AH66" s="2" t="s">
        <v>206</v>
      </c>
      <c r="AI66" s="2" t="s">
        <v>219</v>
      </c>
      <c r="AJ66" s="2"/>
      <c r="AK66" s="20"/>
      <c r="AL66" t="str">
        <f>IFERROR(INDEX(RD_IL_PERMISOS!$CQ$1:$CQ$100,MATCH(BD_CIAT!A66,RD_IL_PERMISOS!$I$1:$I$100,0)),"")</f>
        <v/>
      </c>
    </row>
    <row r="67" spans="1:38" ht="20.100000000000001" customHeight="1">
      <c r="A67" s="18">
        <v>3529</v>
      </c>
      <c r="B67" s="2" t="s">
        <v>658</v>
      </c>
      <c r="C67" s="2" t="s">
        <v>209</v>
      </c>
      <c r="D67" s="2" t="s">
        <v>195</v>
      </c>
      <c r="E67" s="2">
        <v>1217</v>
      </c>
      <c r="F67" s="19">
        <v>38744</v>
      </c>
      <c r="G67" s="20">
        <v>1089</v>
      </c>
      <c r="H67" s="2" t="s">
        <v>109</v>
      </c>
      <c r="I67" s="2" t="s">
        <v>659</v>
      </c>
      <c r="J67" s="2">
        <v>8003254</v>
      </c>
      <c r="K67" s="2" t="s">
        <v>660</v>
      </c>
      <c r="L67" s="2">
        <v>68</v>
      </c>
      <c r="M67" s="2">
        <v>12.8</v>
      </c>
      <c r="N67" s="2">
        <v>8</v>
      </c>
      <c r="O67" s="2">
        <v>1491</v>
      </c>
      <c r="P67" s="2">
        <v>4100</v>
      </c>
      <c r="Q67" s="2">
        <v>1981</v>
      </c>
      <c r="R67" s="2" t="s">
        <v>234</v>
      </c>
      <c r="S67" s="2" t="s">
        <v>309</v>
      </c>
      <c r="T67" s="2" t="s">
        <v>310</v>
      </c>
      <c r="U67" s="2" t="s">
        <v>661</v>
      </c>
      <c r="V67" s="2" t="s">
        <v>662</v>
      </c>
      <c r="W67" s="1" t="s">
        <v>663</v>
      </c>
      <c r="X67" s="1" t="s">
        <v>203</v>
      </c>
      <c r="Y67" s="2"/>
      <c r="Z67" s="2"/>
      <c r="AA67" s="2"/>
      <c r="AB67" s="2" t="s">
        <v>204</v>
      </c>
      <c r="AC67" s="2">
        <v>6</v>
      </c>
      <c r="AD67" s="2" t="s">
        <v>140</v>
      </c>
      <c r="AE67" s="2" t="s">
        <v>143</v>
      </c>
      <c r="AF67" s="2" t="s">
        <v>205</v>
      </c>
      <c r="AG67" s="2" t="s">
        <v>659</v>
      </c>
      <c r="AH67" s="2" t="s">
        <v>659</v>
      </c>
      <c r="AI67" s="2" t="s">
        <v>219</v>
      </c>
      <c r="AJ67" s="2"/>
      <c r="AK67" s="20"/>
      <c r="AL67" t="str">
        <f>IFERROR(INDEX(RD_IL_PERMISOS!$CQ$1:$CQ$100,MATCH(BD_CIAT!A67,RD_IL_PERMISOS!$I$1:$I$100,0)),"")</f>
        <v/>
      </c>
    </row>
    <row r="68" spans="1:38" ht="20.100000000000001" customHeight="1">
      <c r="A68" s="18">
        <v>3535</v>
      </c>
      <c r="B68" s="2" t="s">
        <v>664</v>
      </c>
      <c r="C68" s="2" t="s">
        <v>209</v>
      </c>
      <c r="D68" s="2" t="s">
        <v>195</v>
      </c>
      <c r="E68" s="2">
        <v>278</v>
      </c>
      <c r="F68" s="19">
        <v>43647</v>
      </c>
      <c r="G68" s="20">
        <v>237</v>
      </c>
      <c r="H68" s="2" t="s">
        <v>109</v>
      </c>
      <c r="I68" s="2" t="s">
        <v>665</v>
      </c>
      <c r="J68" s="2">
        <v>7325198</v>
      </c>
      <c r="K68" s="2" t="s">
        <v>666</v>
      </c>
      <c r="L68" s="2">
        <v>32.4</v>
      </c>
      <c r="M68" s="2">
        <v>8.4</v>
      </c>
      <c r="N68" s="2">
        <v>6.24</v>
      </c>
      <c r="O68" s="2">
        <v>291</v>
      </c>
      <c r="P68" s="2">
        <v>850</v>
      </c>
      <c r="Q68" s="2">
        <v>1973</v>
      </c>
      <c r="R68" s="2"/>
      <c r="S68" s="2" t="s">
        <v>667</v>
      </c>
      <c r="T68" s="2" t="s">
        <v>668</v>
      </c>
      <c r="U68" s="2" t="s">
        <v>669</v>
      </c>
      <c r="V68" s="2"/>
      <c r="W68" s="1" t="s">
        <v>202</v>
      </c>
      <c r="X68" s="1" t="s">
        <v>203</v>
      </c>
      <c r="Y68" s="2"/>
      <c r="Z68" s="2"/>
      <c r="AA68" s="2"/>
      <c r="AB68" s="2" t="s">
        <v>204</v>
      </c>
      <c r="AC68" s="2">
        <v>4</v>
      </c>
      <c r="AD68" s="2" t="s">
        <v>133</v>
      </c>
      <c r="AE68" s="2" t="s">
        <v>263</v>
      </c>
      <c r="AF68" s="2" t="s">
        <v>134</v>
      </c>
      <c r="AG68" s="2" t="s">
        <v>665</v>
      </c>
      <c r="AH68" s="2" t="s">
        <v>206</v>
      </c>
      <c r="AI68" s="2" t="s">
        <v>219</v>
      </c>
      <c r="AJ68" s="2"/>
      <c r="AK68" s="20"/>
      <c r="AL68" t="str">
        <f>IFERROR(INDEX(RD_IL_PERMISOS!$CQ$1:$CQ$100,MATCH(BD_CIAT!A68,RD_IL_PERMISOS!$I$1:$I$100,0)),"")</f>
        <v/>
      </c>
    </row>
    <row r="69" spans="1:38" ht="20.100000000000001" customHeight="1">
      <c r="A69" s="18">
        <v>3538</v>
      </c>
      <c r="B69" s="2" t="s">
        <v>670</v>
      </c>
      <c r="C69" s="2" t="s">
        <v>477</v>
      </c>
      <c r="D69" s="2" t="s">
        <v>195</v>
      </c>
      <c r="E69" s="2">
        <v>1644</v>
      </c>
      <c r="F69" s="19">
        <v>40253</v>
      </c>
      <c r="G69" s="20">
        <v>1230</v>
      </c>
      <c r="H69" s="2" t="s">
        <v>528</v>
      </c>
      <c r="I69" s="2" t="s">
        <v>671</v>
      </c>
      <c r="J69" s="2">
        <v>7230422</v>
      </c>
      <c r="K69" s="2" t="s">
        <v>672</v>
      </c>
      <c r="L69" s="2">
        <v>78.62</v>
      </c>
      <c r="M69" s="2">
        <v>12.14</v>
      </c>
      <c r="N69" s="2">
        <v>8.17</v>
      </c>
      <c r="O69" s="2">
        <v>1800</v>
      </c>
      <c r="P69" s="2">
        <v>3600</v>
      </c>
      <c r="Q69" s="2">
        <v>1972</v>
      </c>
      <c r="R69" s="2" t="s">
        <v>315</v>
      </c>
      <c r="S69" s="2" t="s">
        <v>673</v>
      </c>
      <c r="T69" s="2" t="s">
        <v>674</v>
      </c>
      <c r="U69" s="2" t="s">
        <v>675</v>
      </c>
      <c r="V69" s="2" t="s">
        <v>676</v>
      </c>
      <c r="W69" s="1" t="s">
        <v>202</v>
      </c>
      <c r="X69" s="1" t="s">
        <v>485</v>
      </c>
      <c r="Y69" s="2"/>
      <c r="Z69" s="2"/>
      <c r="AA69" s="2"/>
      <c r="AB69" s="2" t="s">
        <v>204</v>
      </c>
      <c r="AC69" s="2">
        <v>6</v>
      </c>
      <c r="AD69" s="2" t="s">
        <v>642</v>
      </c>
      <c r="AE69" s="2" t="s">
        <v>643</v>
      </c>
      <c r="AF69" s="2" t="s">
        <v>134</v>
      </c>
      <c r="AG69" s="2" t="s">
        <v>671</v>
      </c>
      <c r="AH69" s="2" t="s">
        <v>206</v>
      </c>
      <c r="AI69" s="2" t="s">
        <v>486</v>
      </c>
      <c r="AJ69" s="2"/>
      <c r="AK69" s="20"/>
      <c r="AL69" t="str">
        <f>IFERROR(INDEX(RD_IL_PERMISOS!$CQ$1:$CQ$100,MATCH(BD_CIAT!A69,RD_IL_PERMISOS!$I$1:$I$100,0)),"")</f>
        <v/>
      </c>
    </row>
    <row r="70" spans="1:38" ht="20.100000000000001" customHeight="1">
      <c r="A70" s="18">
        <v>3553</v>
      </c>
      <c r="B70" s="2" t="s">
        <v>677</v>
      </c>
      <c r="C70" s="2" t="s">
        <v>209</v>
      </c>
      <c r="D70" s="2" t="s">
        <v>195</v>
      </c>
      <c r="E70" s="2">
        <v>328</v>
      </c>
      <c r="F70" s="19">
        <v>43647</v>
      </c>
      <c r="G70" s="20">
        <v>279</v>
      </c>
      <c r="H70" s="2" t="s">
        <v>210</v>
      </c>
      <c r="I70" s="2" t="s">
        <v>678</v>
      </c>
      <c r="J70" s="2">
        <v>7369754</v>
      </c>
      <c r="K70" s="2" t="s">
        <v>679</v>
      </c>
      <c r="L70" s="2">
        <v>36.58</v>
      </c>
      <c r="M70" s="2">
        <v>8.3800000000000008</v>
      </c>
      <c r="N70" s="2">
        <v>6.11</v>
      </c>
      <c r="O70" s="2">
        <v>390</v>
      </c>
      <c r="P70" s="2">
        <v>1800</v>
      </c>
      <c r="Q70" s="2">
        <v>1979</v>
      </c>
      <c r="R70" s="2" t="s">
        <v>290</v>
      </c>
      <c r="S70" s="2" t="s">
        <v>667</v>
      </c>
      <c r="T70" s="2" t="s">
        <v>668</v>
      </c>
      <c r="U70" s="2" t="s">
        <v>680</v>
      </c>
      <c r="V70" s="2" t="s">
        <v>681</v>
      </c>
      <c r="W70" s="1" t="s">
        <v>202</v>
      </c>
      <c r="X70" s="1" t="s">
        <v>203</v>
      </c>
      <c r="Y70" s="2"/>
      <c r="Z70" s="2"/>
      <c r="AA70" s="2"/>
      <c r="AB70" s="2" t="s">
        <v>204</v>
      </c>
      <c r="AC70" s="2">
        <v>4</v>
      </c>
      <c r="AD70" s="2" t="s">
        <v>140</v>
      </c>
      <c r="AE70" s="2" t="s">
        <v>286</v>
      </c>
      <c r="AF70" s="2" t="s">
        <v>205</v>
      </c>
      <c r="AG70" s="2" t="s">
        <v>678</v>
      </c>
      <c r="AH70" s="2" t="s">
        <v>206</v>
      </c>
      <c r="AI70" s="2" t="s">
        <v>219</v>
      </c>
      <c r="AJ70" s="2"/>
      <c r="AK70" s="20"/>
      <c r="AL70" t="str">
        <f>IFERROR(INDEX(RD_IL_PERMISOS!$CQ$1:$CQ$100,MATCH(BD_CIAT!A70,RD_IL_PERMISOS!$I$1:$I$100,0)),"")</f>
        <v/>
      </c>
    </row>
    <row r="71" spans="1:38" ht="20.100000000000001" customHeight="1">
      <c r="A71" s="18">
        <v>3556</v>
      </c>
      <c r="B71" s="2" t="s">
        <v>682</v>
      </c>
      <c r="C71" s="2" t="s">
        <v>313</v>
      </c>
      <c r="D71" s="2" t="s">
        <v>195</v>
      </c>
      <c r="E71" s="2">
        <v>1480</v>
      </c>
      <c r="F71" s="19">
        <v>38520</v>
      </c>
      <c r="G71" s="20">
        <v>1145</v>
      </c>
      <c r="H71" s="2" t="s">
        <v>428</v>
      </c>
      <c r="I71" s="2" t="s">
        <v>683</v>
      </c>
      <c r="J71" s="2">
        <v>8121587</v>
      </c>
      <c r="K71" s="2" t="s">
        <v>684</v>
      </c>
      <c r="L71" s="2">
        <v>66.14</v>
      </c>
      <c r="M71" s="2">
        <v>13.1</v>
      </c>
      <c r="N71" s="2">
        <v>8.3000000000000007</v>
      </c>
      <c r="O71" s="2">
        <v>1535</v>
      </c>
      <c r="P71" s="2">
        <v>3600</v>
      </c>
      <c r="Q71" s="2">
        <v>1983</v>
      </c>
      <c r="R71" s="2" t="s">
        <v>653</v>
      </c>
      <c r="S71" s="2" t="s">
        <v>685</v>
      </c>
      <c r="T71" s="2" t="s">
        <v>648</v>
      </c>
      <c r="U71" s="2" t="s">
        <v>686</v>
      </c>
      <c r="V71" s="2" t="s">
        <v>687</v>
      </c>
      <c r="W71" s="1" t="s">
        <v>202</v>
      </c>
      <c r="X71" s="1" t="s">
        <v>203</v>
      </c>
      <c r="Y71" s="2"/>
      <c r="Z71" s="2"/>
      <c r="AA71" s="2"/>
      <c r="AB71" s="2" t="s">
        <v>204</v>
      </c>
      <c r="AC71" s="2">
        <v>6</v>
      </c>
      <c r="AD71" s="2" t="s">
        <v>140</v>
      </c>
      <c r="AE71" s="2" t="s">
        <v>143</v>
      </c>
      <c r="AF71" s="2" t="s">
        <v>205</v>
      </c>
      <c r="AG71" s="2" t="s">
        <v>683</v>
      </c>
      <c r="AH71" s="2" t="s">
        <v>206</v>
      </c>
      <c r="AI71" s="2" t="s">
        <v>319</v>
      </c>
      <c r="AJ71" s="2"/>
      <c r="AK71" s="20"/>
      <c r="AL71" t="str">
        <f>IFERROR(INDEX(RD_IL_PERMISOS!$CQ$1:$CQ$100,MATCH(BD_CIAT!A71,RD_IL_PERMISOS!$I$1:$I$100,0)),"")</f>
        <v/>
      </c>
    </row>
    <row r="72" spans="1:38" ht="20.100000000000001" customHeight="1">
      <c r="A72" s="18">
        <v>3571</v>
      </c>
      <c r="B72" s="2" t="s">
        <v>688</v>
      </c>
      <c r="C72" s="2" t="s">
        <v>313</v>
      </c>
      <c r="D72" s="2" t="s">
        <v>195</v>
      </c>
      <c r="E72" s="2">
        <v>1451</v>
      </c>
      <c r="F72" s="19">
        <v>38520</v>
      </c>
      <c r="G72" s="20">
        <v>1196</v>
      </c>
      <c r="H72" s="2" t="s">
        <v>428</v>
      </c>
      <c r="I72" s="2" t="s">
        <v>689</v>
      </c>
      <c r="J72" s="2">
        <v>9183738</v>
      </c>
      <c r="K72" s="2" t="s">
        <v>690</v>
      </c>
      <c r="L72" s="2">
        <v>67.97</v>
      </c>
      <c r="M72" s="2">
        <v>13.23</v>
      </c>
      <c r="N72" s="2">
        <v>8.06</v>
      </c>
      <c r="O72" s="2">
        <v>1619</v>
      </c>
      <c r="P72" s="2">
        <v>4980</v>
      </c>
      <c r="Q72" s="2">
        <v>1998</v>
      </c>
      <c r="R72" s="2" t="s">
        <v>281</v>
      </c>
      <c r="S72" s="2" t="s">
        <v>691</v>
      </c>
      <c r="T72" s="2" t="s">
        <v>648</v>
      </c>
      <c r="U72" s="2"/>
      <c r="V72" s="2" t="s">
        <v>692</v>
      </c>
      <c r="W72" s="1" t="s">
        <v>202</v>
      </c>
      <c r="X72" s="1" t="s">
        <v>203</v>
      </c>
      <c r="Y72" s="2"/>
      <c r="Z72" s="2"/>
      <c r="AA72" s="2"/>
      <c r="AB72" s="2" t="s">
        <v>204</v>
      </c>
      <c r="AC72" s="2">
        <v>6</v>
      </c>
      <c r="AD72" s="2" t="s">
        <v>133</v>
      </c>
      <c r="AE72" s="2" t="s">
        <v>137</v>
      </c>
      <c r="AF72" s="2" t="s">
        <v>134</v>
      </c>
      <c r="AG72" s="2" t="s">
        <v>689</v>
      </c>
      <c r="AH72" s="2" t="s">
        <v>206</v>
      </c>
      <c r="AI72" s="2" t="s">
        <v>319</v>
      </c>
      <c r="AJ72" s="2"/>
      <c r="AK72" s="20"/>
      <c r="AL72" t="str">
        <f>IFERROR(INDEX(RD_IL_PERMISOS!$CQ$1:$CQ$100,MATCH(BD_CIAT!A72,RD_IL_PERMISOS!$I$1:$I$100,0)),"")</f>
        <v/>
      </c>
    </row>
    <row r="73" spans="1:38" ht="20.100000000000001" customHeight="1">
      <c r="A73" s="18">
        <v>3577</v>
      </c>
      <c r="B73" s="2" t="s">
        <v>312</v>
      </c>
      <c r="C73" s="2" t="s">
        <v>363</v>
      </c>
      <c r="D73" s="2" t="s">
        <v>195</v>
      </c>
      <c r="E73" s="2">
        <v>1711</v>
      </c>
      <c r="F73" s="19">
        <v>38470</v>
      </c>
      <c r="G73" s="20">
        <v>1542</v>
      </c>
      <c r="H73" s="2" t="s">
        <v>364</v>
      </c>
      <c r="I73" s="2" t="s">
        <v>693</v>
      </c>
      <c r="J73" s="2">
        <v>8129539</v>
      </c>
      <c r="K73" s="2" t="s">
        <v>694</v>
      </c>
      <c r="L73" s="2">
        <v>80.92</v>
      </c>
      <c r="M73" s="2">
        <v>12.5</v>
      </c>
      <c r="N73" s="2">
        <v>5.79</v>
      </c>
      <c r="O73" s="2">
        <v>1793</v>
      </c>
      <c r="P73" s="2">
        <v>3600</v>
      </c>
      <c r="Q73" s="2">
        <v>1982</v>
      </c>
      <c r="R73" s="2" t="s">
        <v>695</v>
      </c>
      <c r="S73" s="2" t="s">
        <v>696</v>
      </c>
      <c r="T73" s="2" t="s">
        <v>697</v>
      </c>
      <c r="U73" s="2" t="s">
        <v>698</v>
      </c>
      <c r="V73" s="2" t="s">
        <v>699</v>
      </c>
      <c r="W73" s="1" t="s">
        <v>202</v>
      </c>
      <c r="X73" s="1" t="s">
        <v>203</v>
      </c>
      <c r="Y73" s="2"/>
      <c r="Z73" s="2"/>
      <c r="AA73" s="2"/>
      <c r="AB73" s="2" t="s">
        <v>204</v>
      </c>
      <c r="AC73" s="2">
        <v>5</v>
      </c>
      <c r="AD73" s="2" t="s">
        <v>133</v>
      </c>
      <c r="AE73" s="2" t="s">
        <v>277</v>
      </c>
      <c r="AF73" s="2" t="s">
        <v>134</v>
      </c>
      <c r="AG73" s="2" t="s">
        <v>693</v>
      </c>
      <c r="AH73" s="2" t="s">
        <v>206</v>
      </c>
      <c r="AI73" s="2" t="s">
        <v>369</v>
      </c>
      <c r="AJ73" s="2"/>
      <c r="AK73" s="20"/>
      <c r="AL73" t="str">
        <f>IFERROR(INDEX(RD_IL_PERMISOS!$CQ$1:$CQ$100,MATCH(BD_CIAT!A73,RD_IL_PERMISOS!$I$1:$I$100,0)),"")</f>
        <v/>
      </c>
    </row>
    <row r="74" spans="1:38" ht="20.100000000000001" customHeight="1">
      <c r="A74" s="18">
        <v>3586</v>
      </c>
      <c r="B74" s="2" t="s">
        <v>700</v>
      </c>
      <c r="C74" s="2" t="s">
        <v>701</v>
      </c>
      <c r="D74" s="2" t="s">
        <v>195</v>
      </c>
      <c r="E74" s="2">
        <v>1487</v>
      </c>
      <c r="F74" s="19">
        <v>39986</v>
      </c>
      <c r="G74" s="20">
        <v>1270</v>
      </c>
      <c r="H74" s="2" t="s">
        <v>702</v>
      </c>
      <c r="I74" s="2">
        <v>691020003</v>
      </c>
      <c r="J74" s="2">
        <v>7123473</v>
      </c>
      <c r="K74" s="2" t="s">
        <v>703</v>
      </c>
      <c r="L74" s="2">
        <v>64.7</v>
      </c>
      <c r="M74" s="2">
        <v>12.31</v>
      </c>
      <c r="N74" s="2">
        <v>6.55</v>
      </c>
      <c r="O74" s="2">
        <v>1526</v>
      </c>
      <c r="P74" s="2">
        <v>3600</v>
      </c>
      <c r="Q74" s="2">
        <v>1971</v>
      </c>
      <c r="R74" s="2" t="s">
        <v>351</v>
      </c>
      <c r="S74" s="2" t="s">
        <v>704</v>
      </c>
      <c r="T74" s="2" t="s">
        <v>705</v>
      </c>
      <c r="U74" s="2" t="s">
        <v>706</v>
      </c>
      <c r="V74" s="2" t="s">
        <v>707</v>
      </c>
      <c r="W74" s="1" t="s">
        <v>202</v>
      </c>
      <c r="X74" s="1" t="s">
        <v>203</v>
      </c>
      <c r="Y74" s="2"/>
      <c r="Z74" s="2"/>
      <c r="AA74" s="2"/>
      <c r="AB74" s="2" t="s">
        <v>204</v>
      </c>
      <c r="AC74" s="2">
        <v>6</v>
      </c>
      <c r="AD74" s="2" t="s">
        <v>140</v>
      </c>
      <c r="AE74" s="2" t="s">
        <v>143</v>
      </c>
      <c r="AF74" s="2" t="s">
        <v>205</v>
      </c>
      <c r="AG74" s="2">
        <v>691020003</v>
      </c>
      <c r="AH74" s="2" t="s">
        <v>206</v>
      </c>
      <c r="AI74" s="2" t="s">
        <v>708</v>
      </c>
      <c r="AJ74" s="2"/>
      <c r="AK74" s="20"/>
      <c r="AL74" t="str">
        <f>IFERROR(INDEX(RD_IL_PERMISOS!$CQ$1:$CQ$100,MATCH(BD_CIAT!A74,RD_IL_PERMISOS!$I$1:$I$100,0)),"")</f>
        <v/>
      </c>
    </row>
    <row r="75" spans="1:38" ht="20.100000000000001" customHeight="1">
      <c r="A75" s="18">
        <v>3595</v>
      </c>
      <c r="B75" s="2" t="s">
        <v>709</v>
      </c>
      <c r="C75" s="2" t="s">
        <v>701</v>
      </c>
      <c r="D75" s="2" t="s">
        <v>195</v>
      </c>
      <c r="E75" s="2">
        <v>1244</v>
      </c>
      <c r="F75" s="19">
        <v>38657</v>
      </c>
      <c r="G75" s="20">
        <v>998</v>
      </c>
      <c r="H75" s="2" t="s">
        <v>702</v>
      </c>
      <c r="I75" s="2" t="s">
        <v>710</v>
      </c>
      <c r="J75" s="2">
        <v>7305409</v>
      </c>
      <c r="K75" s="2" t="s">
        <v>711</v>
      </c>
      <c r="L75" s="2">
        <v>58</v>
      </c>
      <c r="M75" s="2">
        <v>12.2</v>
      </c>
      <c r="N75" s="2">
        <v>7.4</v>
      </c>
      <c r="O75" s="2">
        <v>1086</v>
      </c>
      <c r="P75" s="2">
        <v>3600</v>
      </c>
      <c r="Q75" s="2">
        <v>1973</v>
      </c>
      <c r="R75" s="2" t="s">
        <v>234</v>
      </c>
      <c r="S75" s="2" t="s">
        <v>712</v>
      </c>
      <c r="T75" s="2" t="s">
        <v>705</v>
      </c>
      <c r="U75" s="2" t="s">
        <v>713</v>
      </c>
      <c r="V75" s="2" t="s">
        <v>714</v>
      </c>
      <c r="W75" s="1" t="s">
        <v>202</v>
      </c>
      <c r="X75" s="1" t="s">
        <v>203</v>
      </c>
      <c r="Y75" s="2"/>
      <c r="Z75" s="2"/>
      <c r="AA75" s="2"/>
      <c r="AB75" s="2" t="s">
        <v>204</v>
      </c>
      <c r="AC75" s="2">
        <v>6</v>
      </c>
      <c r="AD75" s="2" t="s">
        <v>133</v>
      </c>
      <c r="AE75" s="2" t="s">
        <v>137</v>
      </c>
      <c r="AF75" s="2" t="s">
        <v>134</v>
      </c>
      <c r="AG75" s="2" t="s">
        <v>710</v>
      </c>
      <c r="AH75" s="2" t="s">
        <v>206</v>
      </c>
      <c r="AI75" s="2" t="s">
        <v>708</v>
      </c>
      <c r="AJ75" s="2"/>
      <c r="AK75" s="20"/>
      <c r="AL75" t="str">
        <f>IFERROR(INDEX(RD_IL_PERMISOS!$CQ$1:$CQ$100,MATCH(BD_CIAT!A75,RD_IL_PERMISOS!$I$1:$I$100,0)),"")</f>
        <v/>
      </c>
    </row>
    <row r="76" spans="1:38" ht="20.100000000000001" customHeight="1">
      <c r="A76" s="18">
        <v>3604</v>
      </c>
      <c r="B76" s="2" t="s">
        <v>715</v>
      </c>
      <c r="C76" s="2" t="s">
        <v>241</v>
      </c>
      <c r="D76" s="2" t="s">
        <v>195</v>
      </c>
      <c r="E76" s="2">
        <v>1525</v>
      </c>
      <c r="F76" s="19">
        <v>42736</v>
      </c>
      <c r="G76" s="20">
        <v>1089</v>
      </c>
      <c r="H76" s="2" t="s">
        <v>249</v>
      </c>
      <c r="I76" s="2">
        <v>645777</v>
      </c>
      <c r="J76" s="2">
        <v>8103028</v>
      </c>
      <c r="K76" s="2" t="s">
        <v>716</v>
      </c>
      <c r="L76" s="2">
        <v>61.26</v>
      </c>
      <c r="M76" s="2">
        <v>12.8</v>
      </c>
      <c r="N76" s="2">
        <v>4.57</v>
      </c>
      <c r="O76" s="2">
        <v>1056</v>
      </c>
      <c r="P76" s="2">
        <v>3600</v>
      </c>
      <c r="Q76" s="2">
        <v>1982</v>
      </c>
      <c r="R76" s="2" t="s">
        <v>234</v>
      </c>
      <c r="S76" s="2" t="s">
        <v>717</v>
      </c>
      <c r="T76" s="2" t="s">
        <v>253</v>
      </c>
      <c r="U76" s="2" t="s">
        <v>718</v>
      </c>
      <c r="V76" s="2"/>
      <c r="W76" s="1" t="s">
        <v>202</v>
      </c>
      <c r="X76" s="1" t="s">
        <v>203</v>
      </c>
      <c r="Y76" s="2"/>
      <c r="Z76" s="2"/>
      <c r="AA76" s="2"/>
      <c r="AB76" s="2" t="s">
        <v>204</v>
      </c>
      <c r="AC76" s="2">
        <v>6</v>
      </c>
      <c r="AD76" s="2" t="s">
        <v>140</v>
      </c>
      <c r="AE76" s="2" t="s">
        <v>143</v>
      </c>
      <c r="AF76" s="2" t="s">
        <v>205</v>
      </c>
      <c r="AG76" s="2">
        <v>645777</v>
      </c>
      <c r="AH76" s="2" t="s">
        <v>206</v>
      </c>
      <c r="AI76" s="2" t="s">
        <v>247</v>
      </c>
      <c r="AJ76" s="2"/>
      <c r="AK76" s="20"/>
      <c r="AL76" t="str">
        <f>IFERROR(INDEX(RD_IL_PERMISOS!$CQ$1:$CQ$100,MATCH(BD_CIAT!A76,RD_IL_PERMISOS!$I$1:$I$100,0)),"")</f>
        <v/>
      </c>
    </row>
    <row r="77" spans="1:38" ht="20.100000000000001" customHeight="1">
      <c r="A77" s="18">
        <v>3607</v>
      </c>
      <c r="B77" s="2" t="s">
        <v>719</v>
      </c>
      <c r="C77" s="2" t="s">
        <v>477</v>
      </c>
      <c r="D77" s="2" t="s">
        <v>195</v>
      </c>
      <c r="E77" s="2">
        <v>1410</v>
      </c>
      <c r="F77" s="19">
        <v>38875</v>
      </c>
      <c r="G77" s="20">
        <v>1326</v>
      </c>
      <c r="H77" s="2" t="s">
        <v>528</v>
      </c>
      <c r="I77" s="2" t="s">
        <v>720</v>
      </c>
      <c r="J77" s="2">
        <v>7110684</v>
      </c>
      <c r="K77" s="2" t="s">
        <v>721</v>
      </c>
      <c r="L77" s="2">
        <v>64.72</v>
      </c>
      <c r="M77" s="2">
        <v>12.22</v>
      </c>
      <c r="N77" s="2">
        <v>7.62</v>
      </c>
      <c r="O77" s="2">
        <v>1110</v>
      </c>
      <c r="P77" s="2">
        <v>3460</v>
      </c>
      <c r="Q77" s="2">
        <v>1971</v>
      </c>
      <c r="R77" s="2" t="s">
        <v>351</v>
      </c>
      <c r="S77" s="2" t="s">
        <v>722</v>
      </c>
      <c r="T77" s="2" t="s">
        <v>723</v>
      </c>
      <c r="U77" s="2" t="s">
        <v>724</v>
      </c>
      <c r="V77" s="2" t="s">
        <v>725</v>
      </c>
      <c r="W77" s="1" t="s">
        <v>202</v>
      </c>
      <c r="X77" s="1" t="s">
        <v>485</v>
      </c>
      <c r="Y77" s="2"/>
      <c r="Z77" s="2"/>
      <c r="AA77" s="2"/>
      <c r="AB77" s="2" t="s">
        <v>204</v>
      </c>
      <c r="AC77" s="2">
        <v>6</v>
      </c>
      <c r="AD77" s="2" t="s">
        <v>133</v>
      </c>
      <c r="AE77" s="2" t="s">
        <v>137</v>
      </c>
      <c r="AF77" s="2" t="s">
        <v>134</v>
      </c>
      <c r="AG77" s="2" t="s">
        <v>720</v>
      </c>
      <c r="AH77" s="2" t="s">
        <v>206</v>
      </c>
      <c r="AI77" s="2" t="s">
        <v>486</v>
      </c>
      <c r="AJ77" s="2"/>
      <c r="AK77" s="20"/>
      <c r="AL77" t="str">
        <f>IFERROR(INDEX(RD_IL_PERMISOS!$CQ$1:$CQ$100,MATCH(BD_CIAT!A77,RD_IL_PERMISOS!$I$1:$I$100,0)),"")</f>
        <v/>
      </c>
    </row>
    <row r="78" spans="1:38" ht="20.100000000000001" customHeight="1">
      <c r="A78" s="18">
        <v>3610</v>
      </c>
      <c r="B78" s="2" t="s">
        <v>726</v>
      </c>
      <c r="C78" s="2" t="s">
        <v>209</v>
      </c>
      <c r="D78" s="2" t="s">
        <v>195</v>
      </c>
      <c r="E78" s="2">
        <v>390</v>
      </c>
      <c r="F78" s="19">
        <v>42736</v>
      </c>
      <c r="G78" s="20">
        <v>347</v>
      </c>
      <c r="H78" s="2" t="s">
        <v>109</v>
      </c>
      <c r="I78" s="2" t="s">
        <v>727</v>
      </c>
      <c r="J78" s="2">
        <v>7415474</v>
      </c>
      <c r="K78" s="2" t="s">
        <v>728</v>
      </c>
      <c r="L78" s="2">
        <v>39.46</v>
      </c>
      <c r="M78" s="2">
        <v>10.16</v>
      </c>
      <c r="N78" s="2">
        <v>6.84</v>
      </c>
      <c r="O78" s="2">
        <v>511</v>
      </c>
      <c r="P78" s="2">
        <v>1125</v>
      </c>
      <c r="Q78" s="2">
        <v>1977</v>
      </c>
      <c r="R78" s="2" t="s">
        <v>281</v>
      </c>
      <c r="S78" s="2" t="s">
        <v>729</v>
      </c>
      <c r="T78" s="2" t="s">
        <v>730</v>
      </c>
      <c r="U78" s="2" t="s">
        <v>731</v>
      </c>
      <c r="V78" s="2"/>
      <c r="W78" s="1" t="s">
        <v>202</v>
      </c>
      <c r="X78" s="1" t="s">
        <v>203</v>
      </c>
      <c r="Y78" s="2" t="s">
        <v>142</v>
      </c>
      <c r="Z78" s="2"/>
      <c r="AA78" s="2" t="s">
        <v>524</v>
      </c>
      <c r="AB78" s="2" t="s">
        <v>732</v>
      </c>
      <c r="AC78" s="2">
        <v>5</v>
      </c>
      <c r="AD78" s="2" t="s">
        <v>140</v>
      </c>
      <c r="AE78" s="2" t="s">
        <v>324</v>
      </c>
      <c r="AF78" s="2" t="s">
        <v>205</v>
      </c>
      <c r="AG78" s="2" t="s">
        <v>727</v>
      </c>
      <c r="AH78" s="2" t="s">
        <v>727</v>
      </c>
      <c r="AI78" s="2" t="s">
        <v>219</v>
      </c>
      <c r="AJ78" s="2">
        <v>110</v>
      </c>
      <c r="AK78" s="20">
        <v>138</v>
      </c>
      <c r="AL78" t="str">
        <f>IFERROR(INDEX(RD_IL_PERMISOS!$CQ$1:$CQ$100,MATCH(BD_CIAT!A78,RD_IL_PERMISOS!$I$1:$I$100,0)),"")</f>
        <v/>
      </c>
    </row>
    <row r="79" spans="1:38" ht="20.100000000000001" customHeight="1">
      <c r="A79" s="18">
        <v>3616</v>
      </c>
      <c r="B79" s="2" t="s">
        <v>733</v>
      </c>
      <c r="C79" s="2" t="s">
        <v>313</v>
      </c>
      <c r="D79" s="2" t="s">
        <v>195</v>
      </c>
      <c r="E79" s="2">
        <v>1274</v>
      </c>
      <c r="F79" s="19">
        <v>38520</v>
      </c>
      <c r="G79" s="20">
        <v>1131</v>
      </c>
      <c r="H79" s="2"/>
      <c r="I79" s="2" t="s">
        <v>734</v>
      </c>
      <c r="J79" s="2">
        <v>7720219</v>
      </c>
      <c r="K79" s="2">
        <v>0</v>
      </c>
      <c r="L79" s="2">
        <v>61.26</v>
      </c>
      <c r="M79" s="2">
        <v>12.8</v>
      </c>
      <c r="N79" s="2">
        <v>4.57</v>
      </c>
      <c r="O79" s="2">
        <v>1051</v>
      </c>
      <c r="P79" s="2"/>
      <c r="Q79" s="2">
        <v>1977</v>
      </c>
      <c r="R79" s="2" t="s">
        <v>234</v>
      </c>
      <c r="S79" s="2" t="s">
        <v>735</v>
      </c>
      <c r="T79" s="2" t="s">
        <v>317</v>
      </c>
      <c r="U79" s="2" t="s">
        <v>736</v>
      </c>
      <c r="V79" s="2" t="s">
        <v>737</v>
      </c>
      <c r="W79" s="1" t="s">
        <v>202</v>
      </c>
      <c r="X79" s="1" t="s">
        <v>203</v>
      </c>
      <c r="Y79" s="2"/>
      <c r="Z79" s="2"/>
      <c r="AA79" s="2"/>
      <c r="AB79" s="2" t="s">
        <v>204</v>
      </c>
      <c r="AC79" s="2">
        <v>6</v>
      </c>
      <c r="AD79" s="2" t="s">
        <v>140</v>
      </c>
      <c r="AE79" s="2" t="s">
        <v>143</v>
      </c>
      <c r="AF79" s="2" t="s">
        <v>205</v>
      </c>
      <c r="AG79" s="2" t="s">
        <v>734</v>
      </c>
      <c r="AH79" s="2" t="s">
        <v>206</v>
      </c>
      <c r="AI79" s="2" t="s">
        <v>319</v>
      </c>
      <c r="AJ79" s="2"/>
      <c r="AK79" s="20"/>
      <c r="AL79" t="str">
        <f>IFERROR(INDEX(RD_IL_PERMISOS!$CQ$1:$CQ$100,MATCH(BD_CIAT!A79,RD_IL_PERMISOS!$I$1:$I$100,0)),"")</f>
        <v/>
      </c>
    </row>
    <row r="80" spans="1:38" ht="20.100000000000001" customHeight="1">
      <c r="A80" s="18">
        <v>3631</v>
      </c>
      <c r="B80" s="2" t="s">
        <v>738</v>
      </c>
      <c r="C80" s="2" t="s">
        <v>241</v>
      </c>
      <c r="D80" s="2" t="s">
        <v>195</v>
      </c>
      <c r="E80" s="2">
        <v>2123</v>
      </c>
      <c r="F80" s="19">
        <v>42736</v>
      </c>
      <c r="G80" s="20">
        <v>1814</v>
      </c>
      <c r="H80" s="2" t="s">
        <v>739</v>
      </c>
      <c r="I80" s="2">
        <v>604592</v>
      </c>
      <c r="J80" s="2">
        <v>7823360</v>
      </c>
      <c r="K80" s="2" t="s">
        <v>740</v>
      </c>
      <c r="L80" s="2">
        <v>73.45</v>
      </c>
      <c r="M80" s="2">
        <v>12.8</v>
      </c>
      <c r="N80" s="2">
        <v>5.57</v>
      </c>
      <c r="O80" s="2">
        <v>1215</v>
      </c>
      <c r="P80" s="2"/>
      <c r="Q80" s="2">
        <v>1979</v>
      </c>
      <c r="R80" s="2" t="s">
        <v>234</v>
      </c>
      <c r="S80" s="2" t="s">
        <v>741</v>
      </c>
      <c r="T80" s="2" t="s">
        <v>742</v>
      </c>
      <c r="U80" s="2"/>
      <c r="V80" s="2"/>
      <c r="W80" s="1" t="s">
        <v>202</v>
      </c>
      <c r="X80" s="1" t="s">
        <v>203</v>
      </c>
      <c r="Y80" s="2"/>
      <c r="Z80" s="2"/>
      <c r="AA80" s="2"/>
      <c r="AB80" s="2" t="s">
        <v>204</v>
      </c>
      <c r="AC80" s="2">
        <v>6</v>
      </c>
      <c r="AD80" s="2" t="s">
        <v>140</v>
      </c>
      <c r="AE80" s="2" t="s">
        <v>143</v>
      </c>
      <c r="AF80" s="2" t="s">
        <v>205</v>
      </c>
      <c r="AG80" s="2">
        <v>604592</v>
      </c>
      <c r="AH80" s="2" t="s">
        <v>206</v>
      </c>
      <c r="AI80" s="2" t="s">
        <v>247</v>
      </c>
      <c r="AJ80" s="2"/>
      <c r="AK80" s="20"/>
      <c r="AL80" t="str">
        <f>IFERROR(INDEX(RD_IL_PERMISOS!$CQ$1:$CQ$100,MATCH(BD_CIAT!A80,RD_IL_PERMISOS!$I$1:$I$100,0)),"")</f>
        <v/>
      </c>
    </row>
    <row r="81" spans="1:38" ht="20.100000000000001" customHeight="1">
      <c r="A81" s="18">
        <v>3643</v>
      </c>
      <c r="B81" s="2" t="s">
        <v>743</v>
      </c>
      <c r="C81" s="2" t="s">
        <v>363</v>
      </c>
      <c r="D81" s="2" t="s">
        <v>195</v>
      </c>
      <c r="E81" s="2">
        <v>460</v>
      </c>
      <c r="F81" s="19">
        <v>38470</v>
      </c>
      <c r="G81" s="20">
        <v>346</v>
      </c>
      <c r="H81" s="2" t="s">
        <v>409</v>
      </c>
      <c r="I81" s="2">
        <v>399</v>
      </c>
      <c r="J81" s="2">
        <v>7025413</v>
      </c>
      <c r="K81" s="2" t="s">
        <v>744</v>
      </c>
      <c r="L81" s="2">
        <v>35.96</v>
      </c>
      <c r="M81" s="2">
        <v>9.44</v>
      </c>
      <c r="N81" s="2">
        <v>4.57</v>
      </c>
      <c r="O81" s="2">
        <v>495</v>
      </c>
      <c r="P81" s="2"/>
      <c r="Q81" s="2">
        <v>1971</v>
      </c>
      <c r="R81" s="2" t="s">
        <v>225</v>
      </c>
      <c r="S81" s="2" t="s">
        <v>745</v>
      </c>
      <c r="T81" s="2" t="s">
        <v>746</v>
      </c>
      <c r="U81" s="2"/>
      <c r="V81" s="2"/>
      <c r="W81" s="1" t="s">
        <v>202</v>
      </c>
      <c r="X81" s="1" t="s">
        <v>203</v>
      </c>
      <c r="Y81" s="2"/>
      <c r="Z81" s="2"/>
      <c r="AA81" s="2"/>
      <c r="AB81" s="2" t="s">
        <v>204</v>
      </c>
      <c r="AC81" s="2">
        <v>5</v>
      </c>
      <c r="AD81" s="2" t="s">
        <v>140</v>
      </c>
      <c r="AE81" s="2" t="s">
        <v>324</v>
      </c>
      <c r="AF81" s="2" t="s">
        <v>205</v>
      </c>
      <c r="AG81" s="2">
        <v>399</v>
      </c>
      <c r="AH81" s="2" t="s">
        <v>206</v>
      </c>
      <c r="AI81" s="2" t="s">
        <v>369</v>
      </c>
      <c r="AJ81" s="2"/>
      <c r="AK81" s="20"/>
      <c r="AL81" t="str">
        <f>IFERROR(INDEX(RD_IL_PERMISOS!$CQ$1:$CQ$100,MATCH(BD_CIAT!A81,RD_IL_PERMISOS!$I$1:$I$100,0)),"")</f>
        <v/>
      </c>
    </row>
    <row r="82" spans="1:38" ht="20.100000000000001" customHeight="1">
      <c r="A82" s="18">
        <v>3646</v>
      </c>
      <c r="B82" s="2" t="s">
        <v>747</v>
      </c>
      <c r="C82" s="2" t="s">
        <v>363</v>
      </c>
      <c r="D82" s="2" t="s">
        <v>195</v>
      </c>
      <c r="E82" s="2">
        <v>1350</v>
      </c>
      <c r="F82" s="19">
        <v>45210</v>
      </c>
      <c r="G82" s="20">
        <v>972</v>
      </c>
      <c r="H82" s="2" t="s">
        <v>364</v>
      </c>
      <c r="I82" s="2" t="s">
        <v>748</v>
      </c>
      <c r="J82" s="2">
        <v>7823396</v>
      </c>
      <c r="K82" s="2" t="s">
        <v>749</v>
      </c>
      <c r="L82" s="2">
        <v>68.849999999999994</v>
      </c>
      <c r="M82" s="2">
        <v>12.8</v>
      </c>
      <c r="N82" s="2">
        <v>5.56</v>
      </c>
      <c r="O82" s="2">
        <v>1468</v>
      </c>
      <c r="P82" s="2">
        <v>3551</v>
      </c>
      <c r="Q82" s="2">
        <v>1979</v>
      </c>
      <c r="R82" s="2" t="s">
        <v>234</v>
      </c>
      <c r="S82" s="2" t="s">
        <v>696</v>
      </c>
      <c r="T82" s="2" t="s">
        <v>697</v>
      </c>
      <c r="U82" s="2" t="s">
        <v>750</v>
      </c>
      <c r="V82" s="2" t="s">
        <v>751</v>
      </c>
      <c r="W82" s="1" t="s">
        <v>202</v>
      </c>
      <c r="X82" s="1" t="s">
        <v>203</v>
      </c>
      <c r="Y82" s="2"/>
      <c r="Z82" s="2"/>
      <c r="AA82" s="2"/>
      <c r="AB82" s="2" t="s">
        <v>204</v>
      </c>
      <c r="AC82" s="2">
        <v>6</v>
      </c>
      <c r="AD82" s="2" t="s">
        <v>133</v>
      </c>
      <c r="AE82" s="2" t="s">
        <v>137</v>
      </c>
      <c r="AF82" s="2" t="s">
        <v>134</v>
      </c>
      <c r="AG82" s="2" t="s">
        <v>748</v>
      </c>
      <c r="AH82" s="2" t="s">
        <v>206</v>
      </c>
      <c r="AI82" s="2" t="s">
        <v>369</v>
      </c>
      <c r="AJ82" s="2"/>
      <c r="AK82" s="20"/>
      <c r="AL82" t="str">
        <f>IFERROR(INDEX(RD_IL_PERMISOS!$CQ$1:$CQ$100,MATCH(BD_CIAT!A82,RD_IL_PERMISOS!$I$1:$I$100,0)),"")</f>
        <v/>
      </c>
    </row>
    <row r="83" spans="1:38" ht="20.100000000000001" customHeight="1">
      <c r="A83" s="18">
        <v>3649</v>
      </c>
      <c r="B83" s="2" t="s">
        <v>752</v>
      </c>
      <c r="C83" s="2" t="s">
        <v>477</v>
      </c>
      <c r="D83" s="2" t="s">
        <v>195</v>
      </c>
      <c r="E83" s="2">
        <v>1145</v>
      </c>
      <c r="F83" s="19">
        <v>38875</v>
      </c>
      <c r="G83" s="20">
        <v>1095</v>
      </c>
      <c r="H83" s="2" t="s">
        <v>528</v>
      </c>
      <c r="I83" s="2" t="s">
        <v>753</v>
      </c>
      <c r="J83" s="2">
        <v>7601736</v>
      </c>
      <c r="K83" s="2" t="s">
        <v>754</v>
      </c>
      <c r="L83" s="2">
        <v>62.7</v>
      </c>
      <c r="M83" s="2">
        <v>12.2</v>
      </c>
      <c r="N83" s="2">
        <v>5</v>
      </c>
      <c r="O83" s="2">
        <v>958</v>
      </c>
      <c r="P83" s="2"/>
      <c r="Q83" s="2">
        <v>1976</v>
      </c>
      <c r="R83" s="2" t="s">
        <v>234</v>
      </c>
      <c r="S83" s="2" t="s">
        <v>755</v>
      </c>
      <c r="T83" s="2" t="s">
        <v>482</v>
      </c>
      <c r="U83" s="2" t="s">
        <v>756</v>
      </c>
      <c r="V83" s="2" t="s">
        <v>757</v>
      </c>
      <c r="W83" s="1" t="s">
        <v>202</v>
      </c>
      <c r="X83" s="1" t="s">
        <v>203</v>
      </c>
      <c r="Y83" s="2"/>
      <c r="Z83" s="2"/>
      <c r="AA83" s="2"/>
      <c r="AB83" s="2" t="s">
        <v>204</v>
      </c>
      <c r="AC83" s="2">
        <v>6</v>
      </c>
      <c r="AD83" s="2" t="s">
        <v>534</v>
      </c>
      <c r="AE83" s="2" t="s">
        <v>535</v>
      </c>
      <c r="AF83" s="2" t="s">
        <v>205</v>
      </c>
      <c r="AG83" s="2" t="s">
        <v>753</v>
      </c>
      <c r="AH83" s="2" t="s">
        <v>206</v>
      </c>
      <c r="AI83" s="2" t="s">
        <v>486</v>
      </c>
      <c r="AJ83" s="2"/>
      <c r="AK83" s="20"/>
      <c r="AL83" t="str">
        <f>IFERROR(INDEX(RD_IL_PERMISOS!$CQ$1:$CQ$100,MATCH(BD_CIAT!A83,RD_IL_PERMISOS!$I$1:$I$100,0)),"")</f>
        <v/>
      </c>
    </row>
    <row r="84" spans="1:38" ht="20.100000000000001" customHeight="1">
      <c r="A84" s="18">
        <v>3652</v>
      </c>
      <c r="B84" s="2" t="s">
        <v>758</v>
      </c>
      <c r="C84" s="2" t="s">
        <v>221</v>
      </c>
      <c r="D84" s="2" t="s">
        <v>195</v>
      </c>
      <c r="E84" s="2">
        <v>1633</v>
      </c>
      <c r="F84" s="19">
        <v>38763</v>
      </c>
      <c r="G84" s="20">
        <v>1369</v>
      </c>
      <c r="H84" s="2" t="s">
        <v>222</v>
      </c>
      <c r="I84" s="2" t="s">
        <v>759</v>
      </c>
      <c r="J84" s="2">
        <v>7915931</v>
      </c>
      <c r="K84" s="2" t="s">
        <v>760</v>
      </c>
      <c r="L84" s="2">
        <v>78.290000000000006</v>
      </c>
      <c r="M84" s="2">
        <v>12.5</v>
      </c>
      <c r="N84" s="2">
        <v>5.8</v>
      </c>
      <c r="O84" s="2">
        <v>1640</v>
      </c>
      <c r="P84" s="2">
        <v>2025</v>
      </c>
      <c r="Q84" s="2">
        <v>1980</v>
      </c>
      <c r="R84" s="2" t="s">
        <v>695</v>
      </c>
      <c r="S84" s="2" t="s">
        <v>761</v>
      </c>
      <c r="T84" s="2" t="s">
        <v>762</v>
      </c>
      <c r="U84" s="2" t="s">
        <v>763</v>
      </c>
      <c r="V84" s="2" t="s">
        <v>764</v>
      </c>
      <c r="W84" s="1" t="s">
        <v>202</v>
      </c>
      <c r="X84" s="1" t="s">
        <v>203</v>
      </c>
      <c r="Y84" s="2" t="s">
        <v>156</v>
      </c>
      <c r="Z84" s="2"/>
      <c r="AA84" s="2" t="s">
        <v>216</v>
      </c>
      <c r="AB84" s="2" t="s">
        <v>765</v>
      </c>
      <c r="AC84" s="2">
        <v>6</v>
      </c>
      <c r="AD84" s="2" t="s">
        <v>133</v>
      </c>
      <c r="AE84" s="2" t="s">
        <v>137</v>
      </c>
      <c r="AF84" s="2" t="s">
        <v>134</v>
      </c>
      <c r="AG84" s="2" t="s">
        <v>759</v>
      </c>
      <c r="AH84" s="21" t="s">
        <v>766</v>
      </c>
      <c r="AI84" s="2" t="s">
        <v>230</v>
      </c>
      <c r="AJ84" s="2">
        <v>110</v>
      </c>
      <c r="AK84" s="20">
        <v>492</v>
      </c>
      <c r="AL84" t="str">
        <f>IFERROR(INDEX(RD_IL_PERMISOS!$CQ$1:$CQ$100,MATCH(BD_CIAT!A84,RD_IL_PERMISOS!$I$1:$I$100,0)),"")</f>
        <v/>
      </c>
    </row>
    <row r="85" spans="1:38" ht="20.100000000000001" customHeight="1">
      <c r="A85" s="18">
        <v>3658</v>
      </c>
      <c r="B85" s="2" t="s">
        <v>767</v>
      </c>
      <c r="C85" s="2" t="s">
        <v>477</v>
      </c>
      <c r="D85" s="2" t="s">
        <v>195</v>
      </c>
      <c r="E85" s="2">
        <v>1237</v>
      </c>
      <c r="F85" s="19">
        <v>43349</v>
      </c>
      <c r="G85" s="20">
        <v>1089</v>
      </c>
      <c r="H85" s="2" t="s">
        <v>528</v>
      </c>
      <c r="I85" s="2" t="s">
        <v>768</v>
      </c>
      <c r="J85" s="2">
        <v>7819230</v>
      </c>
      <c r="K85" s="2" t="s">
        <v>769</v>
      </c>
      <c r="L85" s="2">
        <v>68.64</v>
      </c>
      <c r="M85" s="2">
        <v>12.8</v>
      </c>
      <c r="N85" s="2">
        <v>5.88</v>
      </c>
      <c r="O85" s="2">
        <v>1468</v>
      </c>
      <c r="P85" s="2">
        <v>3600</v>
      </c>
      <c r="Q85" s="2">
        <v>1978</v>
      </c>
      <c r="R85" s="2" t="s">
        <v>234</v>
      </c>
      <c r="S85" s="2" t="s">
        <v>770</v>
      </c>
      <c r="T85" s="2" t="s">
        <v>771</v>
      </c>
      <c r="U85" s="2" t="s">
        <v>772</v>
      </c>
      <c r="V85" s="2" t="s">
        <v>773</v>
      </c>
      <c r="W85" s="1" t="s">
        <v>202</v>
      </c>
      <c r="X85" s="1" t="s">
        <v>203</v>
      </c>
      <c r="Y85" s="2"/>
      <c r="Z85" s="2"/>
      <c r="AA85" s="2"/>
      <c r="AB85" s="2" t="s">
        <v>204</v>
      </c>
      <c r="AC85" s="2">
        <v>6</v>
      </c>
      <c r="AD85" s="2" t="s">
        <v>534</v>
      </c>
      <c r="AE85" s="2" t="s">
        <v>535</v>
      </c>
      <c r="AF85" s="2" t="s">
        <v>205</v>
      </c>
      <c r="AG85" s="2" t="s">
        <v>768</v>
      </c>
      <c r="AH85" s="2" t="s">
        <v>206</v>
      </c>
      <c r="AI85" s="2" t="s">
        <v>486</v>
      </c>
      <c r="AJ85" s="2"/>
      <c r="AK85" s="20"/>
      <c r="AL85" t="str">
        <f>IFERROR(INDEX(RD_IL_PERMISOS!$CQ$1:$CQ$100,MATCH(BD_CIAT!A85,RD_IL_PERMISOS!$I$1:$I$100,0)),"")</f>
        <v/>
      </c>
    </row>
    <row r="86" spans="1:38" ht="20.100000000000001" customHeight="1">
      <c r="A86" s="18">
        <v>3661</v>
      </c>
      <c r="B86" s="2" t="s">
        <v>774</v>
      </c>
      <c r="C86" s="2" t="s">
        <v>221</v>
      </c>
      <c r="D86" s="2" t="s">
        <v>195</v>
      </c>
      <c r="E86" s="2">
        <v>1358</v>
      </c>
      <c r="F86" s="19">
        <v>38657</v>
      </c>
      <c r="G86" s="20">
        <v>1005</v>
      </c>
      <c r="H86" s="2" t="s">
        <v>222</v>
      </c>
      <c r="I86" s="2" t="s">
        <v>775</v>
      </c>
      <c r="J86" s="2">
        <v>7409164</v>
      </c>
      <c r="K86" s="2" t="s">
        <v>776</v>
      </c>
      <c r="L86" s="2">
        <v>66</v>
      </c>
      <c r="M86" s="2">
        <v>13.5</v>
      </c>
      <c r="N86" s="2">
        <v>5.3</v>
      </c>
      <c r="O86" s="2">
        <v>1967</v>
      </c>
      <c r="P86" s="2">
        <v>4400</v>
      </c>
      <c r="Q86" s="2">
        <v>1982</v>
      </c>
      <c r="R86" s="2" t="s">
        <v>777</v>
      </c>
      <c r="S86" s="2" t="s">
        <v>778</v>
      </c>
      <c r="T86" s="2" t="s">
        <v>779</v>
      </c>
      <c r="U86" s="2" t="s">
        <v>780</v>
      </c>
      <c r="V86" s="2" t="s">
        <v>781</v>
      </c>
      <c r="W86" s="1" t="s">
        <v>202</v>
      </c>
      <c r="X86" s="1" t="s">
        <v>203</v>
      </c>
      <c r="Y86" s="2"/>
      <c r="Z86" s="2"/>
      <c r="AA86" s="2"/>
      <c r="AB86" s="2" t="s">
        <v>204</v>
      </c>
      <c r="AC86" s="2">
        <v>6</v>
      </c>
      <c r="AD86" s="2" t="s">
        <v>140</v>
      </c>
      <c r="AE86" s="2" t="s">
        <v>143</v>
      </c>
      <c r="AF86" s="2" t="s">
        <v>205</v>
      </c>
      <c r="AG86" s="2" t="s">
        <v>775</v>
      </c>
      <c r="AH86" s="2" t="s">
        <v>206</v>
      </c>
      <c r="AI86" s="2" t="s">
        <v>230</v>
      </c>
      <c r="AJ86" s="2"/>
      <c r="AK86" s="20"/>
      <c r="AL86" t="str">
        <f>IFERROR(INDEX(RD_IL_PERMISOS!$CQ$1:$CQ$100,MATCH(BD_CIAT!A86,RD_IL_PERMISOS!$I$1:$I$100,0)),"")</f>
        <v/>
      </c>
    </row>
    <row r="87" spans="1:38" ht="20.100000000000001" customHeight="1">
      <c r="A87" s="18">
        <v>3676</v>
      </c>
      <c r="B87" s="2" t="s">
        <v>782</v>
      </c>
      <c r="C87" s="2" t="s">
        <v>241</v>
      </c>
      <c r="D87" s="2" t="s">
        <v>195</v>
      </c>
      <c r="E87" s="2">
        <v>1615</v>
      </c>
      <c r="F87" s="19">
        <v>42516</v>
      </c>
      <c r="G87" s="20">
        <v>1361</v>
      </c>
      <c r="H87" s="2" t="s">
        <v>249</v>
      </c>
      <c r="I87" s="2">
        <v>965401</v>
      </c>
      <c r="J87" s="2">
        <v>8131441</v>
      </c>
      <c r="K87" s="2" t="s">
        <v>783</v>
      </c>
      <c r="L87" s="2">
        <v>73.819999999999993</v>
      </c>
      <c r="M87" s="2">
        <v>12.89</v>
      </c>
      <c r="N87" s="2">
        <v>5.91</v>
      </c>
      <c r="O87" s="2">
        <v>1775</v>
      </c>
      <c r="P87" s="2">
        <v>4000</v>
      </c>
      <c r="Q87" s="2">
        <v>1991</v>
      </c>
      <c r="R87" s="2" t="s">
        <v>784</v>
      </c>
      <c r="S87" s="2" t="s">
        <v>785</v>
      </c>
      <c r="T87" s="2" t="s">
        <v>786</v>
      </c>
      <c r="U87" s="2" t="s">
        <v>787</v>
      </c>
      <c r="V87" s="2" t="s">
        <v>788</v>
      </c>
      <c r="W87" s="1" t="s">
        <v>202</v>
      </c>
      <c r="X87" s="1" t="s">
        <v>203</v>
      </c>
      <c r="Y87" s="2"/>
      <c r="Z87" s="2"/>
      <c r="AA87" s="2"/>
      <c r="AB87" s="2" t="s">
        <v>204</v>
      </c>
      <c r="AC87" s="2">
        <v>6</v>
      </c>
      <c r="AD87" s="2" t="s">
        <v>140</v>
      </c>
      <c r="AE87" s="2" t="s">
        <v>143</v>
      </c>
      <c r="AF87" s="2" t="s">
        <v>205</v>
      </c>
      <c r="AG87" s="2">
        <v>965401</v>
      </c>
      <c r="AH87" s="2" t="s">
        <v>206</v>
      </c>
      <c r="AI87" s="2" t="s">
        <v>247</v>
      </c>
      <c r="AJ87" s="2"/>
      <c r="AK87" s="20"/>
      <c r="AL87" t="str">
        <f>IFERROR(INDEX(RD_IL_PERMISOS!$CQ$1:$CQ$100,MATCH(BD_CIAT!A87,RD_IL_PERMISOS!$I$1:$I$100,0)),"")</f>
        <v/>
      </c>
    </row>
    <row r="88" spans="1:38" ht="20.100000000000001" customHeight="1">
      <c r="A88" s="18">
        <v>3682</v>
      </c>
      <c r="B88" s="2" t="s">
        <v>789</v>
      </c>
      <c r="C88" s="2" t="s">
        <v>209</v>
      </c>
      <c r="D88" s="2" t="s">
        <v>195</v>
      </c>
      <c r="E88" s="2">
        <v>493</v>
      </c>
      <c r="F88" s="19">
        <v>38470</v>
      </c>
      <c r="G88" s="20">
        <v>434</v>
      </c>
      <c r="H88" s="2" t="s">
        <v>109</v>
      </c>
      <c r="I88" s="2" t="s">
        <v>790</v>
      </c>
      <c r="J88" s="2">
        <v>9212280</v>
      </c>
      <c r="K88" s="2" t="s">
        <v>791</v>
      </c>
      <c r="L88" s="2">
        <v>46</v>
      </c>
      <c r="M88" s="2">
        <v>10</v>
      </c>
      <c r="N88" s="2">
        <v>6.6</v>
      </c>
      <c r="O88" s="2">
        <v>719</v>
      </c>
      <c r="P88" s="2">
        <v>1280</v>
      </c>
      <c r="Q88" s="2">
        <v>1999</v>
      </c>
      <c r="R88" s="2" t="s">
        <v>792</v>
      </c>
      <c r="S88" s="2" t="s">
        <v>793</v>
      </c>
      <c r="T88" s="2" t="s">
        <v>794</v>
      </c>
      <c r="U88" s="2" t="s">
        <v>795</v>
      </c>
      <c r="V88" s="2" t="s">
        <v>796</v>
      </c>
      <c r="W88" s="1" t="s">
        <v>202</v>
      </c>
      <c r="X88" s="1" t="s">
        <v>203</v>
      </c>
      <c r="Y88" s="2" t="s">
        <v>96</v>
      </c>
      <c r="Z88" s="2" t="s">
        <v>238</v>
      </c>
      <c r="AA88" s="2" t="s">
        <v>216</v>
      </c>
      <c r="AB88" s="2" t="s">
        <v>797</v>
      </c>
      <c r="AC88" s="2">
        <v>6</v>
      </c>
      <c r="AD88" s="2" t="s">
        <v>133</v>
      </c>
      <c r="AE88" s="2" t="s">
        <v>137</v>
      </c>
      <c r="AF88" s="2" t="s">
        <v>134</v>
      </c>
      <c r="AG88" s="2" t="s">
        <v>790</v>
      </c>
      <c r="AH88" s="2" t="s">
        <v>790</v>
      </c>
      <c r="AI88" s="2" t="s">
        <v>219</v>
      </c>
      <c r="AJ88" s="2">
        <v>110</v>
      </c>
      <c r="AK88" s="20">
        <v>216</v>
      </c>
      <c r="AL88" t="str">
        <f>IFERROR(INDEX(RD_IL_PERMISOS!$CQ$1:$CQ$100,MATCH(BD_CIAT!A88,RD_IL_PERMISOS!$I$1:$I$100,0)),"")</f>
        <v/>
      </c>
    </row>
    <row r="89" spans="1:38" ht="20.100000000000001" customHeight="1">
      <c r="A89" s="18">
        <v>3685</v>
      </c>
      <c r="B89" s="2" t="s">
        <v>798</v>
      </c>
      <c r="C89" s="2" t="s">
        <v>221</v>
      </c>
      <c r="D89" s="2" t="s">
        <v>195</v>
      </c>
      <c r="E89" s="2">
        <v>1287</v>
      </c>
      <c r="F89" s="19">
        <v>42736</v>
      </c>
      <c r="G89" s="20">
        <v>1039</v>
      </c>
      <c r="H89" s="2" t="s">
        <v>222</v>
      </c>
      <c r="I89" s="2" t="s">
        <v>799</v>
      </c>
      <c r="J89" s="2">
        <v>8103107</v>
      </c>
      <c r="K89" s="2" t="s">
        <v>800</v>
      </c>
      <c r="L89" s="2">
        <v>64.8</v>
      </c>
      <c r="M89" s="2">
        <v>13.1</v>
      </c>
      <c r="N89" s="2">
        <v>5.8</v>
      </c>
      <c r="O89" s="2">
        <v>1091</v>
      </c>
      <c r="P89" s="2">
        <v>3601</v>
      </c>
      <c r="Q89" s="2">
        <v>1982</v>
      </c>
      <c r="R89" s="2" t="s">
        <v>695</v>
      </c>
      <c r="S89" s="2" t="s">
        <v>801</v>
      </c>
      <c r="T89" s="2" t="s">
        <v>802</v>
      </c>
      <c r="U89" s="2" t="s">
        <v>803</v>
      </c>
      <c r="V89" s="2" t="s">
        <v>804</v>
      </c>
      <c r="W89" s="1" t="s">
        <v>202</v>
      </c>
      <c r="X89" s="1" t="s">
        <v>203</v>
      </c>
      <c r="Y89" s="2"/>
      <c r="Z89" s="2"/>
      <c r="AA89" s="2"/>
      <c r="AB89" s="2" t="s">
        <v>204</v>
      </c>
      <c r="AC89" s="2">
        <v>6</v>
      </c>
      <c r="AD89" s="2" t="s">
        <v>140</v>
      </c>
      <c r="AE89" s="2" t="s">
        <v>143</v>
      </c>
      <c r="AF89" s="2" t="s">
        <v>205</v>
      </c>
      <c r="AG89" s="2" t="s">
        <v>799</v>
      </c>
      <c r="AH89" s="2" t="s">
        <v>206</v>
      </c>
      <c r="AI89" s="2" t="s">
        <v>230</v>
      </c>
      <c r="AJ89" s="2"/>
      <c r="AK89" s="20"/>
      <c r="AL89" t="str">
        <f>IFERROR(INDEX(RD_IL_PERMISOS!$CQ$1:$CQ$100,MATCH(BD_CIAT!A89,RD_IL_PERMISOS!$I$1:$I$100,0)),"")</f>
        <v/>
      </c>
    </row>
    <row r="90" spans="1:38" ht="20.100000000000001" customHeight="1">
      <c r="A90" s="18">
        <v>3691</v>
      </c>
      <c r="B90" s="2" t="s">
        <v>805</v>
      </c>
      <c r="C90" s="2" t="s">
        <v>477</v>
      </c>
      <c r="D90" s="2" t="s">
        <v>195</v>
      </c>
      <c r="E90" s="2">
        <v>1260</v>
      </c>
      <c r="F90" s="19">
        <v>38875</v>
      </c>
      <c r="G90" s="20">
        <v>1089</v>
      </c>
      <c r="H90" s="2" t="s">
        <v>528</v>
      </c>
      <c r="I90" s="2" t="s">
        <v>806</v>
      </c>
      <c r="J90" s="2">
        <v>7713515</v>
      </c>
      <c r="K90" s="2" t="s">
        <v>807</v>
      </c>
      <c r="L90" s="2">
        <v>68.11</v>
      </c>
      <c r="M90" s="2">
        <v>12.8</v>
      </c>
      <c r="N90" s="2">
        <v>5.56</v>
      </c>
      <c r="O90" s="2">
        <v>1055</v>
      </c>
      <c r="P90" s="2">
        <v>3807</v>
      </c>
      <c r="Q90" s="2">
        <v>1977</v>
      </c>
      <c r="R90" s="2" t="s">
        <v>234</v>
      </c>
      <c r="S90" s="2" t="s">
        <v>808</v>
      </c>
      <c r="T90" s="2" t="s">
        <v>809</v>
      </c>
      <c r="U90" s="2" t="s">
        <v>810</v>
      </c>
      <c r="V90" s="2" t="s">
        <v>811</v>
      </c>
      <c r="W90" s="1" t="s">
        <v>202</v>
      </c>
      <c r="X90" s="1" t="s">
        <v>203</v>
      </c>
      <c r="Y90" s="2"/>
      <c r="Z90" s="2"/>
      <c r="AA90" s="2"/>
      <c r="AB90" s="2" t="s">
        <v>204</v>
      </c>
      <c r="AC90" s="2">
        <v>6</v>
      </c>
      <c r="AD90" s="2" t="s">
        <v>133</v>
      </c>
      <c r="AE90" s="2" t="s">
        <v>137</v>
      </c>
      <c r="AF90" s="2" t="s">
        <v>134</v>
      </c>
      <c r="AG90" s="2" t="s">
        <v>806</v>
      </c>
      <c r="AH90" s="2" t="s">
        <v>206</v>
      </c>
      <c r="AI90" s="2" t="s">
        <v>486</v>
      </c>
      <c r="AJ90" s="2"/>
      <c r="AK90" s="20"/>
      <c r="AL90" t="str">
        <f>IFERROR(INDEX(RD_IL_PERMISOS!$CQ$1:$CQ$100,MATCH(BD_CIAT!A90,RD_IL_PERMISOS!$I$1:$I$100,0)),"")</f>
        <v/>
      </c>
    </row>
    <row r="91" spans="1:38" ht="20.100000000000001" customHeight="1">
      <c r="A91" s="18">
        <v>3694</v>
      </c>
      <c r="B91" s="2" t="s">
        <v>812</v>
      </c>
      <c r="C91" s="2" t="s">
        <v>477</v>
      </c>
      <c r="D91" s="2" t="s">
        <v>195</v>
      </c>
      <c r="E91" s="2">
        <v>1298</v>
      </c>
      <c r="F91" s="19">
        <v>38875</v>
      </c>
      <c r="G91" s="20">
        <v>1089</v>
      </c>
      <c r="H91" s="2" t="s">
        <v>528</v>
      </c>
      <c r="I91" s="2" t="s">
        <v>813</v>
      </c>
      <c r="J91" s="2">
        <v>8030245</v>
      </c>
      <c r="K91" s="2" t="s">
        <v>814</v>
      </c>
      <c r="L91" s="2">
        <v>70</v>
      </c>
      <c r="M91" s="2">
        <v>12.9</v>
      </c>
      <c r="N91" s="2">
        <v>8.3000000000000007</v>
      </c>
      <c r="O91" s="2">
        <v>1281</v>
      </c>
      <c r="P91" s="2">
        <v>4828</v>
      </c>
      <c r="Q91" s="2">
        <v>1982</v>
      </c>
      <c r="R91" s="2" t="s">
        <v>815</v>
      </c>
      <c r="S91" s="2" t="s">
        <v>816</v>
      </c>
      <c r="T91" s="2" t="s">
        <v>817</v>
      </c>
      <c r="U91" s="2"/>
      <c r="V91" s="2" t="s">
        <v>818</v>
      </c>
      <c r="W91" s="1" t="s">
        <v>202</v>
      </c>
      <c r="X91" s="1" t="s">
        <v>485</v>
      </c>
      <c r="Y91" s="2"/>
      <c r="Z91" s="2"/>
      <c r="AA91" s="2"/>
      <c r="AB91" s="2" t="s">
        <v>204</v>
      </c>
      <c r="AC91" s="2">
        <v>6</v>
      </c>
      <c r="AD91" s="2" t="s">
        <v>534</v>
      </c>
      <c r="AE91" s="2" t="s">
        <v>535</v>
      </c>
      <c r="AF91" s="2" t="s">
        <v>205</v>
      </c>
      <c r="AG91" s="2" t="s">
        <v>813</v>
      </c>
      <c r="AH91" s="2" t="s">
        <v>206</v>
      </c>
      <c r="AI91" s="2" t="s">
        <v>486</v>
      </c>
      <c r="AJ91" s="2"/>
      <c r="AK91" s="20"/>
      <c r="AL91" t="str">
        <f>IFERROR(INDEX(RD_IL_PERMISOS!$CQ$1:$CQ$100,MATCH(BD_CIAT!A91,RD_IL_PERMISOS!$I$1:$I$100,0)),"")</f>
        <v/>
      </c>
    </row>
    <row r="92" spans="1:38" ht="20.100000000000001" customHeight="1">
      <c r="A92" s="18">
        <v>3697</v>
      </c>
      <c r="B92" s="2" t="s">
        <v>819</v>
      </c>
      <c r="C92" s="2" t="s">
        <v>221</v>
      </c>
      <c r="D92" s="2" t="s">
        <v>195</v>
      </c>
      <c r="E92" s="2">
        <v>1633</v>
      </c>
      <c r="F92" s="19">
        <v>42607</v>
      </c>
      <c r="G92" s="20">
        <v>1388</v>
      </c>
      <c r="H92" s="2" t="s">
        <v>222</v>
      </c>
      <c r="I92" s="2" t="s">
        <v>820</v>
      </c>
      <c r="J92" s="2">
        <v>7915917</v>
      </c>
      <c r="K92" s="2" t="s">
        <v>821</v>
      </c>
      <c r="L92" s="2">
        <v>70.87</v>
      </c>
      <c r="M92" s="2">
        <v>12.5</v>
      </c>
      <c r="N92" s="2">
        <v>8.1999999999999993</v>
      </c>
      <c r="O92" s="2">
        <v>1835</v>
      </c>
      <c r="P92" s="2">
        <v>3655</v>
      </c>
      <c r="Q92" s="2">
        <v>1979</v>
      </c>
      <c r="R92" s="2" t="s">
        <v>695</v>
      </c>
      <c r="S92" s="2" t="s">
        <v>822</v>
      </c>
      <c r="T92" s="2" t="s">
        <v>823</v>
      </c>
      <c r="U92" s="2" t="s">
        <v>824</v>
      </c>
      <c r="V92" s="2" t="s">
        <v>825</v>
      </c>
      <c r="W92" s="1" t="s">
        <v>826</v>
      </c>
      <c r="X92" s="1" t="s">
        <v>203</v>
      </c>
      <c r="Y92" s="2" t="s">
        <v>96</v>
      </c>
      <c r="Z92" s="2" t="s">
        <v>238</v>
      </c>
      <c r="AA92" s="2" t="s">
        <v>216</v>
      </c>
      <c r="AB92" s="2" t="s">
        <v>827</v>
      </c>
      <c r="AC92" s="2">
        <v>6</v>
      </c>
      <c r="AD92" s="2" t="s">
        <v>140</v>
      </c>
      <c r="AE92" s="2" t="s">
        <v>143</v>
      </c>
      <c r="AF92" s="2" t="s">
        <v>205</v>
      </c>
      <c r="AG92" s="2" t="s">
        <v>820</v>
      </c>
      <c r="AH92" s="21" t="s">
        <v>828</v>
      </c>
      <c r="AI92" s="2" t="s">
        <v>230</v>
      </c>
      <c r="AJ92" s="2">
        <v>110</v>
      </c>
      <c r="AK92" s="20">
        <v>551</v>
      </c>
      <c r="AL92" t="str">
        <f>IFERROR(INDEX(RD_IL_PERMISOS!$CQ$1:$CQ$100,MATCH(BD_CIAT!A92,RD_IL_PERMISOS!$I$1:$I$100,0)),"")</f>
        <v/>
      </c>
    </row>
    <row r="93" spans="1:38" ht="20.100000000000001" customHeight="1">
      <c r="A93" s="18">
        <v>3706</v>
      </c>
      <c r="B93" s="2" t="s">
        <v>829</v>
      </c>
      <c r="C93" s="2" t="s">
        <v>209</v>
      </c>
      <c r="D93" s="2" t="s">
        <v>195</v>
      </c>
      <c r="E93" s="2">
        <v>422</v>
      </c>
      <c r="F93" s="19">
        <v>44923</v>
      </c>
      <c r="G93" s="20">
        <v>359</v>
      </c>
      <c r="H93" s="2" t="s">
        <v>210</v>
      </c>
      <c r="I93" s="2" t="s">
        <v>830</v>
      </c>
      <c r="J93" s="2">
        <v>7325162</v>
      </c>
      <c r="K93" s="2" t="s">
        <v>831</v>
      </c>
      <c r="L93" s="2">
        <v>49.08</v>
      </c>
      <c r="M93" s="2">
        <v>8.3699999999999992</v>
      </c>
      <c r="N93" s="2">
        <v>6.18</v>
      </c>
      <c r="O93" s="2">
        <v>556</v>
      </c>
      <c r="P93" s="2">
        <v>1400</v>
      </c>
      <c r="Q93" s="2">
        <v>1973</v>
      </c>
      <c r="R93" s="2" t="s">
        <v>454</v>
      </c>
      <c r="S93" s="2" t="s">
        <v>455</v>
      </c>
      <c r="T93" s="2" t="s">
        <v>456</v>
      </c>
      <c r="U93" s="2" t="s">
        <v>832</v>
      </c>
      <c r="V93" s="2"/>
      <c r="W93" s="1" t="s">
        <v>202</v>
      </c>
      <c r="X93" s="1" t="s">
        <v>203</v>
      </c>
      <c r="Y93" s="2"/>
      <c r="Z93" s="2"/>
      <c r="AA93" s="2"/>
      <c r="AB93" s="2" t="s">
        <v>204</v>
      </c>
      <c r="AC93" s="2">
        <v>5</v>
      </c>
      <c r="AD93" s="2" t="s">
        <v>133</v>
      </c>
      <c r="AE93" s="2" t="s">
        <v>277</v>
      </c>
      <c r="AF93" s="2" t="s">
        <v>134</v>
      </c>
      <c r="AG93" s="2" t="s">
        <v>830</v>
      </c>
      <c r="AH93" s="2" t="s">
        <v>206</v>
      </c>
      <c r="AI93" s="2" t="s">
        <v>219</v>
      </c>
      <c r="AJ93" s="2"/>
      <c r="AK93" s="20"/>
      <c r="AL93" t="str">
        <f>IFERROR(INDEX(RD_IL_PERMISOS!$CQ$1:$CQ$100,MATCH(BD_CIAT!A93,RD_IL_PERMISOS!$I$1:$I$100,0)),"")</f>
        <v/>
      </c>
    </row>
    <row r="94" spans="1:38" ht="20.100000000000001" customHeight="1">
      <c r="A94" s="18">
        <v>3724</v>
      </c>
      <c r="B94" s="2" t="s">
        <v>833</v>
      </c>
      <c r="C94" s="2" t="s">
        <v>209</v>
      </c>
      <c r="D94" s="2" t="s">
        <v>195</v>
      </c>
      <c r="E94" s="2">
        <v>662</v>
      </c>
      <c r="F94" s="19">
        <v>42736</v>
      </c>
      <c r="G94" s="20">
        <v>628</v>
      </c>
      <c r="H94" s="2" t="s">
        <v>109</v>
      </c>
      <c r="I94" s="2" t="s">
        <v>834</v>
      </c>
      <c r="J94" s="2">
        <v>7369663</v>
      </c>
      <c r="K94" s="2" t="s">
        <v>835</v>
      </c>
      <c r="L94" s="2">
        <v>51.65</v>
      </c>
      <c r="M94" s="2">
        <v>10.7</v>
      </c>
      <c r="N94" s="2">
        <v>7.95</v>
      </c>
      <c r="O94" s="2">
        <v>846</v>
      </c>
      <c r="P94" s="2">
        <v>2870</v>
      </c>
      <c r="Q94" s="2">
        <v>1988</v>
      </c>
      <c r="R94" s="2" t="s">
        <v>328</v>
      </c>
      <c r="S94" s="2" t="s">
        <v>836</v>
      </c>
      <c r="T94" s="2" t="s">
        <v>837</v>
      </c>
      <c r="U94" s="2" t="s">
        <v>838</v>
      </c>
      <c r="V94" s="2"/>
      <c r="W94" s="1" t="s">
        <v>202</v>
      </c>
      <c r="X94" s="1" t="s">
        <v>203</v>
      </c>
      <c r="Y94" s="2" t="s">
        <v>96</v>
      </c>
      <c r="Z94" s="2" t="s">
        <v>238</v>
      </c>
      <c r="AA94" s="2" t="s">
        <v>216</v>
      </c>
      <c r="AB94" s="2" t="s">
        <v>839</v>
      </c>
      <c r="AC94" s="2">
        <v>6</v>
      </c>
      <c r="AD94" s="2" t="s">
        <v>140</v>
      </c>
      <c r="AE94" s="2" t="s">
        <v>143</v>
      </c>
      <c r="AF94" s="2" t="s">
        <v>205</v>
      </c>
      <c r="AG94" s="2" t="s">
        <v>834</v>
      </c>
      <c r="AH94" s="2" t="s">
        <v>834</v>
      </c>
      <c r="AI94" s="2" t="s">
        <v>219</v>
      </c>
      <c r="AJ94" s="2">
        <v>110</v>
      </c>
      <c r="AK94" s="20">
        <v>234</v>
      </c>
      <c r="AL94" t="str">
        <f>IFERROR(INDEX(RD_IL_PERMISOS!$CQ$1:$CQ$100,MATCH(BD_CIAT!A94,RD_IL_PERMISOS!$I$1:$I$100,0)),"")</f>
        <v/>
      </c>
    </row>
    <row r="95" spans="1:38" ht="20.100000000000001" customHeight="1">
      <c r="A95" s="18">
        <v>3727</v>
      </c>
      <c r="B95" s="2" t="s">
        <v>840</v>
      </c>
      <c r="C95" s="2" t="s">
        <v>209</v>
      </c>
      <c r="D95" s="2" t="s">
        <v>195</v>
      </c>
      <c r="E95" s="2">
        <v>995</v>
      </c>
      <c r="F95" s="19">
        <v>42736</v>
      </c>
      <c r="G95" s="20">
        <v>846</v>
      </c>
      <c r="H95" s="2" t="s">
        <v>109</v>
      </c>
      <c r="I95" s="2" t="s">
        <v>841</v>
      </c>
      <c r="J95" s="2">
        <v>7383724</v>
      </c>
      <c r="K95" s="2" t="s">
        <v>842</v>
      </c>
      <c r="L95" s="2">
        <v>55.88</v>
      </c>
      <c r="M95" s="2">
        <v>10.66</v>
      </c>
      <c r="N95" s="2">
        <v>5.67</v>
      </c>
      <c r="O95" s="2">
        <v>1038</v>
      </c>
      <c r="P95" s="2">
        <v>1900</v>
      </c>
      <c r="Q95" s="2">
        <v>1983</v>
      </c>
      <c r="R95" s="2" t="s">
        <v>328</v>
      </c>
      <c r="S95" s="2" t="s">
        <v>291</v>
      </c>
      <c r="T95" s="2" t="s">
        <v>292</v>
      </c>
      <c r="U95" s="2" t="s">
        <v>843</v>
      </c>
      <c r="V95" s="2" t="s">
        <v>844</v>
      </c>
      <c r="W95" s="1" t="s">
        <v>845</v>
      </c>
      <c r="X95" s="1" t="s">
        <v>203</v>
      </c>
      <c r="Y95" s="2"/>
      <c r="Z95" s="2"/>
      <c r="AA95" s="2"/>
      <c r="AB95" s="2" t="s">
        <v>204</v>
      </c>
      <c r="AC95" s="2">
        <v>6</v>
      </c>
      <c r="AD95" s="2" t="s">
        <v>133</v>
      </c>
      <c r="AE95" s="2" t="s">
        <v>137</v>
      </c>
      <c r="AF95" s="2" t="s">
        <v>134</v>
      </c>
      <c r="AG95" s="2" t="s">
        <v>841</v>
      </c>
      <c r="AH95" s="2" t="s">
        <v>206</v>
      </c>
      <c r="AI95" s="2" t="s">
        <v>219</v>
      </c>
      <c r="AJ95" s="2"/>
      <c r="AK95" s="20"/>
      <c r="AL95" t="str">
        <f>IFERROR(INDEX(RD_IL_PERMISOS!$CQ$1:$CQ$100,MATCH(BD_CIAT!A95,RD_IL_PERMISOS!$I$1:$I$100,0)),"")</f>
        <v/>
      </c>
    </row>
    <row r="96" spans="1:38" ht="20.100000000000001" customHeight="1">
      <c r="A96" s="18">
        <v>3730</v>
      </c>
      <c r="B96" s="2" t="s">
        <v>846</v>
      </c>
      <c r="C96" s="2" t="s">
        <v>363</v>
      </c>
      <c r="D96" s="2" t="s">
        <v>195</v>
      </c>
      <c r="E96" s="2">
        <v>381</v>
      </c>
      <c r="F96" s="19">
        <v>39713</v>
      </c>
      <c r="G96" s="20">
        <v>339</v>
      </c>
      <c r="H96" s="2" t="s">
        <v>364</v>
      </c>
      <c r="I96" s="2">
        <v>25031942339</v>
      </c>
      <c r="J96" s="2"/>
      <c r="K96" s="2" t="s">
        <v>847</v>
      </c>
      <c r="L96" s="2">
        <v>41.75</v>
      </c>
      <c r="M96" s="2">
        <v>10.36</v>
      </c>
      <c r="N96" s="2">
        <v>3.96</v>
      </c>
      <c r="O96" s="2">
        <v>454</v>
      </c>
      <c r="P96" s="2">
        <v>1125</v>
      </c>
      <c r="Q96" s="2">
        <v>1968</v>
      </c>
      <c r="R96" s="2"/>
      <c r="S96" s="2" t="s">
        <v>848</v>
      </c>
      <c r="T96" s="2" t="s">
        <v>849</v>
      </c>
      <c r="U96" s="2" t="s">
        <v>850</v>
      </c>
      <c r="V96" s="2" t="s">
        <v>851</v>
      </c>
      <c r="W96" s="1" t="s">
        <v>202</v>
      </c>
      <c r="X96" s="1" t="s">
        <v>203</v>
      </c>
      <c r="Y96" s="2"/>
      <c r="Z96" s="2"/>
      <c r="AA96" s="2"/>
      <c r="AB96" s="2" t="s">
        <v>204</v>
      </c>
      <c r="AC96" s="2">
        <v>5</v>
      </c>
      <c r="AD96" s="2" t="s">
        <v>140</v>
      </c>
      <c r="AE96" s="2" t="s">
        <v>324</v>
      </c>
      <c r="AF96" s="2" t="s">
        <v>205</v>
      </c>
      <c r="AG96" s="2">
        <v>25031942339</v>
      </c>
      <c r="AH96" s="2" t="s">
        <v>206</v>
      </c>
      <c r="AI96" s="2" t="s">
        <v>369</v>
      </c>
      <c r="AJ96" s="2"/>
      <c r="AK96" s="20"/>
      <c r="AL96" t="str">
        <f>IFERROR(INDEX(RD_IL_PERMISOS!$CQ$1:$CQ$100,MATCH(BD_CIAT!A96,RD_IL_PERMISOS!$I$1:$I$100,0)),"")</f>
        <v/>
      </c>
    </row>
    <row r="97" spans="1:38" ht="20.100000000000001" customHeight="1">
      <c r="A97" s="18">
        <v>3733</v>
      </c>
      <c r="B97" s="2" t="s">
        <v>852</v>
      </c>
      <c r="C97" s="2" t="s">
        <v>209</v>
      </c>
      <c r="D97" s="2" t="s">
        <v>195</v>
      </c>
      <c r="E97" s="2">
        <v>715</v>
      </c>
      <c r="F97" s="19">
        <v>40724</v>
      </c>
      <c r="G97" s="20">
        <v>644</v>
      </c>
      <c r="H97" s="2" t="s">
        <v>109</v>
      </c>
      <c r="I97" s="2" t="s">
        <v>853</v>
      </c>
      <c r="J97" s="2">
        <v>7048130</v>
      </c>
      <c r="K97" s="2" t="s">
        <v>854</v>
      </c>
      <c r="L97" s="2">
        <v>50.04</v>
      </c>
      <c r="M97" s="2">
        <v>9.56</v>
      </c>
      <c r="N97" s="2">
        <v>6.4</v>
      </c>
      <c r="O97" s="2">
        <v>640</v>
      </c>
      <c r="P97" s="2">
        <v>3875</v>
      </c>
      <c r="Q97" s="2">
        <v>1969</v>
      </c>
      <c r="R97" s="2" t="s">
        <v>234</v>
      </c>
      <c r="S97" s="2" t="s">
        <v>855</v>
      </c>
      <c r="T97" s="2" t="s">
        <v>856</v>
      </c>
      <c r="U97" s="2" t="s">
        <v>857</v>
      </c>
      <c r="V97" s="2" t="s">
        <v>858</v>
      </c>
      <c r="W97" s="1" t="s">
        <v>202</v>
      </c>
      <c r="X97" s="1" t="s">
        <v>203</v>
      </c>
      <c r="Y97" s="2" t="s">
        <v>152</v>
      </c>
      <c r="Z97" s="2"/>
      <c r="AA97" s="2" t="s">
        <v>216</v>
      </c>
      <c r="AB97" s="2" t="s">
        <v>859</v>
      </c>
      <c r="AC97" s="2">
        <v>6</v>
      </c>
      <c r="AD97" s="2" t="s">
        <v>534</v>
      </c>
      <c r="AE97" s="2" t="s">
        <v>535</v>
      </c>
      <c r="AF97" s="2" t="s">
        <v>205</v>
      </c>
      <c r="AG97" s="2" t="s">
        <v>853</v>
      </c>
      <c r="AH97" s="2" t="s">
        <v>853</v>
      </c>
      <c r="AI97" s="2" t="s">
        <v>219</v>
      </c>
      <c r="AJ97" s="2">
        <v>110</v>
      </c>
      <c r="AK97" s="20">
        <v>192</v>
      </c>
      <c r="AL97" t="str">
        <f>IFERROR(INDEX(RD_IL_PERMISOS!$CQ$1:$CQ$100,MATCH(BD_CIAT!A97,RD_IL_PERMISOS!$I$1:$I$100,0)),"")</f>
        <v/>
      </c>
    </row>
    <row r="98" spans="1:38" ht="20.100000000000001" customHeight="1">
      <c r="A98" s="18">
        <v>3739</v>
      </c>
      <c r="B98" s="2" t="s">
        <v>860</v>
      </c>
      <c r="C98" s="2" t="s">
        <v>241</v>
      </c>
      <c r="D98" s="2" t="s">
        <v>195</v>
      </c>
      <c r="E98" s="2">
        <v>2032</v>
      </c>
      <c r="F98" s="19">
        <v>38658</v>
      </c>
      <c r="G98" s="20">
        <v>1360</v>
      </c>
      <c r="H98" s="2" t="s">
        <v>249</v>
      </c>
      <c r="I98" s="2">
        <v>1074874</v>
      </c>
      <c r="J98" s="2">
        <v>7803267</v>
      </c>
      <c r="K98" s="2" t="s">
        <v>861</v>
      </c>
      <c r="L98" s="2">
        <v>75.25</v>
      </c>
      <c r="M98" s="2">
        <v>12.8</v>
      </c>
      <c r="N98" s="2">
        <v>8.56</v>
      </c>
      <c r="O98" s="2">
        <v>2019</v>
      </c>
      <c r="P98" s="2">
        <v>3900</v>
      </c>
      <c r="Q98" s="2">
        <v>1980</v>
      </c>
      <c r="R98" s="2" t="s">
        <v>251</v>
      </c>
      <c r="S98" s="2" t="s">
        <v>862</v>
      </c>
      <c r="T98" s="2" t="s">
        <v>253</v>
      </c>
      <c r="U98" s="2" t="s">
        <v>863</v>
      </c>
      <c r="V98" s="2" t="s">
        <v>864</v>
      </c>
      <c r="W98" s="1" t="s">
        <v>202</v>
      </c>
      <c r="X98" s="1" t="s">
        <v>203</v>
      </c>
      <c r="Y98" s="2"/>
      <c r="Z98" s="2"/>
      <c r="AA98" s="2"/>
      <c r="AB98" s="2" t="s">
        <v>204</v>
      </c>
      <c r="AC98" s="2">
        <v>6</v>
      </c>
      <c r="AD98" s="2" t="s">
        <v>140</v>
      </c>
      <c r="AE98" s="2" t="s">
        <v>143</v>
      </c>
      <c r="AF98" s="2" t="s">
        <v>205</v>
      </c>
      <c r="AG98" s="2">
        <v>1074874</v>
      </c>
      <c r="AH98" s="2" t="s">
        <v>206</v>
      </c>
      <c r="AI98" s="2" t="s">
        <v>247</v>
      </c>
      <c r="AJ98" s="2"/>
      <c r="AK98" s="20"/>
      <c r="AL98" t="str">
        <f>IFERROR(INDEX(RD_IL_PERMISOS!$CQ$1:$CQ$100,MATCH(BD_CIAT!A98,RD_IL_PERMISOS!$I$1:$I$100,0)),"")</f>
        <v/>
      </c>
    </row>
    <row r="99" spans="1:38" ht="20.100000000000001" customHeight="1">
      <c r="A99" s="18">
        <v>3742</v>
      </c>
      <c r="B99" s="2" t="s">
        <v>865</v>
      </c>
      <c r="C99" s="2" t="s">
        <v>209</v>
      </c>
      <c r="D99" s="2" t="s">
        <v>195</v>
      </c>
      <c r="E99" s="2">
        <v>699</v>
      </c>
      <c r="F99" s="19">
        <v>38939</v>
      </c>
      <c r="G99" s="20">
        <v>601</v>
      </c>
      <c r="H99" s="2" t="s">
        <v>109</v>
      </c>
      <c r="I99" s="2" t="s">
        <v>866</v>
      </c>
      <c r="J99" s="2">
        <v>7011632</v>
      </c>
      <c r="K99" s="2" t="s">
        <v>867</v>
      </c>
      <c r="L99" s="2">
        <v>50.6</v>
      </c>
      <c r="M99" s="2">
        <v>10.4</v>
      </c>
      <c r="N99" s="2">
        <v>7.8</v>
      </c>
      <c r="O99" s="2">
        <v>640</v>
      </c>
      <c r="P99" s="2">
        <v>2875</v>
      </c>
      <c r="Q99" s="2">
        <v>1968</v>
      </c>
      <c r="R99" s="2" t="s">
        <v>234</v>
      </c>
      <c r="S99" s="2" t="s">
        <v>309</v>
      </c>
      <c r="T99" s="2" t="s">
        <v>310</v>
      </c>
      <c r="U99" s="2" t="s">
        <v>868</v>
      </c>
      <c r="V99" s="2" t="s">
        <v>869</v>
      </c>
      <c r="W99" s="1" t="s">
        <v>202</v>
      </c>
      <c r="X99" s="1" t="s">
        <v>203</v>
      </c>
      <c r="Y99" s="2" t="s">
        <v>96</v>
      </c>
      <c r="Z99" s="2" t="s">
        <v>238</v>
      </c>
      <c r="AA99" s="2" t="s">
        <v>216</v>
      </c>
      <c r="AB99" s="2" t="s">
        <v>870</v>
      </c>
      <c r="AC99" s="2">
        <v>6</v>
      </c>
      <c r="AD99" s="2" t="s">
        <v>133</v>
      </c>
      <c r="AE99" s="2" t="s">
        <v>137</v>
      </c>
      <c r="AF99" s="2" t="s">
        <v>134</v>
      </c>
      <c r="AG99" s="2" t="s">
        <v>866</v>
      </c>
      <c r="AH99" s="2" t="s">
        <v>866</v>
      </c>
      <c r="AI99" s="2" t="s">
        <v>219</v>
      </c>
      <c r="AJ99" s="2">
        <v>110</v>
      </c>
      <c r="AK99" s="20">
        <v>192</v>
      </c>
      <c r="AL99" t="str">
        <f>IFERROR(INDEX(RD_IL_PERMISOS!$CQ$1:$CQ$100,MATCH(BD_CIAT!A99,RD_IL_PERMISOS!$I$1:$I$100,0)),"")</f>
        <v/>
      </c>
    </row>
    <row r="100" spans="1:38" ht="20.100000000000001" customHeight="1">
      <c r="A100" s="18">
        <v>3745</v>
      </c>
      <c r="B100" s="2" t="s">
        <v>871</v>
      </c>
      <c r="C100" s="2" t="s">
        <v>241</v>
      </c>
      <c r="D100" s="2" t="s">
        <v>195</v>
      </c>
      <c r="E100" s="2">
        <v>1578</v>
      </c>
      <c r="F100" s="19">
        <v>40686</v>
      </c>
      <c r="G100" s="20">
        <v>1270</v>
      </c>
      <c r="H100" s="2" t="s">
        <v>872</v>
      </c>
      <c r="I100" s="2">
        <v>531005</v>
      </c>
      <c r="J100" s="2">
        <v>7107716</v>
      </c>
      <c r="K100" s="2" t="s">
        <v>873</v>
      </c>
      <c r="L100" s="2">
        <v>59.77</v>
      </c>
      <c r="M100" s="2">
        <v>12.8</v>
      </c>
      <c r="N100" s="2">
        <v>5.36</v>
      </c>
      <c r="O100" s="2">
        <v>1231</v>
      </c>
      <c r="P100" s="2">
        <v>3600</v>
      </c>
      <c r="Q100" s="2">
        <v>1971</v>
      </c>
      <c r="R100" s="2" t="s">
        <v>315</v>
      </c>
      <c r="S100" s="2" t="s">
        <v>874</v>
      </c>
      <c r="T100" s="2" t="s">
        <v>875</v>
      </c>
      <c r="U100" s="2" t="s">
        <v>876</v>
      </c>
      <c r="V100" s="2"/>
      <c r="W100" s="1" t="s">
        <v>202</v>
      </c>
      <c r="X100" s="1" t="s">
        <v>203</v>
      </c>
      <c r="Y100" s="2" t="s">
        <v>96</v>
      </c>
      <c r="Z100" s="2" t="s">
        <v>238</v>
      </c>
      <c r="AA100" s="2" t="s">
        <v>216</v>
      </c>
      <c r="AB100" s="2" t="s">
        <v>877</v>
      </c>
      <c r="AC100" s="2">
        <v>6</v>
      </c>
      <c r="AD100" s="2" t="s">
        <v>140</v>
      </c>
      <c r="AE100" s="2" t="s">
        <v>143</v>
      </c>
      <c r="AF100" s="2" t="s">
        <v>205</v>
      </c>
      <c r="AG100" s="2">
        <v>531005</v>
      </c>
      <c r="AH100" s="2">
        <v>531005</v>
      </c>
      <c r="AI100" s="2" t="s">
        <v>247</v>
      </c>
      <c r="AJ100" s="2">
        <v>110</v>
      </c>
      <c r="AK100" s="20">
        <v>808</v>
      </c>
      <c r="AL100" t="str">
        <f>IFERROR(INDEX(RD_IL_PERMISOS!$CQ$1:$CQ$100,MATCH(BD_CIAT!A100,RD_IL_PERMISOS!$I$1:$I$100,0)),"")</f>
        <v>00000001-2024-PRODUCE/DGPCHDI</v>
      </c>
    </row>
    <row r="101" spans="1:38" ht="20.100000000000001" customHeight="1">
      <c r="A101" s="18">
        <v>3751</v>
      </c>
      <c r="B101" s="2" t="s">
        <v>878</v>
      </c>
      <c r="C101" s="2" t="s">
        <v>477</v>
      </c>
      <c r="D101" s="2" t="s">
        <v>195</v>
      </c>
      <c r="E101" s="2">
        <v>1386</v>
      </c>
      <c r="F101" s="19">
        <v>38875</v>
      </c>
      <c r="G101" s="20">
        <v>925</v>
      </c>
      <c r="H101" s="2" t="s">
        <v>528</v>
      </c>
      <c r="I101" s="2" t="s">
        <v>879</v>
      </c>
      <c r="J101" s="2">
        <v>7123485</v>
      </c>
      <c r="K101" s="2" t="s">
        <v>880</v>
      </c>
      <c r="L101" s="2">
        <v>71</v>
      </c>
      <c r="M101" s="2">
        <v>12.19</v>
      </c>
      <c r="N101" s="2">
        <v>7.98</v>
      </c>
      <c r="O101" s="2">
        <v>1318</v>
      </c>
      <c r="P101" s="2"/>
      <c r="Q101" s="2">
        <v>1971</v>
      </c>
      <c r="R101" s="2" t="s">
        <v>234</v>
      </c>
      <c r="S101" s="2" t="s">
        <v>881</v>
      </c>
      <c r="T101" s="2" t="s">
        <v>882</v>
      </c>
      <c r="U101" s="2" t="s">
        <v>883</v>
      </c>
      <c r="V101" s="2" t="s">
        <v>884</v>
      </c>
      <c r="W101" s="1" t="s">
        <v>202</v>
      </c>
      <c r="X101" s="1" t="s">
        <v>485</v>
      </c>
      <c r="Y101" s="2"/>
      <c r="Z101" s="2"/>
      <c r="AA101" s="2"/>
      <c r="AB101" s="2" t="s">
        <v>204</v>
      </c>
      <c r="AC101" s="2">
        <v>6</v>
      </c>
      <c r="AD101" s="2" t="s">
        <v>140</v>
      </c>
      <c r="AE101" s="2" t="s">
        <v>143</v>
      </c>
      <c r="AF101" s="2" t="s">
        <v>205</v>
      </c>
      <c r="AG101" s="2" t="s">
        <v>879</v>
      </c>
      <c r="AH101" s="2" t="s">
        <v>206</v>
      </c>
      <c r="AI101" s="2" t="s">
        <v>486</v>
      </c>
      <c r="AJ101" s="2"/>
      <c r="AK101" s="20"/>
      <c r="AL101" t="str">
        <f>IFERROR(INDEX(RD_IL_PERMISOS!$CQ$1:$CQ$100,MATCH(BD_CIAT!A101,RD_IL_PERMISOS!$I$1:$I$100,0)),"")</f>
        <v/>
      </c>
    </row>
    <row r="102" spans="1:38" ht="20.100000000000001" customHeight="1">
      <c r="A102" s="18">
        <v>3754</v>
      </c>
      <c r="B102" s="2" t="s">
        <v>885</v>
      </c>
      <c r="C102" s="2" t="s">
        <v>194</v>
      </c>
      <c r="D102" s="2" t="s">
        <v>195</v>
      </c>
      <c r="E102" s="2">
        <v>2060</v>
      </c>
      <c r="F102" s="19">
        <v>38470</v>
      </c>
      <c r="G102" s="20">
        <v>1500</v>
      </c>
      <c r="H102" s="2" t="s">
        <v>886</v>
      </c>
      <c r="I102" s="2" t="s">
        <v>887</v>
      </c>
      <c r="J102" s="2">
        <v>9210969</v>
      </c>
      <c r="K102" s="2" t="s">
        <v>888</v>
      </c>
      <c r="L102" s="2">
        <v>84.1</v>
      </c>
      <c r="M102" s="2">
        <v>14</v>
      </c>
      <c r="N102" s="2">
        <v>8.8000000000000007</v>
      </c>
      <c r="O102" s="2">
        <v>2502</v>
      </c>
      <c r="P102" s="2">
        <v>4080</v>
      </c>
      <c r="Q102" s="2">
        <v>2000</v>
      </c>
      <c r="R102" s="2" t="s">
        <v>889</v>
      </c>
      <c r="S102" s="2" t="s">
        <v>890</v>
      </c>
      <c r="T102" s="2" t="s">
        <v>891</v>
      </c>
      <c r="U102" s="2"/>
      <c r="V102" s="2"/>
      <c r="W102" s="1" t="s">
        <v>202</v>
      </c>
      <c r="X102" s="1" t="s">
        <v>485</v>
      </c>
      <c r="Y102" s="2"/>
      <c r="Z102" s="2"/>
      <c r="AA102" s="2"/>
      <c r="AB102" s="2" t="s">
        <v>204</v>
      </c>
      <c r="AC102" s="2">
        <v>6</v>
      </c>
      <c r="AD102" s="2" t="s">
        <v>140</v>
      </c>
      <c r="AE102" s="2" t="s">
        <v>143</v>
      </c>
      <c r="AF102" s="2" t="s">
        <v>205</v>
      </c>
      <c r="AG102" s="2" t="s">
        <v>887</v>
      </c>
      <c r="AH102" s="2" t="s">
        <v>206</v>
      </c>
      <c r="AI102" s="2" t="s">
        <v>207</v>
      </c>
      <c r="AJ102" s="2"/>
      <c r="AK102" s="20"/>
      <c r="AL102" t="str">
        <f>IFERROR(INDEX(RD_IL_PERMISOS!$CQ$1:$CQ$100,MATCH(BD_CIAT!A102,RD_IL_PERMISOS!$I$1:$I$100,0)),"")</f>
        <v/>
      </c>
    </row>
    <row r="103" spans="1:38" ht="20.100000000000001" customHeight="1">
      <c r="A103" s="18">
        <v>3757</v>
      </c>
      <c r="B103" s="2" t="s">
        <v>892</v>
      </c>
      <c r="C103" s="2" t="s">
        <v>209</v>
      </c>
      <c r="D103" s="2" t="s">
        <v>195</v>
      </c>
      <c r="E103" s="2">
        <v>676</v>
      </c>
      <c r="F103" s="19">
        <v>40044</v>
      </c>
      <c r="G103" s="20">
        <v>648</v>
      </c>
      <c r="H103" s="2" t="s">
        <v>109</v>
      </c>
      <c r="I103" s="2" t="s">
        <v>893</v>
      </c>
      <c r="J103" s="2">
        <v>7032105</v>
      </c>
      <c r="K103" s="2" t="s">
        <v>894</v>
      </c>
      <c r="L103" s="2">
        <v>50.43</v>
      </c>
      <c r="M103" s="2">
        <v>10.4</v>
      </c>
      <c r="N103" s="2">
        <v>6.5</v>
      </c>
      <c r="O103" s="2">
        <v>650</v>
      </c>
      <c r="P103" s="2">
        <v>2875</v>
      </c>
      <c r="Q103" s="2">
        <v>1969</v>
      </c>
      <c r="R103" s="2" t="s">
        <v>234</v>
      </c>
      <c r="S103" s="2" t="s">
        <v>471</v>
      </c>
      <c r="T103" s="2" t="s">
        <v>472</v>
      </c>
      <c r="U103" s="2" t="s">
        <v>895</v>
      </c>
      <c r="V103" s="2" t="s">
        <v>896</v>
      </c>
      <c r="W103" s="1" t="s">
        <v>202</v>
      </c>
      <c r="X103" s="1" t="s">
        <v>203</v>
      </c>
      <c r="Y103" s="2" t="s">
        <v>158</v>
      </c>
      <c r="Z103" s="2" t="s">
        <v>300</v>
      </c>
      <c r="AA103" s="2" t="s">
        <v>216</v>
      </c>
      <c r="AB103" s="2" t="s">
        <v>897</v>
      </c>
      <c r="AC103" s="2">
        <v>6</v>
      </c>
      <c r="AD103" s="2" t="s">
        <v>133</v>
      </c>
      <c r="AE103" s="2" t="s">
        <v>137</v>
      </c>
      <c r="AF103" s="2" t="s">
        <v>134</v>
      </c>
      <c r="AG103" s="2" t="s">
        <v>893</v>
      </c>
      <c r="AH103" s="2" t="s">
        <v>893</v>
      </c>
      <c r="AI103" s="2" t="s">
        <v>219</v>
      </c>
      <c r="AJ103" s="2">
        <v>4.5</v>
      </c>
      <c r="AK103" s="20">
        <v>195</v>
      </c>
      <c r="AL103" t="str">
        <f>IFERROR(INDEX(RD_IL_PERMISOS!$CQ$1:$CQ$100,MATCH(BD_CIAT!A103,RD_IL_PERMISOS!$I$1:$I$100,0)),"")</f>
        <v/>
      </c>
    </row>
    <row r="104" spans="1:38" ht="20.100000000000001" customHeight="1">
      <c r="A104" s="18">
        <v>3766</v>
      </c>
      <c r="B104" s="2" t="s">
        <v>898</v>
      </c>
      <c r="C104" s="2" t="s">
        <v>209</v>
      </c>
      <c r="D104" s="2" t="s">
        <v>195</v>
      </c>
      <c r="E104" s="2">
        <v>2304</v>
      </c>
      <c r="F104" s="19">
        <v>38817</v>
      </c>
      <c r="G104" s="20">
        <v>1959</v>
      </c>
      <c r="H104" s="2" t="s">
        <v>109</v>
      </c>
      <c r="I104" s="2" t="s">
        <v>899</v>
      </c>
      <c r="J104" s="2">
        <v>7503142</v>
      </c>
      <c r="K104" s="2" t="s">
        <v>900</v>
      </c>
      <c r="L104" s="2">
        <v>80.099999999999994</v>
      </c>
      <c r="M104" s="2">
        <v>13.07</v>
      </c>
      <c r="N104" s="2">
        <v>8.73</v>
      </c>
      <c r="O104" s="2">
        <v>2211</v>
      </c>
      <c r="P104" s="2">
        <v>2875</v>
      </c>
      <c r="Q104" s="2">
        <v>1976</v>
      </c>
      <c r="R104" s="2" t="s">
        <v>315</v>
      </c>
      <c r="S104" s="2" t="s">
        <v>309</v>
      </c>
      <c r="T104" s="2" t="s">
        <v>310</v>
      </c>
      <c r="U104" s="2" t="s">
        <v>901</v>
      </c>
      <c r="V104" s="2" t="s">
        <v>902</v>
      </c>
      <c r="W104" s="1" t="s">
        <v>903</v>
      </c>
      <c r="X104" s="1" t="s">
        <v>203</v>
      </c>
      <c r="Y104" s="2"/>
      <c r="Z104" s="2"/>
      <c r="AA104" s="2"/>
      <c r="AB104" s="2" t="s">
        <v>204</v>
      </c>
      <c r="AC104" s="2">
        <v>6</v>
      </c>
      <c r="AD104" s="2" t="s">
        <v>133</v>
      </c>
      <c r="AE104" s="2" t="s">
        <v>137</v>
      </c>
      <c r="AF104" s="2" t="s">
        <v>134</v>
      </c>
      <c r="AG104" s="2" t="s">
        <v>899</v>
      </c>
      <c r="AH104" s="2" t="s">
        <v>899</v>
      </c>
      <c r="AI104" s="2" t="s">
        <v>219</v>
      </c>
      <c r="AJ104" s="2"/>
      <c r="AK104" s="20"/>
      <c r="AL104" t="str">
        <f>IFERROR(INDEX(RD_IL_PERMISOS!$CQ$1:$CQ$100,MATCH(BD_CIAT!A104,RD_IL_PERMISOS!$I$1:$I$100,0)),"")</f>
        <v/>
      </c>
    </row>
    <row r="105" spans="1:38" ht="20.100000000000001" customHeight="1">
      <c r="A105" s="18">
        <v>3772</v>
      </c>
      <c r="B105" s="2" t="s">
        <v>904</v>
      </c>
      <c r="C105" s="2" t="s">
        <v>194</v>
      </c>
      <c r="D105" s="2" t="s">
        <v>195</v>
      </c>
      <c r="E105" s="2">
        <v>2060</v>
      </c>
      <c r="F105" s="19">
        <v>38470</v>
      </c>
      <c r="G105" s="20">
        <v>1777</v>
      </c>
      <c r="H105" s="2" t="s">
        <v>886</v>
      </c>
      <c r="I105" s="2" t="s">
        <v>905</v>
      </c>
      <c r="J105" s="2">
        <v>9156058</v>
      </c>
      <c r="K105" s="2" t="s">
        <v>906</v>
      </c>
      <c r="L105" s="2">
        <v>84.1</v>
      </c>
      <c r="M105" s="2">
        <v>14</v>
      </c>
      <c r="N105" s="2">
        <v>8.8000000000000007</v>
      </c>
      <c r="O105" s="2">
        <v>2479</v>
      </c>
      <c r="P105" s="2">
        <v>4083</v>
      </c>
      <c r="Q105" s="2">
        <v>1997</v>
      </c>
      <c r="R105" s="2" t="s">
        <v>889</v>
      </c>
      <c r="S105" s="2" t="s">
        <v>890</v>
      </c>
      <c r="T105" s="2" t="s">
        <v>891</v>
      </c>
      <c r="U105" s="2"/>
      <c r="V105" s="2"/>
      <c r="W105" s="1" t="s">
        <v>202</v>
      </c>
      <c r="X105" s="1" t="s">
        <v>203</v>
      </c>
      <c r="Y105" s="2"/>
      <c r="Z105" s="2"/>
      <c r="AA105" s="2"/>
      <c r="AB105" s="2" t="s">
        <v>204</v>
      </c>
      <c r="AC105" s="2">
        <v>6</v>
      </c>
      <c r="AD105" s="2" t="s">
        <v>140</v>
      </c>
      <c r="AE105" s="2" t="s">
        <v>143</v>
      </c>
      <c r="AF105" s="2" t="s">
        <v>205</v>
      </c>
      <c r="AG105" s="2" t="s">
        <v>905</v>
      </c>
      <c r="AH105" s="2" t="s">
        <v>206</v>
      </c>
      <c r="AI105" s="2" t="s">
        <v>207</v>
      </c>
      <c r="AJ105" s="2"/>
      <c r="AK105" s="20"/>
      <c r="AL105" t="str">
        <f>IFERROR(INDEX(RD_IL_PERMISOS!$CQ$1:$CQ$100,MATCH(BD_CIAT!A105,RD_IL_PERMISOS!$I$1:$I$100,0)),"")</f>
        <v/>
      </c>
    </row>
    <row r="106" spans="1:38" ht="20.100000000000001" customHeight="1">
      <c r="A106" s="18">
        <v>3775</v>
      </c>
      <c r="B106" s="2" t="s">
        <v>907</v>
      </c>
      <c r="C106" s="2" t="s">
        <v>221</v>
      </c>
      <c r="D106" s="2" t="s">
        <v>195</v>
      </c>
      <c r="E106" s="2">
        <v>1475</v>
      </c>
      <c r="F106" s="19">
        <v>40638</v>
      </c>
      <c r="G106" s="20">
        <v>1385</v>
      </c>
      <c r="H106" s="2" t="s">
        <v>222</v>
      </c>
      <c r="I106" s="2" t="s">
        <v>908</v>
      </c>
      <c r="J106" s="2">
        <v>8134651</v>
      </c>
      <c r="K106" s="2" t="s">
        <v>909</v>
      </c>
      <c r="L106" s="2">
        <v>73.33</v>
      </c>
      <c r="M106" s="2">
        <v>12.8</v>
      </c>
      <c r="N106" s="2">
        <v>8.69</v>
      </c>
      <c r="O106" s="2">
        <v>1730</v>
      </c>
      <c r="P106" s="2">
        <v>3600</v>
      </c>
      <c r="Q106" s="2">
        <v>1982</v>
      </c>
      <c r="R106" s="2" t="s">
        <v>234</v>
      </c>
      <c r="S106" s="2" t="s">
        <v>910</v>
      </c>
      <c r="T106" s="2" t="s">
        <v>911</v>
      </c>
      <c r="U106" s="2" t="s">
        <v>912</v>
      </c>
      <c r="V106" s="2" t="s">
        <v>913</v>
      </c>
      <c r="W106" s="1" t="s">
        <v>914</v>
      </c>
      <c r="X106" s="1" t="s">
        <v>203</v>
      </c>
      <c r="Y106" s="2"/>
      <c r="Z106" s="2"/>
      <c r="AA106" s="2"/>
      <c r="AB106" s="2" t="s">
        <v>204</v>
      </c>
      <c r="AC106" s="2">
        <v>6</v>
      </c>
      <c r="AD106" s="2" t="s">
        <v>140</v>
      </c>
      <c r="AE106" s="2" t="s">
        <v>143</v>
      </c>
      <c r="AF106" s="2" t="s">
        <v>205</v>
      </c>
      <c r="AG106" s="2" t="s">
        <v>908</v>
      </c>
      <c r="AH106" s="2" t="s">
        <v>206</v>
      </c>
      <c r="AI106" s="2" t="s">
        <v>230</v>
      </c>
      <c r="AJ106" s="2"/>
      <c r="AK106" s="20"/>
      <c r="AL106" t="str">
        <f>IFERROR(INDEX(RD_IL_PERMISOS!$CQ$1:$CQ$100,MATCH(BD_CIAT!A106,RD_IL_PERMISOS!$I$1:$I$100,0)),"")</f>
        <v/>
      </c>
    </row>
    <row r="107" spans="1:38" ht="20.100000000000001" customHeight="1">
      <c r="A107" s="18">
        <v>3781</v>
      </c>
      <c r="B107" s="2" t="s">
        <v>915</v>
      </c>
      <c r="C107" s="2" t="s">
        <v>209</v>
      </c>
      <c r="D107" s="2" t="s">
        <v>195</v>
      </c>
      <c r="E107" s="2">
        <v>742</v>
      </c>
      <c r="F107" s="19">
        <v>40500</v>
      </c>
      <c r="G107" s="20">
        <v>631</v>
      </c>
      <c r="H107" s="2" t="s">
        <v>109</v>
      </c>
      <c r="I107" s="2" t="s">
        <v>916</v>
      </c>
      <c r="J107" s="2">
        <v>6707038</v>
      </c>
      <c r="K107" s="2" t="s">
        <v>917</v>
      </c>
      <c r="L107" s="2">
        <v>45.5</v>
      </c>
      <c r="M107" s="2">
        <v>10.220000000000001</v>
      </c>
      <c r="N107" s="2">
        <v>7.5</v>
      </c>
      <c r="O107" s="2">
        <v>694</v>
      </c>
      <c r="P107" s="2">
        <v>1800</v>
      </c>
      <c r="Q107" s="2">
        <v>1966</v>
      </c>
      <c r="R107" s="2" t="s">
        <v>234</v>
      </c>
      <c r="S107" s="2" t="s">
        <v>918</v>
      </c>
      <c r="T107" s="2" t="s">
        <v>919</v>
      </c>
      <c r="U107" s="2" t="s">
        <v>920</v>
      </c>
      <c r="V107" s="2" t="s">
        <v>921</v>
      </c>
      <c r="W107" s="1" t="s">
        <v>922</v>
      </c>
      <c r="X107" s="1" t="s">
        <v>203</v>
      </c>
      <c r="Y107" s="2"/>
      <c r="Z107" s="2"/>
      <c r="AA107" s="2"/>
      <c r="AB107" s="2" t="s">
        <v>204</v>
      </c>
      <c r="AC107" s="2">
        <v>6</v>
      </c>
      <c r="AD107" s="2" t="s">
        <v>140</v>
      </c>
      <c r="AE107" s="2" t="s">
        <v>143</v>
      </c>
      <c r="AF107" s="2" t="s">
        <v>205</v>
      </c>
      <c r="AG107" s="2" t="s">
        <v>916</v>
      </c>
      <c r="AH107" s="2" t="s">
        <v>916</v>
      </c>
      <c r="AI107" s="2" t="s">
        <v>219</v>
      </c>
      <c r="AJ107" s="2"/>
      <c r="AK107" s="20"/>
      <c r="AL107" t="str">
        <f>IFERROR(INDEX(RD_IL_PERMISOS!$CQ$1:$CQ$100,MATCH(BD_CIAT!A107,RD_IL_PERMISOS!$I$1:$I$100,0)),"")</f>
        <v/>
      </c>
    </row>
    <row r="108" spans="1:38" ht="20.100000000000001" customHeight="1">
      <c r="A108" s="18">
        <v>3805</v>
      </c>
      <c r="B108" s="2" t="s">
        <v>923</v>
      </c>
      <c r="C108" s="2" t="s">
        <v>209</v>
      </c>
      <c r="D108" s="2" t="s">
        <v>195</v>
      </c>
      <c r="E108" s="2">
        <v>490</v>
      </c>
      <c r="F108" s="19">
        <v>38470</v>
      </c>
      <c r="G108" s="20">
        <v>417</v>
      </c>
      <c r="H108" s="2" t="s">
        <v>210</v>
      </c>
      <c r="I108" s="2" t="s">
        <v>924</v>
      </c>
      <c r="J108" s="2">
        <v>7021182</v>
      </c>
      <c r="K108" s="2" t="s">
        <v>925</v>
      </c>
      <c r="L108" s="2">
        <v>44.42</v>
      </c>
      <c r="M108" s="2">
        <v>10.62</v>
      </c>
      <c r="N108" s="2">
        <v>6.65</v>
      </c>
      <c r="O108" s="2">
        <v>605</v>
      </c>
      <c r="P108" s="2">
        <v>2150</v>
      </c>
      <c r="Q108" s="2">
        <v>1969</v>
      </c>
      <c r="R108" s="2" t="s">
        <v>251</v>
      </c>
      <c r="S108" s="2" t="s">
        <v>926</v>
      </c>
      <c r="T108" s="2" t="s">
        <v>927</v>
      </c>
      <c r="U108" s="2" t="s">
        <v>928</v>
      </c>
      <c r="V108" s="2" t="s">
        <v>929</v>
      </c>
      <c r="W108" s="1" t="s">
        <v>202</v>
      </c>
      <c r="X108" s="1" t="s">
        <v>203</v>
      </c>
      <c r="Y108" s="2" t="s">
        <v>96</v>
      </c>
      <c r="Z108" s="2" t="s">
        <v>238</v>
      </c>
      <c r="AA108" s="2" t="s">
        <v>216</v>
      </c>
      <c r="AB108" s="2" t="s">
        <v>930</v>
      </c>
      <c r="AC108" s="2">
        <v>6</v>
      </c>
      <c r="AD108" s="2" t="s">
        <v>133</v>
      </c>
      <c r="AE108" s="2" t="s">
        <v>137</v>
      </c>
      <c r="AF108" s="2" t="s">
        <v>134</v>
      </c>
      <c r="AG108" s="2" t="s">
        <v>924</v>
      </c>
      <c r="AH108" s="2" t="s">
        <v>924</v>
      </c>
      <c r="AI108" s="2" t="s">
        <v>219</v>
      </c>
      <c r="AJ108" s="2">
        <v>110</v>
      </c>
      <c r="AK108" s="20">
        <v>210</v>
      </c>
      <c r="AL108" t="str">
        <f>IFERROR(INDEX(RD_IL_PERMISOS!$CQ$1:$CQ$100,MATCH(BD_CIAT!A108,RD_IL_PERMISOS!$I$1:$I$100,0)),"")</f>
        <v/>
      </c>
    </row>
    <row r="109" spans="1:38" ht="20.100000000000001" customHeight="1">
      <c r="A109" s="18">
        <v>3811</v>
      </c>
      <c r="B109" s="2" t="s">
        <v>931</v>
      </c>
      <c r="C109" s="2" t="s">
        <v>209</v>
      </c>
      <c r="D109" s="2" t="s">
        <v>195</v>
      </c>
      <c r="E109" s="2">
        <v>595</v>
      </c>
      <c r="F109" s="19">
        <v>44229</v>
      </c>
      <c r="G109" s="20">
        <v>546</v>
      </c>
      <c r="H109" s="2" t="s">
        <v>210</v>
      </c>
      <c r="I109" s="2" t="s">
        <v>932</v>
      </c>
      <c r="J109" s="2">
        <v>7383700</v>
      </c>
      <c r="K109" s="2" t="s">
        <v>933</v>
      </c>
      <c r="L109" s="2">
        <v>53.45</v>
      </c>
      <c r="M109" s="2">
        <v>10.7</v>
      </c>
      <c r="N109" s="2">
        <v>7.95</v>
      </c>
      <c r="O109" s="2">
        <v>759</v>
      </c>
      <c r="P109" s="2">
        <v>1910</v>
      </c>
      <c r="Q109" s="2">
        <v>1988</v>
      </c>
      <c r="R109" s="2" t="s">
        <v>328</v>
      </c>
      <c r="S109" s="2" t="s">
        <v>471</v>
      </c>
      <c r="T109" s="2" t="s">
        <v>472</v>
      </c>
      <c r="U109" s="2" t="s">
        <v>934</v>
      </c>
      <c r="V109" s="2"/>
      <c r="W109" s="1" t="s">
        <v>202</v>
      </c>
      <c r="X109" s="1" t="s">
        <v>203</v>
      </c>
      <c r="Y109" s="2" t="s">
        <v>158</v>
      </c>
      <c r="Z109" s="2" t="s">
        <v>300</v>
      </c>
      <c r="AA109" s="2" t="s">
        <v>216</v>
      </c>
      <c r="AB109" s="2" t="s">
        <v>935</v>
      </c>
      <c r="AC109" s="2">
        <v>6</v>
      </c>
      <c r="AD109" s="2" t="s">
        <v>534</v>
      </c>
      <c r="AE109" s="2" t="s">
        <v>535</v>
      </c>
      <c r="AF109" s="2" t="s">
        <v>205</v>
      </c>
      <c r="AG109" s="2" t="s">
        <v>932</v>
      </c>
      <c r="AH109" s="2" t="s">
        <v>932</v>
      </c>
      <c r="AI109" s="2" t="s">
        <v>219</v>
      </c>
      <c r="AJ109" s="2">
        <v>110</v>
      </c>
      <c r="AK109" s="20">
        <v>243</v>
      </c>
      <c r="AL109" t="str">
        <f>IFERROR(INDEX(RD_IL_PERMISOS!$CQ$1:$CQ$100,MATCH(BD_CIAT!A109,RD_IL_PERMISOS!$I$1:$I$100,0)),"")</f>
        <v/>
      </c>
    </row>
    <row r="110" spans="1:38" ht="20.100000000000001" customHeight="1">
      <c r="A110" s="18">
        <v>3814</v>
      </c>
      <c r="B110" s="2" t="s">
        <v>936</v>
      </c>
      <c r="C110" s="2" t="s">
        <v>363</v>
      </c>
      <c r="D110" s="2" t="s">
        <v>195</v>
      </c>
      <c r="E110" s="2">
        <v>1118</v>
      </c>
      <c r="F110" s="19">
        <v>38470</v>
      </c>
      <c r="G110" s="20">
        <v>896</v>
      </c>
      <c r="H110" s="2" t="s">
        <v>364</v>
      </c>
      <c r="I110" s="2">
        <v>25031924339</v>
      </c>
      <c r="J110" s="2">
        <v>6712356</v>
      </c>
      <c r="K110" s="2">
        <v>0</v>
      </c>
      <c r="L110" s="2">
        <v>60.96</v>
      </c>
      <c r="M110" s="2">
        <v>12.02</v>
      </c>
      <c r="N110" s="2">
        <v>6.4</v>
      </c>
      <c r="O110" s="2">
        <v>1156</v>
      </c>
      <c r="P110" s="2">
        <v>3600</v>
      </c>
      <c r="Q110" s="2">
        <v>1966</v>
      </c>
      <c r="R110" s="2" t="s">
        <v>937</v>
      </c>
      <c r="S110" s="2" t="s">
        <v>938</v>
      </c>
      <c r="T110" s="2" t="s">
        <v>939</v>
      </c>
      <c r="U110" s="2" t="s">
        <v>940</v>
      </c>
      <c r="V110" s="2" t="s">
        <v>941</v>
      </c>
      <c r="W110" s="1" t="s">
        <v>202</v>
      </c>
      <c r="X110" s="1" t="s">
        <v>203</v>
      </c>
      <c r="Y110" s="2"/>
      <c r="Z110" s="2"/>
      <c r="AA110" s="2"/>
      <c r="AB110" s="2" t="s">
        <v>204</v>
      </c>
      <c r="AC110" s="2">
        <v>6</v>
      </c>
      <c r="AD110" s="2" t="s">
        <v>133</v>
      </c>
      <c r="AE110" s="2" t="s">
        <v>137</v>
      </c>
      <c r="AF110" s="2" t="s">
        <v>134</v>
      </c>
      <c r="AG110" s="2">
        <v>25031924339</v>
      </c>
      <c r="AH110" s="2" t="s">
        <v>206</v>
      </c>
      <c r="AI110" s="2" t="s">
        <v>369</v>
      </c>
      <c r="AJ110" s="2"/>
      <c r="AK110" s="20"/>
      <c r="AL110" t="str">
        <f>IFERROR(INDEX(RD_IL_PERMISOS!$CQ$1:$CQ$100,MATCH(BD_CIAT!A110,RD_IL_PERMISOS!$I$1:$I$100,0)),"")</f>
        <v/>
      </c>
    </row>
    <row r="111" spans="1:38" ht="20.100000000000001" customHeight="1">
      <c r="A111" s="18">
        <v>3820</v>
      </c>
      <c r="B111" s="2" t="s">
        <v>942</v>
      </c>
      <c r="C111" s="2" t="s">
        <v>209</v>
      </c>
      <c r="D111" s="2" t="s">
        <v>195</v>
      </c>
      <c r="E111" s="2">
        <v>1041</v>
      </c>
      <c r="F111" s="19">
        <v>44271</v>
      </c>
      <c r="G111" s="20">
        <v>999</v>
      </c>
      <c r="H111" s="2" t="s">
        <v>210</v>
      </c>
      <c r="I111" s="2" t="s">
        <v>943</v>
      </c>
      <c r="J111" s="2">
        <v>6723599</v>
      </c>
      <c r="K111" s="2" t="s">
        <v>944</v>
      </c>
      <c r="L111" s="2">
        <v>62.2</v>
      </c>
      <c r="M111" s="2">
        <v>12</v>
      </c>
      <c r="N111" s="2">
        <v>8.8000000000000007</v>
      </c>
      <c r="O111" s="2">
        <v>1270</v>
      </c>
      <c r="P111" s="2">
        <v>2800</v>
      </c>
      <c r="Q111" s="2">
        <v>1968</v>
      </c>
      <c r="R111" s="2" t="s">
        <v>937</v>
      </c>
      <c r="S111" s="2" t="s">
        <v>291</v>
      </c>
      <c r="T111" s="2" t="s">
        <v>292</v>
      </c>
      <c r="U111" s="2" t="s">
        <v>945</v>
      </c>
      <c r="V111" s="2" t="s">
        <v>946</v>
      </c>
      <c r="W111" s="1" t="s">
        <v>202</v>
      </c>
      <c r="X111" s="1" t="s">
        <v>203</v>
      </c>
      <c r="Y111" s="2"/>
      <c r="Z111" s="2"/>
      <c r="AA111" s="2"/>
      <c r="AB111" s="2" t="s">
        <v>204</v>
      </c>
      <c r="AC111" s="2">
        <v>6</v>
      </c>
      <c r="AD111" s="2" t="s">
        <v>140</v>
      </c>
      <c r="AE111" s="2" t="s">
        <v>143</v>
      </c>
      <c r="AF111" s="2" t="s">
        <v>205</v>
      </c>
      <c r="AG111" s="2" t="s">
        <v>943</v>
      </c>
      <c r="AH111" s="2" t="s">
        <v>206</v>
      </c>
      <c r="AI111" s="2" t="s">
        <v>219</v>
      </c>
      <c r="AJ111" s="2"/>
      <c r="AK111" s="20"/>
      <c r="AL111" t="str">
        <f>IFERROR(INDEX(RD_IL_PERMISOS!$CQ$1:$CQ$100,MATCH(BD_CIAT!A111,RD_IL_PERMISOS!$I$1:$I$100,0)),"")</f>
        <v/>
      </c>
    </row>
    <row r="112" spans="1:38" ht="20.100000000000001" customHeight="1">
      <c r="A112" s="18">
        <v>3826</v>
      </c>
      <c r="B112" s="2" t="s">
        <v>947</v>
      </c>
      <c r="C112" s="2" t="s">
        <v>209</v>
      </c>
      <c r="D112" s="2" t="s">
        <v>195</v>
      </c>
      <c r="E112" s="2">
        <v>682</v>
      </c>
      <c r="F112" s="19">
        <v>44215</v>
      </c>
      <c r="G112" s="20">
        <v>580</v>
      </c>
      <c r="H112" s="2" t="s">
        <v>109</v>
      </c>
      <c r="I112" s="2" t="s">
        <v>948</v>
      </c>
      <c r="J112" s="2">
        <v>7383712</v>
      </c>
      <c r="K112" s="2" t="s">
        <v>949</v>
      </c>
      <c r="L112" s="2">
        <v>51.65</v>
      </c>
      <c r="M112" s="2">
        <v>10.7</v>
      </c>
      <c r="N112" s="2">
        <v>7.95</v>
      </c>
      <c r="O112" s="2">
        <v>788</v>
      </c>
      <c r="P112" s="2">
        <v>3070</v>
      </c>
      <c r="Q112" s="2">
        <v>1988</v>
      </c>
      <c r="R112" s="2" t="s">
        <v>328</v>
      </c>
      <c r="S112" s="2" t="s">
        <v>309</v>
      </c>
      <c r="T112" s="2" t="s">
        <v>310</v>
      </c>
      <c r="U112" s="2"/>
      <c r="V112" s="2"/>
      <c r="W112" s="1" t="s">
        <v>950</v>
      </c>
      <c r="X112" s="1" t="s">
        <v>203</v>
      </c>
      <c r="Y112" s="2" t="s">
        <v>96</v>
      </c>
      <c r="Z112" s="2" t="s">
        <v>238</v>
      </c>
      <c r="AA112" s="2" t="s">
        <v>216</v>
      </c>
      <c r="AB112" s="2" t="s">
        <v>951</v>
      </c>
      <c r="AC112" s="2">
        <v>6</v>
      </c>
      <c r="AD112" s="2" t="s">
        <v>133</v>
      </c>
      <c r="AE112" s="2" t="s">
        <v>137</v>
      </c>
      <c r="AF112" s="2" t="s">
        <v>134</v>
      </c>
      <c r="AG112" s="2" t="s">
        <v>948</v>
      </c>
      <c r="AH112" s="2" t="s">
        <v>948</v>
      </c>
      <c r="AI112" s="2" t="s">
        <v>219</v>
      </c>
      <c r="AJ112" s="2">
        <v>110</v>
      </c>
      <c r="AK112" s="20">
        <v>236</v>
      </c>
      <c r="AL112" t="str">
        <f>IFERROR(INDEX(RD_IL_PERMISOS!$CQ$1:$CQ$100,MATCH(BD_CIAT!A112,RD_IL_PERMISOS!$I$1:$I$100,0)),"")</f>
        <v/>
      </c>
    </row>
    <row r="113" spans="1:38" ht="20.100000000000001" customHeight="1">
      <c r="A113" s="18">
        <v>3835</v>
      </c>
      <c r="B113" s="2" t="s">
        <v>952</v>
      </c>
      <c r="C113" s="2" t="s">
        <v>209</v>
      </c>
      <c r="D113" s="2" t="s">
        <v>195</v>
      </c>
      <c r="E113" s="2">
        <v>728</v>
      </c>
      <c r="F113" s="19">
        <v>40598</v>
      </c>
      <c r="G113" s="20">
        <v>624</v>
      </c>
      <c r="H113" s="2" t="s">
        <v>210</v>
      </c>
      <c r="I113" s="2" t="s">
        <v>953</v>
      </c>
      <c r="J113" s="2">
        <v>7005839</v>
      </c>
      <c r="K113" s="2" t="s">
        <v>954</v>
      </c>
      <c r="L113" s="2">
        <v>50.04</v>
      </c>
      <c r="M113" s="2">
        <v>10.4</v>
      </c>
      <c r="N113" s="2">
        <v>6.5</v>
      </c>
      <c r="O113" s="2">
        <v>585</v>
      </c>
      <c r="P113" s="2">
        <v>2875</v>
      </c>
      <c r="Q113" s="2">
        <v>1969</v>
      </c>
      <c r="R113" s="2" t="s">
        <v>234</v>
      </c>
      <c r="S113" s="2" t="s">
        <v>955</v>
      </c>
      <c r="T113" s="2" t="s">
        <v>956</v>
      </c>
      <c r="U113" s="2" t="s">
        <v>957</v>
      </c>
      <c r="V113" s="2" t="s">
        <v>958</v>
      </c>
      <c r="W113" s="1" t="s">
        <v>202</v>
      </c>
      <c r="X113" s="1" t="s">
        <v>203</v>
      </c>
      <c r="Y113" s="2" t="s">
        <v>135</v>
      </c>
      <c r="Z113" s="2" t="s">
        <v>346</v>
      </c>
      <c r="AA113" s="2" t="s">
        <v>216</v>
      </c>
      <c r="AB113" s="2" t="s">
        <v>959</v>
      </c>
      <c r="AC113" s="2">
        <v>6</v>
      </c>
      <c r="AD113" s="2" t="s">
        <v>133</v>
      </c>
      <c r="AE113" s="2" t="s">
        <v>137</v>
      </c>
      <c r="AF113" s="2" t="s">
        <v>134</v>
      </c>
      <c r="AG113" s="2" t="s">
        <v>953</v>
      </c>
      <c r="AH113" s="2" t="s">
        <v>953</v>
      </c>
      <c r="AI113" s="2" t="s">
        <v>219</v>
      </c>
      <c r="AJ113" s="2">
        <v>110</v>
      </c>
      <c r="AK113" s="20">
        <v>175</v>
      </c>
      <c r="AL113" t="str">
        <f>IFERROR(INDEX(RD_IL_PERMISOS!$CQ$1:$CQ$100,MATCH(BD_CIAT!A113,RD_IL_PERMISOS!$I$1:$I$100,0)),"")</f>
        <v/>
      </c>
    </row>
    <row r="114" spans="1:38" ht="20.100000000000001" customHeight="1">
      <c r="A114" s="18">
        <v>3838</v>
      </c>
      <c r="B114" s="2" t="s">
        <v>960</v>
      </c>
      <c r="C114" s="2" t="s">
        <v>209</v>
      </c>
      <c r="D114" s="2" t="s">
        <v>195</v>
      </c>
      <c r="E114" s="2">
        <v>767</v>
      </c>
      <c r="F114" s="19">
        <v>42732</v>
      </c>
      <c r="G114" s="20">
        <v>652</v>
      </c>
      <c r="H114" s="2" t="s">
        <v>210</v>
      </c>
      <c r="I114" s="2" t="s">
        <v>961</v>
      </c>
      <c r="J114" s="2">
        <v>7327885</v>
      </c>
      <c r="K114" s="2" t="s">
        <v>962</v>
      </c>
      <c r="L114" s="2">
        <v>51.5</v>
      </c>
      <c r="M114" s="2">
        <v>10.7</v>
      </c>
      <c r="N114" s="2">
        <v>7.04</v>
      </c>
      <c r="O114" s="2">
        <v>810</v>
      </c>
      <c r="P114" s="2">
        <v>1800</v>
      </c>
      <c r="Q114" s="2">
        <v>1974</v>
      </c>
      <c r="R114" s="2" t="s">
        <v>963</v>
      </c>
      <c r="S114" s="2" t="s">
        <v>964</v>
      </c>
      <c r="T114" s="2" t="s">
        <v>965</v>
      </c>
      <c r="U114" s="2"/>
      <c r="V114" s="2" t="s">
        <v>966</v>
      </c>
      <c r="W114" s="1" t="s">
        <v>202</v>
      </c>
      <c r="X114" s="1" t="s">
        <v>203</v>
      </c>
      <c r="Y114" s="2"/>
      <c r="Z114" s="2"/>
      <c r="AA114" s="2"/>
      <c r="AB114" s="2" t="s">
        <v>204</v>
      </c>
      <c r="AC114" s="2">
        <v>6</v>
      </c>
      <c r="AD114" s="2" t="s">
        <v>534</v>
      </c>
      <c r="AE114" s="2" t="s">
        <v>535</v>
      </c>
      <c r="AF114" s="2" t="s">
        <v>205</v>
      </c>
      <c r="AG114" s="2" t="s">
        <v>961</v>
      </c>
      <c r="AH114" s="2" t="s">
        <v>206</v>
      </c>
      <c r="AI114" s="2" t="s">
        <v>219</v>
      </c>
      <c r="AJ114" s="2"/>
      <c r="AK114" s="20"/>
      <c r="AL114" t="str">
        <f>IFERROR(INDEX(RD_IL_PERMISOS!$CQ$1:$CQ$100,MATCH(BD_CIAT!A114,RD_IL_PERMISOS!$I$1:$I$100,0)),"")</f>
        <v/>
      </c>
    </row>
    <row r="115" spans="1:38" ht="20.100000000000001" customHeight="1">
      <c r="A115" s="18">
        <v>3844</v>
      </c>
      <c r="B115" s="2" t="s">
        <v>967</v>
      </c>
      <c r="C115" s="2" t="s">
        <v>313</v>
      </c>
      <c r="D115" s="2" t="s">
        <v>195</v>
      </c>
      <c r="E115" s="2">
        <v>729</v>
      </c>
      <c r="F115" s="19">
        <v>38520</v>
      </c>
      <c r="G115" s="20">
        <v>581</v>
      </c>
      <c r="H115" s="2" t="s">
        <v>428</v>
      </c>
      <c r="I115" s="2" t="s">
        <v>968</v>
      </c>
      <c r="J115" s="2">
        <v>9050034</v>
      </c>
      <c r="K115" s="2" t="s">
        <v>969</v>
      </c>
      <c r="L115" s="2">
        <v>51.26</v>
      </c>
      <c r="M115" s="2">
        <v>10.5</v>
      </c>
      <c r="N115" s="2">
        <v>7</v>
      </c>
      <c r="O115" s="2">
        <v>1009</v>
      </c>
      <c r="P115" s="2">
        <v>1810</v>
      </c>
      <c r="Q115" s="2">
        <v>1992</v>
      </c>
      <c r="R115" s="2" t="s">
        <v>970</v>
      </c>
      <c r="S115" s="2" t="s">
        <v>971</v>
      </c>
      <c r="T115" s="2" t="s">
        <v>648</v>
      </c>
      <c r="U115" s="2"/>
      <c r="V115" s="2" t="s">
        <v>972</v>
      </c>
      <c r="W115" s="1" t="s">
        <v>202</v>
      </c>
      <c r="X115" s="1" t="s">
        <v>203</v>
      </c>
      <c r="Y115" s="2"/>
      <c r="Z115" s="2"/>
      <c r="AA115" s="2"/>
      <c r="AB115" s="2" t="s">
        <v>204</v>
      </c>
      <c r="AC115" s="2">
        <v>6</v>
      </c>
      <c r="AD115" s="2" t="s">
        <v>140</v>
      </c>
      <c r="AE115" s="2" t="s">
        <v>143</v>
      </c>
      <c r="AF115" s="2" t="s">
        <v>205</v>
      </c>
      <c r="AG115" s="2" t="s">
        <v>968</v>
      </c>
      <c r="AH115" s="2" t="s">
        <v>206</v>
      </c>
      <c r="AI115" s="2" t="s">
        <v>319</v>
      </c>
      <c r="AJ115" s="2"/>
      <c r="AK115" s="20"/>
      <c r="AL115" t="str">
        <f>IFERROR(INDEX(RD_IL_PERMISOS!$CQ$1:$CQ$100,MATCH(BD_CIAT!A115,RD_IL_PERMISOS!$I$1:$I$100,0)),"")</f>
        <v/>
      </c>
    </row>
    <row r="116" spans="1:38" ht="20.100000000000001" customHeight="1">
      <c r="A116" s="18">
        <v>3847</v>
      </c>
      <c r="B116" s="2" t="s">
        <v>973</v>
      </c>
      <c r="C116" s="2" t="s">
        <v>363</v>
      </c>
      <c r="D116" s="2" t="s">
        <v>195</v>
      </c>
      <c r="E116" s="2">
        <v>808</v>
      </c>
      <c r="F116" s="19">
        <v>42736</v>
      </c>
      <c r="G116" s="20">
        <v>680</v>
      </c>
      <c r="H116" s="2" t="s">
        <v>409</v>
      </c>
      <c r="I116" s="2">
        <v>0</v>
      </c>
      <c r="J116" s="2">
        <v>7395612</v>
      </c>
      <c r="K116" s="2">
        <v>0</v>
      </c>
      <c r="L116" s="2">
        <v>55.16</v>
      </c>
      <c r="M116" s="2">
        <v>10.66</v>
      </c>
      <c r="N116" s="2">
        <v>6.7</v>
      </c>
      <c r="O116" s="2">
        <v>489</v>
      </c>
      <c r="P116" s="2"/>
      <c r="Q116" s="2">
        <v>1975</v>
      </c>
      <c r="R116" s="2" t="s">
        <v>351</v>
      </c>
      <c r="S116" s="2" t="s">
        <v>974</v>
      </c>
      <c r="T116" s="2" t="s">
        <v>975</v>
      </c>
      <c r="U116" s="2" t="s">
        <v>976</v>
      </c>
      <c r="V116" s="2" t="s">
        <v>977</v>
      </c>
      <c r="W116" s="1" t="s">
        <v>202</v>
      </c>
      <c r="X116" s="1" t="s">
        <v>203</v>
      </c>
      <c r="Y116" s="2"/>
      <c r="Z116" s="2"/>
      <c r="AA116" s="2"/>
      <c r="AB116" s="2" t="s">
        <v>204</v>
      </c>
      <c r="AC116" s="2">
        <v>6</v>
      </c>
      <c r="AD116" s="2" t="s">
        <v>534</v>
      </c>
      <c r="AE116" s="2" t="s">
        <v>535</v>
      </c>
      <c r="AF116" s="2" t="s">
        <v>205</v>
      </c>
      <c r="AG116" s="2"/>
      <c r="AH116" s="2" t="s">
        <v>206</v>
      </c>
      <c r="AI116" s="2" t="s">
        <v>369</v>
      </c>
      <c r="AJ116" s="2"/>
      <c r="AK116" s="20"/>
      <c r="AL116" t="str">
        <f>IFERROR(INDEX(RD_IL_PERMISOS!$CQ$1:$CQ$100,MATCH(BD_CIAT!A116,RD_IL_PERMISOS!$I$1:$I$100,0)),"")</f>
        <v/>
      </c>
    </row>
    <row r="117" spans="1:38" ht="20.100000000000001" customHeight="1">
      <c r="A117" s="18">
        <v>3850</v>
      </c>
      <c r="B117" s="2" t="s">
        <v>978</v>
      </c>
      <c r="C117" s="2" t="s">
        <v>209</v>
      </c>
      <c r="D117" s="2" t="s">
        <v>195</v>
      </c>
      <c r="E117" s="2">
        <v>685</v>
      </c>
      <c r="F117" s="19">
        <v>44025</v>
      </c>
      <c r="G117" s="20">
        <v>583</v>
      </c>
      <c r="H117" s="2" t="s">
        <v>210</v>
      </c>
      <c r="I117" s="2" t="s">
        <v>979</v>
      </c>
      <c r="J117" s="2">
        <v>7383695</v>
      </c>
      <c r="K117" s="2" t="s">
        <v>980</v>
      </c>
      <c r="L117" s="2">
        <v>52.52</v>
      </c>
      <c r="M117" s="2">
        <v>10.7</v>
      </c>
      <c r="N117" s="2">
        <v>7.95</v>
      </c>
      <c r="O117" s="2">
        <v>754</v>
      </c>
      <c r="P117" s="2">
        <v>3070</v>
      </c>
      <c r="Q117" s="2">
        <v>1974</v>
      </c>
      <c r="R117" s="2" t="s">
        <v>328</v>
      </c>
      <c r="S117" s="2" t="s">
        <v>471</v>
      </c>
      <c r="T117" s="2" t="s">
        <v>472</v>
      </c>
      <c r="U117" s="2" t="s">
        <v>981</v>
      </c>
      <c r="V117" s="2"/>
      <c r="W117" s="1" t="s">
        <v>202</v>
      </c>
      <c r="X117" s="1" t="s">
        <v>203</v>
      </c>
      <c r="Y117" s="2" t="s">
        <v>158</v>
      </c>
      <c r="Z117" s="2" t="s">
        <v>300</v>
      </c>
      <c r="AA117" s="2" t="s">
        <v>216</v>
      </c>
      <c r="AB117" s="2" t="s">
        <v>982</v>
      </c>
      <c r="AC117" s="2">
        <v>6</v>
      </c>
      <c r="AD117" s="2" t="s">
        <v>133</v>
      </c>
      <c r="AE117" s="2" t="s">
        <v>137</v>
      </c>
      <c r="AF117" s="2" t="s">
        <v>134</v>
      </c>
      <c r="AG117" s="2" t="s">
        <v>979</v>
      </c>
      <c r="AH117" s="2" t="s">
        <v>979</v>
      </c>
      <c r="AI117" s="2" t="s">
        <v>219</v>
      </c>
      <c r="AJ117" s="2">
        <v>110</v>
      </c>
      <c r="AK117" s="20">
        <v>261</v>
      </c>
      <c r="AL117" t="str">
        <f>IFERROR(INDEX(RD_IL_PERMISOS!$CQ$1:$CQ$100,MATCH(BD_CIAT!A117,RD_IL_PERMISOS!$I$1:$I$100,0)),"")</f>
        <v/>
      </c>
    </row>
    <row r="118" spans="1:38" ht="20.100000000000001" customHeight="1">
      <c r="A118" s="18">
        <v>3853</v>
      </c>
      <c r="B118" s="2" t="s">
        <v>983</v>
      </c>
      <c r="C118" s="2" t="s">
        <v>209</v>
      </c>
      <c r="D118" s="2" t="s">
        <v>195</v>
      </c>
      <c r="E118" s="2">
        <v>623</v>
      </c>
      <c r="F118" s="19">
        <v>44215</v>
      </c>
      <c r="G118" s="20">
        <v>544</v>
      </c>
      <c r="H118" s="2" t="s">
        <v>109</v>
      </c>
      <c r="I118" s="2" t="s">
        <v>984</v>
      </c>
      <c r="J118" s="2">
        <v>7383683</v>
      </c>
      <c r="K118" s="2" t="s">
        <v>985</v>
      </c>
      <c r="L118" s="2">
        <v>51.52</v>
      </c>
      <c r="M118" s="2">
        <v>10.67</v>
      </c>
      <c r="N118" s="2">
        <v>8.1</v>
      </c>
      <c r="O118" s="2">
        <v>754</v>
      </c>
      <c r="P118" s="2">
        <v>3070</v>
      </c>
      <c r="Q118" s="2">
        <v>1974</v>
      </c>
      <c r="R118" s="2" t="s">
        <v>328</v>
      </c>
      <c r="S118" s="2" t="s">
        <v>309</v>
      </c>
      <c r="T118" s="2" t="s">
        <v>310</v>
      </c>
      <c r="U118" s="2"/>
      <c r="V118" s="2"/>
      <c r="W118" s="1" t="s">
        <v>986</v>
      </c>
      <c r="X118" s="1" t="s">
        <v>203</v>
      </c>
      <c r="Y118" s="2" t="s">
        <v>96</v>
      </c>
      <c r="Z118" s="2" t="s">
        <v>238</v>
      </c>
      <c r="AA118" s="2" t="s">
        <v>216</v>
      </c>
      <c r="AB118" s="2" t="s">
        <v>987</v>
      </c>
      <c r="AC118" s="2">
        <v>6</v>
      </c>
      <c r="AD118" s="2" t="s">
        <v>133</v>
      </c>
      <c r="AE118" s="2" t="s">
        <v>137</v>
      </c>
      <c r="AF118" s="2" t="s">
        <v>134</v>
      </c>
      <c r="AG118" s="2" t="s">
        <v>984</v>
      </c>
      <c r="AH118" s="2" t="s">
        <v>984</v>
      </c>
      <c r="AI118" s="2" t="s">
        <v>219</v>
      </c>
      <c r="AJ118" s="2">
        <v>110</v>
      </c>
      <c r="AK118" s="20">
        <v>261</v>
      </c>
      <c r="AL118" t="str">
        <f>IFERROR(INDEX(RD_IL_PERMISOS!$CQ$1:$CQ$100,MATCH(BD_CIAT!A118,RD_IL_PERMISOS!$I$1:$I$100,0)),"")</f>
        <v/>
      </c>
    </row>
    <row r="119" spans="1:38" ht="20.100000000000001" customHeight="1">
      <c r="A119" s="18">
        <v>3856</v>
      </c>
      <c r="B119" s="2" t="s">
        <v>988</v>
      </c>
      <c r="C119" s="2" t="s">
        <v>209</v>
      </c>
      <c r="D119" s="2" t="s">
        <v>195</v>
      </c>
      <c r="E119" s="2">
        <v>1208</v>
      </c>
      <c r="F119" s="19">
        <v>44215</v>
      </c>
      <c r="G119" s="20">
        <v>1027</v>
      </c>
      <c r="H119" s="2" t="s">
        <v>109</v>
      </c>
      <c r="I119" s="2" t="s">
        <v>989</v>
      </c>
      <c r="J119" s="2">
        <v>7347926</v>
      </c>
      <c r="K119" s="2" t="s">
        <v>990</v>
      </c>
      <c r="L119" s="2">
        <v>67.3</v>
      </c>
      <c r="M119" s="2">
        <v>11</v>
      </c>
      <c r="N119" s="2">
        <v>7.55</v>
      </c>
      <c r="O119" s="2">
        <v>1267</v>
      </c>
      <c r="P119" s="2">
        <v>3600</v>
      </c>
      <c r="Q119" s="2">
        <v>1974</v>
      </c>
      <c r="R119" s="2" t="s">
        <v>991</v>
      </c>
      <c r="S119" s="2" t="s">
        <v>309</v>
      </c>
      <c r="T119" s="2" t="s">
        <v>310</v>
      </c>
      <c r="U119" s="2" t="s">
        <v>992</v>
      </c>
      <c r="V119" s="2"/>
      <c r="W119" s="1" t="s">
        <v>202</v>
      </c>
      <c r="X119" s="1" t="s">
        <v>203</v>
      </c>
      <c r="Y119" s="2" t="s">
        <v>96</v>
      </c>
      <c r="Z119" s="2" t="s">
        <v>238</v>
      </c>
      <c r="AA119" s="2" t="s">
        <v>216</v>
      </c>
      <c r="AB119" s="2" t="s">
        <v>993</v>
      </c>
      <c r="AC119" s="2">
        <v>6</v>
      </c>
      <c r="AD119" s="2" t="s">
        <v>140</v>
      </c>
      <c r="AE119" s="2" t="s">
        <v>143</v>
      </c>
      <c r="AF119" s="2" t="s">
        <v>205</v>
      </c>
      <c r="AG119" s="2" t="s">
        <v>989</v>
      </c>
      <c r="AH119" s="2" t="s">
        <v>989</v>
      </c>
      <c r="AI119" s="2" t="s">
        <v>219</v>
      </c>
      <c r="AJ119" s="2">
        <v>110</v>
      </c>
      <c r="AK119" s="20">
        <v>380</v>
      </c>
      <c r="AL119" t="str">
        <f>IFERROR(INDEX(RD_IL_PERMISOS!$CQ$1:$CQ$100,MATCH(BD_CIAT!A119,RD_IL_PERMISOS!$I$1:$I$100,0)),"")</f>
        <v/>
      </c>
    </row>
    <row r="120" spans="1:38" ht="20.100000000000001" customHeight="1">
      <c r="A120" s="18">
        <v>3859</v>
      </c>
      <c r="B120" s="2" t="s">
        <v>994</v>
      </c>
      <c r="C120" s="2" t="s">
        <v>209</v>
      </c>
      <c r="D120" s="2" t="s">
        <v>195</v>
      </c>
      <c r="E120" s="2">
        <v>549</v>
      </c>
      <c r="F120" s="19">
        <v>44033</v>
      </c>
      <c r="G120" s="20">
        <v>485</v>
      </c>
      <c r="H120" s="2" t="s">
        <v>109</v>
      </c>
      <c r="I120" s="2" t="s">
        <v>995</v>
      </c>
      <c r="J120" s="2">
        <v>7114927</v>
      </c>
      <c r="K120" s="2" t="s">
        <v>996</v>
      </c>
      <c r="L120" s="2">
        <v>48</v>
      </c>
      <c r="M120" s="2">
        <v>9.33</v>
      </c>
      <c r="N120" s="2">
        <v>6.8</v>
      </c>
      <c r="O120" s="2">
        <v>599</v>
      </c>
      <c r="P120" s="2">
        <v>1500</v>
      </c>
      <c r="Q120" s="2">
        <v>1971</v>
      </c>
      <c r="R120" s="2"/>
      <c r="S120" s="2" t="s">
        <v>997</v>
      </c>
      <c r="T120" s="2" t="s">
        <v>998</v>
      </c>
      <c r="U120" s="2" t="s">
        <v>999</v>
      </c>
      <c r="V120" s="2" t="s">
        <v>1000</v>
      </c>
      <c r="W120" s="1" t="s">
        <v>202</v>
      </c>
      <c r="X120" s="1" t="s">
        <v>203</v>
      </c>
      <c r="Y120" s="2" t="s">
        <v>157</v>
      </c>
      <c r="Z120" s="2"/>
      <c r="AA120" s="2" t="s">
        <v>216</v>
      </c>
      <c r="AB120" s="2" t="s">
        <v>1001</v>
      </c>
      <c r="AC120" s="2">
        <v>6</v>
      </c>
      <c r="AD120" s="2" t="s">
        <v>140</v>
      </c>
      <c r="AE120" s="2" t="s">
        <v>143</v>
      </c>
      <c r="AF120" s="2" t="s">
        <v>205</v>
      </c>
      <c r="AG120" s="2" t="s">
        <v>995</v>
      </c>
      <c r="AH120" s="2" t="s">
        <v>995</v>
      </c>
      <c r="AI120" s="2" t="s">
        <v>219</v>
      </c>
      <c r="AJ120" s="2">
        <v>110</v>
      </c>
      <c r="AK120" s="20">
        <v>209</v>
      </c>
      <c r="AL120" t="str">
        <f>IFERROR(INDEX(RD_IL_PERMISOS!$CQ$1:$CQ$100,MATCH(BD_CIAT!A120,RD_IL_PERMISOS!$I$1:$I$100,0)),"")</f>
        <v/>
      </c>
    </row>
    <row r="121" spans="1:38" ht="20.100000000000001" customHeight="1">
      <c r="A121" s="18">
        <v>3865</v>
      </c>
      <c r="B121" s="2" t="s">
        <v>1002</v>
      </c>
      <c r="C121" s="2" t="s">
        <v>363</v>
      </c>
      <c r="D121" s="2" t="s">
        <v>195</v>
      </c>
      <c r="E121" s="2">
        <v>829</v>
      </c>
      <c r="F121" s="19">
        <v>42736</v>
      </c>
      <c r="G121" s="20">
        <v>750</v>
      </c>
      <c r="H121" s="2" t="s">
        <v>409</v>
      </c>
      <c r="I121" s="2">
        <v>0</v>
      </c>
      <c r="J121" s="2">
        <v>7032064</v>
      </c>
      <c r="K121" s="2">
        <v>0</v>
      </c>
      <c r="L121" s="2">
        <v>48.15</v>
      </c>
      <c r="M121" s="2">
        <v>10.97</v>
      </c>
      <c r="N121" s="2">
        <v>5.18</v>
      </c>
      <c r="O121" s="2">
        <v>596</v>
      </c>
      <c r="P121" s="2"/>
      <c r="Q121" s="2">
        <v>1969</v>
      </c>
      <c r="R121" s="2" t="s">
        <v>351</v>
      </c>
      <c r="S121" s="2" t="s">
        <v>974</v>
      </c>
      <c r="T121" s="2" t="s">
        <v>975</v>
      </c>
      <c r="U121" s="2" t="s">
        <v>1003</v>
      </c>
      <c r="V121" s="2" t="s">
        <v>1004</v>
      </c>
      <c r="W121" s="1" t="s">
        <v>202</v>
      </c>
      <c r="X121" s="1" t="s">
        <v>203</v>
      </c>
      <c r="Y121" s="2"/>
      <c r="Z121" s="2"/>
      <c r="AA121" s="2"/>
      <c r="AB121" s="2" t="s">
        <v>204</v>
      </c>
      <c r="AC121" s="2">
        <v>6</v>
      </c>
      <c r="AD121" s="2" t="s">
        <v>133</v>
      </c>
      <c r="AE121" s="2" t="s">
        <v>137</v>
      </c>
      <c r="AF121" s="2" t="s">
        <v>134</v>
      </c>
      <c r="AG121" s="2"/>
      <c r="AH121" s="2" t="s">
        <v>206</v>
      </c>
      <c r="AI121" s="2" t="s">
        <v>369</v>
      </c>
      <c r="AJ121" s="2"/>
      <c r="AK121" s="20"/>
      <c r="AL121" t="str">
        <f>IFERROR(INDEX(RD_IL_PERMISOS!$CQ$1:$CQ$100,MATCH(BD_CIAT!A121,RD_IL_PERMISOS!$I$1:$I$100,0)),"")</f>
        <v/>
      </c>
    </row>
    <row r="122" spans="1:38" ht="20.100000000000001" customHeight="1">
      <c r="A122" s="18">
        <v>3868</v>
      </c>
      <c r="B122" s="2" t="s">
        <v>1005</v>
      </c>
      <c r="C122" s="2" t="s">
        <v>209</v>
      </c>
      <c r="D122" s="2" t="s">
        <v>195</v>
      </c>
      <c r="E122" s="2">
        <v>849</v>
      </c>
      <c r="F122" s="19">
        <v>42736</v>
      </c>
      <c r="G122" s="20">
        <v>722</v>
      </c>
      <c r="H122" s="2" t="s">
        <v>109</v>
      </c>
      <c r="I122" s="2" t="s">
        <v>1006</v>
      </c>
      <c r="J122" s="2">
        <v>8212972</v>
      </c>
      <c r="K122" s="2" t="s">
        <v>1007</v>
      </c>
      <c r="L122" s="2">
        <v>55.17</v>
      </c>
      <c r="M122" s="2">
        <v>11</v>
      </c>
      <c r="N122" s="2">
        <v>7.4</v>
      </c>
      <c r="O122" s="2">
        <v>1003</v>
      </c>
      <c r="P122" s="2">
        <v>3075</v>
      </c>
      <c r="Q122" s="2">
        <v>1989</v>
      </c>
      <c r="R122" s="2" t="s">
        <v>519</v>
      </c>
      <c r="S122" s="2" t="s">
        <v>729</v>
      </c>
      <c r="T122" s="2" t="s">
        <v>730</v>
      </c>
      <c r="U122" s="2" t="s">
        <v>1008</v>
      </c>
      <c r="V122" s="2" t="s">
        <v>1009</v>
      </c>
      <c r="W122" s="1" t="s">
        <v>202</v>
      </c>
      <c r="X122" s="1" t="s">
        <v>203</v>
      </c>
      <c r="Y122" s="2" t="s">
        <v>142</v>
      </c>
      <c r="Z122" s="2"/>
      <c r="AA122" s="2" t="s">
        <v>524</v>
      </c>
      <c r="AB122" s="2" t="s">
        <v>1010</v>
      </c>
      <c r="AC122" s="2">
        <v>6</v>
      </c>
      <c r="AD122" s="2" t="s">
        <v>133</v>
      </c>
      <c r="AE122" s="2" t="s">
        <v>137</v>
      </c>
      <c r="AF122" s="2" t="s">
        <v>134</v>
      </c>
      <c r="AG122" s="2" t="s">
        <v>1006</v>
      </c>
      <c r="AH122" s="2" t="s">
        <v>1006</v>
      </c>
      <c r="AI122" s="2" t="s">
        <v>219</v>
      </c>
      <c r="AJ122" s="2">
        <v>110</v>
      </c>
      <c r="AK122" s="20">
        <v>300</v>
      </c>
      <c r="AL122" t="str">
        <f>IFERROR(INDEX(RD_IL_PERMISOS!$CQ$1:$CQ$100,MATCH(BD_CIAT!A122,RD_IL_PERMISOS!$I$1:$I$100,0)),"")</f>
        <v/>
      </c>
    </row>
    <row r="123" spans="1:38" ht="20.100000000000001" customHeight="1">
      <c r="A123" s="18">
        <v>3874</v>
      </c>
      <c r="B123" s="2" t="s">
        <v>1011</v>
      </c>
      <c r="C123" s="2" t="s">
        <v>209</v>
      </c>
      <c r="D123" s="2" t="s">
        <v>195</v>
      </c>
      <c r="E123" s="2">
        <v>655</v>
      </c>
      <c r="F123" s="19">
        <v>44939</v>
      </c>
      <c r="G123" s="20">
        <v>557</v>
      </c>
      <c r="H123" s="2" t="s">
        <v>109</v>
      </c>
      <c r="I123" s="2" t="s">
        <v>1012</v>
      </c>
      <c r="J123" s="2">
        <v>6928577</v>
      </c>
      <c r="K123" s="2" t="s">
        <v>1013</v>
      </c>
      <c r="L123" s="2">
        <v>50.4</v>
      </c>
      <c r="M123" s="2">
        <v>10.37</v>
      </c>
      <c r="N123" s="2">
        <v>6.3</v>
      </c>
      <c r="O123" s="2">
        <v>503</v>
      </c>
      <c r="P123" s="2">
        <v>2875</v>
      </c>
      <c r="Q123" s="2">
        <v>1969</v>
      </c>
      <c r="R123" s="2" t="s">
        <v>234</v>
      </c>
      <c r="S123" s="2" t="s">
        <v>540</v>
      </c>
      <c r="T123" s="2" t="s">
        <v>541</v>
      </c>
      <c r="U123" s="2" t="s">
        <v>1014</v>
      </c>
      <c r="V123" s="2" t="s">
        <v>1015</v>
      </c>
      <c r="W123" s="1" t="s">
        <v>202</v>
      </c>
      <c r="X123" s="1" t="s">
        <v>203</v>
      </c>
      <c r="Y123" s="2" t="s">
        <v>158</v>
      </c>
      <c r="Z123" s="2" t="s">
        <v>300</v>
      </c>
      <c r="AA123" s="2" t="s">
        <v>216</v>
      </c>
      <c r="AB123" s="2" t="s">
        <v>1016</v>
      </c>
      <c r="AC123" s="2">
        <v>6</v>
      </c>
      <c r="AD123" s="2" t="s">
        <v>133</v>
      </c>
      <c r="AE123" s="2" t="s">
        <v>137</v>
      </c>
      <c r="AF123" s="2" t="s">
        <v>134</v>
      </c>
      <c r="AG123" s="2" t="s">
        <v>1012</v>
      </c>
      <c r="AH123" s="2" t="s">
        <v>1012</v>
      </c>
      <c r="AI123" s="2" t="s">
        <v>219</v>
      </c>
      <c r="AJ123" s="2">
        <v>110</v>
      </c>
      <c r="AK123" s="20">
        <v>182</v>
      </c>
      <c r="AL123" t="str">
        <f>IFERROR(INDEX(RD_IL_PERMISOS!$CQ$1:$CQ$100,MATCH(BD_CIAT!A123,RD_IL_PERMISOS!$I$1:$I$100,0)),"")</f>
        <v/>
      </c>
    </row>
    <row r="124" spans="1:38" ht="20.100000000000001" customHeight="1">
      <c r="A124" s="18">
        <v>3883</v>
      </c>
      <c r="B124" s="2" t="s">
        <v>1017</v>
      </c>
      <c r="C124" s="2" t="s">
        <v>209</v>
      </c>
      <c r="D124" s="2" t="s">
        <v>195</v>
      </c>
      <c r="E124" s="2">
        <v>843</v>
      </c>
      <c r="F124" s="19">
        <v>41494</v>
      </c>
      <c r="G124" s="20">
        <v>717</v>
      </c>
      <c r="H124" s="2" t="s">
        <v>210</v>
      </c>
      <c r="I124" s="2" t="s">
        <v>1018</v>
      </c>
      <c r="J124" s="2">
        <v>7363059</v>
      </c>
      <c r="K124" s="2" t="s">
        <v>1019</v>
      </c>
      <c r="L124" s="2">
        <v>60.28</v>
      </c>
      <c r="M124" s="2">
        <v>11.1</v>
      </c>
      <c r="N124" s="2">
        <v>5.45</v>
      </c>
      <c r="O124" s="2">
        <v>1050</v>
      </c>
      <c r="P124" s="2">
        <v>2200</v>
      </c>
      <c r="Q124" s="2">
        <v>1974</v>
      </c>
      <c r="R124" s="2" t="s">
        <v>225</v>
      </c>
      <c r="S124" s="2" t="s">
        <v>1020</v>
      </c>
      <c r="T124" s="2" t="s">
        <v>1021</v>
      </c>
      <c r="U124" s="2" t="s">
        <v>1022</v>
      </c>
      <c r="V124" s="2" t="s">
        <v>1023</v>
      </c>
      <c r="W124" s="1" t="s">
        <v>202</v>
      </c>
      <c r="X124" s="1" t="s">
        <v>203</v>
      </c>
      <c r="Y124" s="2"/>
      <c r="Z124" s="2"/>
      <c r="AA124" s="2"/>
      <c r="AB124" s="2" t="s">
        <v>204</v>
      </c>
      <c r="AC124" s="2">
        <v>6</v>
      </c>
      <c r="AD124" s="2" t="s">
        <v>133</v>
      </c>
      <c r="AE124" s="2" t="s">
        <v>137</v>
      </c>
      <c r="AF124" s="2" t="s">
        <v>134</v>
      </c>
      <c r="AG124" s="2" t="s">
        <v>1018</v>
      </c>
      <c r="AH124" s="2" t="s">
        <v>206</v>
      </c>
      <c r="AI124" s="2" t="s">
        <v>219</v>
      </c>
      <c r="AJ124" s="2"/>
      <c r="AK124" s="20">
        <v>315</v>
      </c>
      <c r="AL124" t="str">
        <f>IFERROR(INDEX(RD_IL_PERMISOS!$CQ$1:$CQ$100,MATCH(BD_CIAT!A124,RD_IL_PERMISOS!$I$1:$I$100,0)),"")</f>
        <v/>
      </c>
    </row>
    <row r="125" spans="1:38" ht="20.100000000000001" customHeight="1">
      <c r="A125" s="18">
        <v>3892</v>
      </c>
      <c r="B125" s="2" t="s">
        <v>1024</v>
      </c>
      <c r="C125" s="2" t="s">
        <v>209</v>
      </c>
      <c r="D125" s="2" t="s">
        <v>195</v>
      </c>
      <c r="E125" s="2">
        <v>786</v>
      </c>
      <c r="F125" s="19">
        <v>38470</v>
      </c>
      <c r="G125" s="20">
        <v>680</v>
      </c>
      <c r="H125" s="2" t="s">
        <v>109</v>
      </c>
      <c r="I125" s="2" t="s">
        <v>1025</v>
      </c>
      <c r="J125" s="2">
        <v>8212984</v>
      </c>
      <c r="K125" s="2" t="s">
        <v>1026</v>
      </c>
      <c r="L125" s="2">
        <v>55.16</v>
      </c>
      <c r="M125" s="2">
        <v>11</v>
      </c>
      <c r="N125" s="2">
        <v>7.94</v>
      </c>
      <c r="O125" s="2">
        <v>1003</v>
      </c>
      <c r="P125" s="2">
        <v>3070</v>
      </c>
      <c r="Q125" s="2">
        <v>1982</v>
      </c>
      <c r="R125" s="2" t="s">
        <v>1027</v>
      </c>
      <c r="S125" s="2" t="s">
        <v>1028</v>
      </c>
      <c r="T125" s="2" t="s">
        <v>1029</v>
      </c>
      <c r="U125" s="2" t="s">
        <v>1030</v>
      </c>
      <c r="V125" s="2" t="s">
        <v>1031</v>
      </c>
      <c r="W125" s="1" t="s">
        <v>202</v>
      </c>
      <c r="X125" s="1" t="s">
        <v>203</v>
      </c>
      <c r="Y125" s="2" t="s">
        <v>142</v>
      </c>
      <c r="Z125" s="2"/>
      <c r="AA125" s="2" t="s">
        <v>524</v>
      </c>
      <c r="AB125" s="2" t="s">
        <v>1032</v>
      </c>
      <c r="AC125" s="2">
        <v>6</v>
      </c>
      <c r="AD125" s="2" t="s">
        <v>140</v>
      </c>
      <c r="AE125" s="2" t="s">
        <v>143</v>
      </c>
      <c r="AF125" s="2" t="s">
        <v>205</v>
      </c>
      <c r="AG125" s="2" t="s">
        <v>1025</v>
      </c>
      <c r="AH125" s="2" t="s">
        <v>1025</v>
      </c>
      <c r="AI125" s="2" t="s">
        <v>219</v>
      </c>
      <c r="AJ125" s="2">
        <v>110</v>
      </c>
      <c r="AK125" s="20">
        <v>301</v>
      </c>
      <c r="AL125" t="str">
        <f>IFERROR(INDEX(RD_IL_PERMISOS!$CQ$1:$CQ$100,MATCH(BD_CIAT!A125,RD_IL_PERMISOS!$I$1:$I$100,0)),"")</f>
        <v/>
      </c>
    </row>
    <row r="126" spans="1:38" ht="20.100000000000001" customHeight="1">
      <c r="A126" s="18">
        <v>3898</v>
      </c>
      <c r="B126" s="2" t="s">
        <v>1033</v>
      </c>
      <c r="C126" s="2" t="s">
        <v>209</v>
      </c>
      <c r="D126" s="2" t="s">
        <v>195</v>
      </c>
      <c r="E126" s="2">
        <v>971</v>
      </c>
      <c r="F126" s="19">
        <v>41976</v>
      </c>
      <c r="G126" s="20">
        <v>826</v>
      </c>
      <c r="H126" s="2" t="s">
        <v>210</v>
      </c>
      <c r="I126" s="2" t="s">
        <v>1034</v>
      </c>
      <c r="J126" s="2">
        <v>7360277</v>
      </c>
      <c r="K126" s="2" t="s">
        <v>1035</v>
      </c>
      <c r="L126" s="2">
        <v>62.75</v>
      </c>
      <c r="M126" s="2">
        <v>11.5</v>
      </c>
      <c r="N126" s="2">
        <v>7.78</v>
      </c>
      <c r="O126" s="2">
        <v>1133</v>
      </c>
      <c r="P126" s="2">
        <v>3600</v>
      </c>
      <c r="Q126" s="2">
        <v>1978</v>
      </c>
      <c r="R126" s="2" t="s">
        <v>991</v>
      </c>
      <c r="S126" s="2" t="s">
        <v>1036</v>
      </c>
      <c r="T126" s="2" t="s">
        <v>1037</v>
      </c>
      <c r="U126" s="2" t="s">
        <v>1038</v>
      </c>
      <c r="V126" s="2"/>
      <c r="W126" s="1" t="s">
        <v>202</v>
      </c>
      <c r="X126" s="1" t="s">
        <v>203</v>
      </c>
      <c r="Y126" s="2" t="s">
        <v>96</v>
      </c>
      <c r="Z126" s="2" t="s">
        <v>238</v>
      </c>
      <c r="AA126" s="2" t="s">
        <v>216</v>
      </c>
      <c r="AB126" s="2" t="s">
        <v>1039</v>
      </c>
      <c r="AC126" s="2">
        <v>6</v>
      </c>
      <c r="AD126" s="2" t="s">
        <v>534</v>
      </c>
      <c r="AE126" s="2" t="s">
        <v>535</v>
      </c>
      <c r="AF126" s="2" t="s">
        <v>205</v>
      </c>
      <c r="AG126" s="2" t="s">
        <v>1034</v>
      </c>
      <c r="AH126" s="2" t="s">
        <v>1034</v>
      </c>
      <c r="AI126" s="2" t="s">
        <v>219</v>
      </c>
      <c r="AJ126" s="2">
        <v>110</v>
      </c>
      <c r="AK126" s="20">
        <v>340</v>
      </c>
      <c r="AL126" t="str">
        <f>IFERROR(INDEX(RD_IL_PERMISOS!$CQ$1:$CQ$100,MATCH(BD_CIAT!A126,RD_IL_PERMISOS!$I$1:$I$100,0)),"")</f>
        <v/>
      </c>
    </row>
    <row r="127" spans="1:38" ht="20.100000000000001" customHeight="1">
      <c r="A127" s="18">
        <v>3907</v>
      </c>
      <c r="B127" s="2" t="s">
        <v>1040</v>
      </c>
      <c r="C127" s="2" t="s">
        <v>209</v>
      </c>
      <c r="D127" s="2" t="s">
        <v>195</v>
      </c>
      <c r="E127" s="2">
        <v>874</v>
      </c>
      <c r="F127" s="19">
        <v>44855</v>
      </c>
      <c r="G127" s="20">
        <v>780</v>
      </c>
      <c r="H127" s="2" t="s">
        <v>210</v>
      </c>
      <c r="I127" s="2" t="s">
        <v>1041</v>
      </c>
      <c r="J127" s="2">
        <v>6718300</v>
      </c>
      <c r="K127" s="2" t="s">
        <v>1042</v>
      </c>
      <c r="L127" s="2">
        <v>56.35</v>
      </c>
      <c r="M127" s="2">
        <v>11</v>
      </c>
      <c r="N127" s="2">
        <v>8.5</v>
      </c>
      <c r="O127" s="2">
        <v>1111</v>
      </c>
      <c r="P127" s="2">
        <v>2575</v>
      </c>
      <c r="Q127" s="2">
        <v>1967</v>
      </c>
      <c r="R127" s="2" t="s">
        <v>351</v>
      </c>
      <c r="S127" s="2" t="s">
        <v>272</v>
      </c>
      <c r="T127" s="2" t="s">
        <v>273</v>
      </c>
      <c r="U127" s="2" t="s">
        <v>1043</v>
      </c>
      <c r="V127" s="2" t="s">
        <v>1044</v>
      </c>
      <c r="W127" s="1" t="s">
        <v>202</v>
      </c>
      <c r="X127" s="1" t="s">
        <v>203</v>
      </c>
      <c r="Y127" s="2" t="s">
        <v>96</v>
      </c>
      <c r="Z127" s="2" t="s">
        <v>238</v>
      </c>
      <c r="AA127" s="2" t="s">
        <v>216</v>
      </c>
      <c r="AB127" s="2" t="s">
        <v>1045</v>
      </c>
      <c r="AC127" s="2">
        <v>6</v>
      </c>
      <c r="AD127" s="2" t="s">
        <v>140</v>
      </c>
      <c r="AE127" s="2" t="s">
        <v>143</v>
      </c>
      <c r="AF127" s="2" t="s">
        <v>205</v>
      </c>
      <c r="AG127" s="2" t="s">
        <v>1041</v>
      </c>
      <c r="AH127" s="2" t="s">
        <v>1041</v>
      </c>
      <c r="AI127" s="2" t="s">
        <v>219</v>
      </c>
      <c r="AJ127" s="2">
        <v>110</v>
      </c>
      <c r="AK127" s="20">
        <v>333</v>
      </c>
      <c r="AL127" t="str">
        <f>IFERROR(INDEX(RD_IL_PERMISOS!$CQ$1:$CQ$100,MATCH(BD_CIAT!A127,RD_IL_PERMISOS!$I$1:$I$100,0)),"")</f>
        <v/>
      </c>
    </row>
    <row r="128" spans="1:38" ht="20.100000000000001" customHeight="1">
      <c r="A128" s="18">
        <v>3913</v>
      </c>
      <c r="B128" s="2" t="s">
        <v>1046</v>
      </c>
      <c r="C128" s="2" t="s">
        <v>209</v>
      </c>
      <c r="D128" s="2" t="s">
        <v>195</v>
      </c>
      <c r="E128" s="2">
        <v>1257</v>
      </c>
      <c r="F128" s="19">
        <v>41887</v>
      </c>
      <c r="G128" s="20">
        <v>1095</v>
      </c>
      <c r="H128" s="2" t="s">
        <v>109</v>
      </c>
      <c r="I128" s="2" t="s">
        <v>1047</v>
      </c>
      <c r="J128" s="2">
        <v>8113401</v>
      </c>
      <c r="K128" s="2" t="s">
        <v>1048</v>
      </c>
      <c r="L128" s="2">
        <v>69.66</v>
      </c>
      <c r="M128" s="2">
        <v>12.9</v>
      </c>
      <c r="N128" s="2">
        <v>8.9</v>
      </c>
      <c r="O128" s="2">
        <v>1532</v>
      </c>
      <c r="P128" s="2">
        <v>3600</v>
      </c>
      <c r="Q128" s="2">
        <v>1984</v>
      </c>
      <c r="R128" s="2" t="s">
        <v>784</v>
      </c>
      <c r="S128" s="2" t="s">
        <v>634</v>
      </c>
      <c r="T128" s="2" t="s">
        <v>635</v>
      </c>
      <c r="U128" s="2" t="s">
        <v>1049</v>
      </c>
      <c r="V128" s="2" t="s">
        <v>1050</v>
      </c>
      <c r="W128" s="1" t="s">
        <v>202</v>
      </c>
      <c r="X128" s="1" t="s">
        <v>203</v>
      </c>
      <c r="Y128" s="2" t="s">
        <v>152</v>
      </c>
      <c r="Z128" s="2"/>
      <c r="AA128" s="2" t="s">
        <v>216</v>
      </c>
      <c r="AB128" s="2" t="s">
        <v>1051</v>
      </c>
      <c r="AC128" s="2">
        <v>6</v>
      </c>
      <c r="AD128" s="2" t="s">
        <v>133</v>
      </c>
      <c r="AE128" s="2" t="s">
        <v>137</v>
      </c>
      <c r="AF128" s="2" t="s">
        <v>134</v>
      </c>
      <c r="AG128" s="2" t="s">
        <v>1047</v>
      </c>
      <c r="AH128" s="2" t="s">
        <v>1047</v>
      </c>
      <c r="AI128" s="2" t="s">
        <v>219</v>
      </c>
      <c r="AJ128" s="2">
        <v>110</v>
      </c>
      <c r="AK128" s="20">
        <v>368</v>
      </c>
      <c r="AL128" t="str">
        <f>IFERROR(INDEX(RD_IL_PERMISOS!$CQ$1:$CQ$100,MATCH(BD_CIAT!A128,RD_IL_PERMISOS!$I$1:$I$100,0)),"")</f>
        <v/>
      </c>
    </row>
    <row r="129" spans="1:38" ht="20.100000000000001" customHeight="1">
      <c r="A129" s="18">
        <v>3916</v>
      </c>
      <c r="B129" s="2" t="s">
        <v>1052</v>
      </c>
      <c r="C129" s="2" t="s">
        <v>363</v>
      </c>
      <c r="D129" s="2" t="s">
        <v>195</v>
      </c>
      <c r="E129" s="2">
        <v>806</v>
      </c>
      <c r="F129" s="19">
        <v>38470</v>
      </c>
      <c r="G129" s="20">
        <v>680</v>
      </c>
      <c r="H129" s="2" t="s">
        <v>409</v>
      </c>
      <c r="I129" s="2" t="s">
        <v>1053</v>
      </c>
      <c r="J129" s="2">
        <v>8102309</v>
      </c>
      <c r="K129" s="2" t="s">
        <v>1054</v>
      </c>
      <c r="L129" s="2">
        <v>50.35</v>
      </c>
      <c r="M129" s="2">
        <v>10.9</v>
      </c>
      <c r="N129" s="2">
        <v>5.17</v>
      </c>
      <c r="O129" s="2">
        <v>1013</v>
      </c>
      <c r="P129" s="2">
        <v>3070</v>
      </c>
      <c r="Q129" s="2">
        <v>1985</v>
      </c>
      <c r="R129" s="2" t="s">
        <v>519</v>
      </c>
      <c r="S129" s="2" t="s">
        <v>696</v>
      </c>
      <c r="T129" s="2" t="s">
        <v>697</v>
      </c>
      <c r="U129" s="2" t="s">
        <v>1055</v>
      </c>
      <c r="V129" s="2"/>
      <c r="W129" s="1" t="s">
        <v>202</v>
      </c>
      <c r="X129" s="1" t="s">
        <v>203</v>
      </c>
      <c r="Y129" s="2"/>
      <c r="Z129" s="2"/>
      <c r="AA129" s="2"/>
      <c r="AB129" s="2" t="s">
        <v>204</v>
      </c>
      <c r="AC129" s="2">
        <v>6</v>
      </c>
      <c r="AD129" s="2" t="s">
        <v>140</v>
      </c>
      <c r="AE129" s="2" t="s">
        <v>143</v>
      </c>
      <c r="AF129" s="2" t="s">
        <v>205</v>
      </c>
      <c r="AG129" s="2" t="s">
        <v>1053</v>
      </c>
      <c r="AH129" s="2" t="s">
        <v>206</v>
      </c>
      <c r="AI129" s="2" t="s">
        <v>369</v>
      </c>
      <c r="AJ129" s="2"/>
      <c r="AK129" s="20"/>
      <c r="AL129" t="str">
        <f>IFERROR(INDEX(RD_IL_PERMISOS!$CQ$1:$CQ$100,MATCH(BD_CIAT!A129,RD_IL_PERMISOS!$I$1:$I$100,0)),"")</f>
        <v/>
      </c>
    </row>
    <row r="130" spans="1:38" ht="20.100000000000001" customHeight="1">
      <c r="A130" s="18">
        <v>3919</v>
      </c>
      <c r="B130" s="2" t="s">
        <v>1056</v>
      </c>
      <c r="C130" s="2" t="s">
        <v>221</v>
      </c>
      <c r="D130" s="2" t="s">
        <v>195</v>
      </c>
      <c r="E130" s="2">
        <v>1402</v>
      </c>
      <c r="F130" s="19">
        <v>39897</v>
      </c>
      <c r="G130" s="20">
        <v>1089</v>
      </c>
      <c r="H130" s="2" t="s">
        <v>222</v>
      </c>
      <c r="I130" s="2" t="s">
        <v>1057</v>
      </c>
      <c r="J130" s="2">
        <v>7409138</v>
      </c>
      <c r="K130" s="2" t="s">
        <v>1058</v>
      </c>
      <c r="L130" s="2">
        <v>76.75</v>
      </c>
      <c r="M130" s="2">
        <v>13.5</v>
      </c>
      <c r="N130" s="2">
        <v>6.3</v>
      </c>
      <c r="O130" s="2">
        <v>1098</v>
      </c>
      <c r="P130" s="2">
        <v>5000</v>
      </c>
      <c r="Q130" s="2">
        <v>1978</v>
      </c>
      <c r="R130" s="2" t="s">
        <v>1059</v>
      </c>
      <c r="S130" s="2" t="s">
        <v>1060</v>
      </c>
      <c r="T130" s="2" t="s">
        <v>1061</v>
      </c>
      <c r="U130" s="2" t="s">
        <v>1062</v>
      </c>
      <c r="V130" s="2" t="s">
        <v>1063</v>
      </c>
      <c r="W130" s="1" t="s">
        <v>202</v>
      </c>
      <c r="X130" s="1" t="s">
        <v>203</v>
      </c>
      <c r="Y130" s="2"/>
      <c r="Z130" s="2"/>
      <c r="AA130" s="2"/>
      <c r="AB130" s="2" t="s">
        <v>204</v>
      </c>
      <c r="AC130" s="2">
        <v>6</v>
      </c>
      <c r="AD130" s="2" t="s">
        <v>133</v>
      </c>
      <c r="AE130" s="2" t="s">
        <v>137</v>
      </c>
      <c r="AF130" s="2" t="s">
        <v>134</v>
      </c>
      <c r="AG130" s="2" t="s">
        <v>1057</v>
      </c>
      <c r="AH130" s="2" t="s">
        <v>206</v>
      </c>
      <c r="AI130" s="2" t="s">
        <v>230</v>
      </c>
      <c r="AJ130" s="2"/>
      <c r="AK130" s="20"/>
      <c r="AL130" t="str">
        <f>IFERROR(INDEX(RD_IL_PERMISOS!$CQ$1:$CQ$100,MATCH(BD_CIAT!A130,RD_IL_PERMISOS!$I$1:$I$100,0)),"")</f>
        <v/>
      </c>
    </row>
    <row r="131" spans="1:38" ht="20.100000000000001" customHeight="1">
      <c r="A131" s="18">
        <v>3922</v>
      </c>
      <c r="B131" s="2" t="s">
        <v>1064</v>
      </c>
      <c r="C131" s="2" t="s">
        <v>363</v>
      </c>
      <c r="D131" s="2" t="s">
        <v>195</v>
      </c>
      <c r="E131" s="2">
        <v>1160</v>
      </c>
      <c r="F131" s="19">
        <v>38509</v>
      </c>
      <c r="G131" s="20">
        <v>906</v>
      </c>
      <c r="H131" s="2" t="s">
        <v>558</v>
      </c>
      <c r="I131" s="2" t="s">
        <v>1065</v>
      </c>
      <c r="J131" s="2">
        <v>6711687</v>
      </c>
      <c r="K131" s="2">
        <v>0</v>
      </c>
      <c r="L131" s="2">
        <v>60.96</v>
      </c>
      <c r="M131" s="2">
        <v>11.98</v>
      </c>
      <c r="N131" s="2">
        <v>6.7</v>
      </c>
      <c r="O131" s="2">
        <v>1418</v>
      </c>
      <c r="P131" s="2"/>
      <c r="Q131" s="2">
        <v>1973</v>
      </c>
      <c r="R131" s="2" t="s">
        <v>937</v>
      </c>
      <c r="S131" s="2" t="s">
        <v>1066</v>
      </c>
      <c r="T131" s="2" t="s">
        <v>1067</v>
      </c>
      <c r="U131" s="2" t="s">
        <v>1068</v>
      </c>
      <c r="V131" s="2" t="s">
        <v>1069</v>
      </c>
      <c r="W131" s="1" t="s">
        <v>202</v>
      </c>
      <c r="X131" s="1" t="s">
        <v>203</v>
      </c>
      <c r="Y131" s="2"/>
      <c r="Z131" s="2"/>
      <c r="AA131" s="2"/>
      <c r="AB131" s="2" t="s">
        <v>204</v>
      </c>
      <c r="AC131" s="2">
        <v>6</v>
      </c>
      <c r="AD131" s="2" t="s">
        <v>133</v>
      </c>
      <c r="AE131" s="2" t="s">
        <v>137</v>
      </c>
      <c r="AF131" s="2" t="s">
        <v>134</v>
      </c>
      <c r="AG131" s="2" t="s">
        <v>1065</v>
      </c>
      <c r="AH131" s="2" t="s">
        <v>206</v>
      </c>
      <c r="AI131" s="2" t="s">
        <v>369</v>
      </c>
      <c r="AJ131" s="2"/>
      <c r="AK131" s="20"/>
      <c r="AL131" t="str">
        <f>IFERROR(INDEX(RD_IL_PERMISOS!$CQ$1:$CQ$100,MATCH(BD_CIAT!A131,RD_IL_PERMISOS!$I$1:$I$100,0)),"")</f>
        <v/>
      </c>
    </row>
    <row r="132" spans="1:38" ht="20.100000000000001" customHeight="1">
      <c r="A132" s="18">
        <v>3928</v>
      </c>
      <c r="B132" s="2" t="s">
        <v>1070</v>
      </c>
      <c r="C132" s="2" t="s">
        <v>363</v>
      </c>
      <c r="D132" s="2" t="s">
        <v>195</v>
      </c>
      <c r="E132" s="2">
        <v>1480</v>
      </c>
      <c r="F132" s="19">
        <v>38470</v>
      </c>
      <c r="G132" s="20">
        <v>1134</v>
      </c>
      <c r="H132" s="2" t="s">
        <v>364</v>
      </c>
      <c r="I132" s="2" t="s">
        <v>1071</v>
      </c>
      <c r="J132" s="2">
        <v>8125129</v>
      </c>
      <c r="K132" s="2">
        <v>0</v>
      </c>
      <c r="L132" s="2">
        <v>71</v>
      </c>
      <c r="M132" s="2">
        <v>13</v>
      </c>
      <c r="N132" s="2">
        <v>8.3000000000000007</v>
      </c>
      <c r="O132" s="2">
        <v>1328</v>
      </c>
      <c r="P132" s="2">
        <v>3600</v>
      </c>
      <c r="Q132" s="2">
        <v>1982</v>
      </c>
      <c r="R132" s="2" t="s">
        <v>653</v>
      </c>
      <c r="S132" s="2" t="s">
        <v>696</v>
      </c>
      <c r="T132" s="2" t="s">
        <v>697</v>
      </c>
      <c r="U132" s="2" t="s">
        <v>1072</v>
      </c>
      <c r="V132" s="2"/>
      <c r="W132" s="1" t="s">
        <v>202</v>
      </c>
      <c r="X132" s="1" t="s">
        <v>203</v>
      </c>
      <c r="Y132" s="2"/>
      <c r="Z132" s="2"/>
      <c r="AA132" s="2"/>
      <c r="AB132" s="2" t="s">
        <v>204</v>
      </c>
      <c r="AC132" s="2">
        <v>6</v>
      </c>
      <c r="AD132" s="2" t="s">
        <v>140</v>
      </c>
      <c r="AE132" s="2" t="s">
        <v>143</v>
      </c>
      <c r="AF132" s="2" t="s">
        <v>205</v>
      </c>
      <c r="AG132" s="2" t="s">
        <v>1071</v>
      </c>
      <c r="AH132" s="2" t="s">
        <v>206</v>
      </c>
      <c r="AI132" s="2" t="s">
        <v>369</v>
      </c>
      <c r="AJ132" s="2"/>
      <c r="AK132" s="20"/>
      <c r="AL132" t="str">
        <f>IFERROR(INDEX(RD_IL_PERMISOS!$CQ$1:$CQ$100,MATCH(BD_CIAT!A132,RD_IL_PERMISOS!$I$1:$I$100,0)),"")</f>
        <v/>
      </c>
    </row>
    <row r="133" spans="1:38" ht="20.100000000000001" customHeight="1">
      <c r="A133" s="18">
        <v>3934</v>
      </c>
      <c r="B133" s="2" t="s">
        <v>1073</v>
      </c>
      <c r="C133" s="2" t="s">
        <v>363</v>
      </c>
      <c r="D133" s="2" t="s">
        <v>195</v>
      </c>
      <c r="E133" s="2">
        <v>702</v>
      </c>
      <c r="F133" s="19">
        <v>38509</v>
      </c>
      <c r="G133" s="20">
        <v>650</v>
      </c>
      <c r="H133" s="2" t="s">
        <v>364</v>
      </c>
      <c r="I133" s="2">
        <v>25033787333</v>
      </c>
      <c r="J133" s="2">
        <v>7515341</v>
      </c>
      <c r="K133" s="2" t="s">
        <v>1074</v>
      </c>
      <c r="L133" s="2">
        <v>55.17</v>
      </c>
      <c r="M133" s="2">
        <v>10.9</v>
      </c>
      <c r="N133" s="2">
        <v>5.17</v>
      </c>
      <c r="O133" s="2">
        <v>1013</v>
      </c>
      <c r="P133" s="2">
        <v>2875</v>
      </c>
      <c r="Q133" s="2">
        <v>1977</v>
      </c>
      <c r="R133" s="2" t="s">
        <v>519</v>
      </c>
      <c r="S133" s="2" t="s">
        <v>938</v>
      </c>
      <c r="T133" s="2" t="s">
        <v>939</v>
      </c>
      <c r="U133" s="2" t="s">
        <v>1075</v>
      </c>
      <c r="V133" s="2"/>
      <c r="W133" s="1" t="s">
        <v>202</v>
      </c>
      <c r="X133" s="1" t="s">
        <v>203</v>
      </c>
      <c r="Y133" s="2"/>
      <c r="Z133" s="2"/>
      <c r="AA133" s="2"/>
      <c r="AB133" s="2" t="s">
        <v>204</v>
      </c>
      <c r="AC133" s="2">
        <v>6</v>
      </c>
      <c r="AD133" s="2" t="s">
        <v>133</v>
      </c>
      <c r="AE133" s="2" t="s">
        <v>137</v>
      </c>
      <c r="AF133" s="2" t="s">
        <v>134</v>
      </c>
      <c r="AG133" s="2">
        <v>25033787333</v>
      </c>
      <c r="AH133" s="2" t="s">
        <v>206</v>
      </c>
      <c r="AI133" s="2" t="s">
        <v>369</v>
      </c>
      <c r="AJ133" s="2"/>
      <c r="AK133" s="20"/>
      <c r="AL133" t="str">
        <f>IFERROR(INDEX(RD_IL_PERMISOS!$CQ$1:$CQ$100,MATCH(BD_CIAT!A133,RD_IL_PERMISOS!$I$1:$I$100,0)),"")</f>
        <v/>
      </c>
    </row>
    <row r="134" spans="1:38" ht="20.100000000000001" customHeight="1">
      <c r="A134" s="18">
        <v>3937</v>
      </c>
      <c r="B134" s="2" t="s">
        <v>1076</v>
      </c>
      <c r="C134" s="2" t="s">
        <v>209</v>
      </c>
      <c r="D134" s="2" t="s">
        <v>195</v>
      </c>
      <c r="E134" s="2">
        <v>1168</v>
      </c>
      <c r="F134" s="19">
        <v>44260</v>
      </c>
      <c r="G134" s="20">
        <v>1041</v>
      </c>
      <c r="H134" s="2" t="s">
        <v>109</v>
      </c>
      <c r="I134" s="2" t="s">
        <v>1077</v>
      </c>
      <c r="J134" s="2">
        <v>7407958</v>
      </c>
      <c r="K134" s="2" t="s">
        <v>1078</v>
      </c>
      <c r="L134" s="2">
        <v>66.459999999999994</v>
      </c>
      <c r="M134" s="2">
        <v>12.2</v>
      </c>
      <c r="N134" s="2">
        <v>8.2100000000000009</v>
      </c>
      <c r="O134" s="2">
        <v>1384</v>
      </c>
      <c r="P134" s="2">
        <v>3600</v>
      </c>
      <c r="Q134" s="2">
        <v>1974</v>
      </c>
      <c r="R134" s="2" t="s">
        <v>315</v>
      </c>
      <c r="S134" s="2" t="s">
        <v>1079</v>
      </c>
      <c r="T134" s="2" t="s">
        <v>730</v>
      </c>
      <c r="U134" s="2" t="s">
        <v>1080</v>
      </c>
      <c r="V134" s="2" t="s">
        <v>1081</v>
      </c>
      <c r="W134" s="1" t="s">
        <v>202</v>
      </c>
      <c r="X134" s="1" t="s">
        <v>203</v>
      </c>
      <c r="Y134" s="2" t="s">
        <v>142</v>
      </c>
      <c r="Z134" s="2"/>
      <c r="AA134" s="2" t="s">
        <v>524</v>
      </c>
      <c r="AB134" s="2" t="s">
        <v>1082</v>
      </c>
      <c r="AC134" s="2">
        <v>6</v>
      </c>
      <c r="AD134" s="2" t="s">
        <v>133</v>
      </c>
      <c r="AE134" s="2" t="s">
        <v>137</v>
      </c>
      <c r="AF134" s="2" t="s">
        <v>134</v>
      </c>
      <c r="AG134" s="2" t="s">
        <v>1077</v>
      </c>
      <c r="AH134" s="2" t="s">
        <v>1077</v>
      </c>
      <c r="AI134" s="2" t="s">
        <v>219</v>
      </c>
      <c r="AJ134" s="2">
        <v>110</v>
      </c>
      <c r="AK134" s="20">
        <v>413</v>
      </c>
      <c r="AL134" t="str">
        <f>IFERROR(INDEX(RD_IL_PERMISOS!$CQ$1:$CQ$100,MATCH(BD_CIAT!A134,RD_IL_PERMISOS!$I$1:$I$100,0)),"")</f>
        <v/>
      </c>
    </row>
    <row r="135" spans="1:38" ht="20.100000000000001" customHeight="1">
      <c r="A135" s="18">
        <v>3940</v>
      </c>
      <c r="B135" s="2" t="s">
        <v>1083</v>
      </c>
      <c r="C135" s="2" t="s">
        <v>363</v>
      </c>
      <c r="D135" s="2" t="s">
        <v>195</v>
      </c>
      <c r="E135" s="2">
        <v>780</v>
      </c>
      <c r="F135" s="19">
        <v>40893</v>
      </c>
      <c r="G135" s="20">
        <v>540</v>
      </c>
      <c r="H135" s="2" t="s">
        <v>364</v>
      </c>
      <c r="I135" s="2" t="s">
        <v>1084</v>
      </c>
      <c r="J135" s="2">
        <v>7018991</v>
      </c>
      <c r="K135" s="2">
        <v>0</v>
      </c>
      <c r="L135" s="2">
        <v>49.34</v>
      </c>
      <c r="M135" s="2">
        <v>10.97</v>
      </c>
      <c r="N135" s="2">
        <v>5.5</v>
      </c>
      <c r="O135" s="2">
        <v>1004</v>
      </c>
      <c r="P135" s="2">
        <v>3070</v>
      </c>
      <c r="Q135" s="2">
        <v>1970</v>
      </c>
      <c r="R135" s="2" t="s">
        <v>815</v>
      </c>
      <c r="S135" s="2" t="s">
        <v>938</v>
      </c>
      <c r="T135" s="2" t="s">
        <v>939</v>
      </c>
      <c r="U135" s="2" t="s">
        <v>1085</v>
      </c>
      <c r="V135" s="2"/>
      <c r="W135" s="1" t="s">
        <v>202</v>
      </c>
      <c r="X135" s="1" t="s">
        <v>203</v>
      </c>
      <c r="Y135" s="2"/>
      <c r="Z135" s="2"/>
      <c r="AA135" s="2"/>
      <c r="AB135" s="2" t="s">
        <v>204</v>
      </c>
      <c r="AC135" s="2">
        <v>6</v>
      </c>
      <c r="AD135" s="2" t="s">
        <v>140</v>
      </c>
      <c r="AE135" s="2" t="s">
        <v>143</v>
      </c>
      <c r="AF135" s="2" t="s">
        <v>205</v>
      </c>
      <c r="AG135" s="2" t="s">
        <v>1084</v>
      </c>
      <c r="AH135" s="2" t="s">
        <v>206</v>
      </c>
      <c r="AI135" s="2" t="s">
        <v>369</v>
      </c>
      <c r="AJ135" s="2"/>
      <c r="AK135" s="20"/>
      <c r="AL135" t="str">
        <f>IFERROR(INDEX(RD_IL_PERMISOS!$CQ$1:$CQ$100,MATCH(BD_CIAT!A135,RD_IL_PERMISOS!$I$1:$I$100,0)),"")</f>
        <v/>
      </c>
    </row>
    <row r="136" spans="1:38" ht="20.100000000000001" customHeight="1">
      <c r="A136" s="18">
        <v>3943</v>
      </c>
      <c r="B136" s="2" t="s">
        <v>1086</v>
      </c>
      <c r="C136" s="2" t="s">
        <v>221</v>
      </c>
      <c r="D136" s="2" t="s">
        <v>195</v>
      </c>
      <c r="E136" s="2">
        <v>1161</v>
      </c>
      <c r="F136" s="19">
        <v>38470</v>
      </c>
      <c r="G136" s="20">
        <v>1080</v>
      </c>
      <c r="H136" s="2" t="s">
        <v>222</v>
      </c>
      <c r="I136" s="2" t="s">
        <v>1087</v>
      </c>
      <c r="J136" s="2">
        <v>7395375</v>
      </c>
      <c r="K136" s="2" t="s">
        <v>1088</v>
      </c>
      <c r="L136" s="2">
        <v>60.44</v>
      </c>
      <c r="M136" s="2">
        <v>12.2</v>
      </c>
      <c r="N136" s="2">
        <v>8.2200000000000006</v>
      </c>
      <c r="O136" s="2">
        <v>1040</v>
      </c>
      <c r="P136" s="2">
        <v>3600</v>
      </c>
      <c r="Q136" s="2">
        <v>1973</v>
      </c>
      <c r="R136" s="2" t="s">
        <v>315</v>
      </c>
      <c r="S136" s="2" t="s">
        <v>1089</v>
      </c>
      <c r="T136" s="2" t="s">
        <v>1090</v>
      </c>
      <c r="U136" s="2" t="s">
        <v>1091</v>
      </c>
      <c r="V136" s="2" t="s">
        <v>1092</v>
      </c>
      <c r="W136" s="1" t="s">
        <v>202</v>
      </c>
      <c r="X136" s="1" t="s">
        <v>203</v>
      </c>
      <c r="Y136" s="2"/>
      <c r="Z136" s="2"/>
      <c r="AA136" s="2"/>
      <c r="AB136" s="2" t="s">
        <v>204</v>
      </c>
      <c r="AC136" s="2">
        <v>6</v>
      </c>
      <c r="AD136" s="2" t="s">
        <v>133</v>
      </c>
      <c r="AE136" s="2" t="s">
        <v>137</v>
      </c>
      <c r="AF136" s="2" t="s">
        <v>134</v>
      </c>
      <c r="AG136" s="2" t="s">
        <v>1087</v>
      </c>
      <c r="AH136" s="2" t="s">
        <v>206</v>
      </c>
      <c r="AI136" s="2" t="s">
        <v>230</v>
      </c>
      <c r="AJ136" s="2"/>
      <c r="AK136" s="20"/>
      <c r="AL136" t="str">
        <f>IFERROR(INDEX(RD_IL_PERMISOS!$CQ$1:$CQ$100,MATCH(BD_CIAT!A136,RD_IL_PERMISOS!$I$1:$I$100,0)),"")</f>
        <v/>
      </c>
    </row>
    <row r="137" spans="1:38" ht="20.100000000000001" customHeight="1">
      <c r="A137" s="18">
        <v>3952</v>
      </c>
      <c r="B137" s="2" t="s">
        <v>1093</v>
      </c>
      <c r="C137" s="2" t="s">
        <v>209</v>
      </c>
      <c r="D137" s="2" t="s">
        <v>195</v>
      </c>
      <c r="E137" s="2">
        <v>1033</v>
      </c>
      <c r="F137" s="19">
        <v>38470</v>
      </c>
      <c r="G137" s="20">
        <v>991</v>
      </c>
      <c r="H137" s="2" t="s">
        <v>210</v>
      </c>
      <c r="I137" s="2" t="s">
        <v>1094</v>
      </c>
      <c r="J137" s="2">
        <v>7120201</v>
      </c>
      <c r="K137" s="2" t="s">
        <v>1095</v>
      </c>
      <c r="L137" s="2">
        <v>65.14</v>
      </c>
      <c r="M137" s="2">
        <v>11</v>
      </c>
      <c r="N137" s="2">
        <v>7.58</v>
      </c>
      <c r="O137" s="2">
        <v>1151</v>
      </c>
      <c r="P137" s="2">
        <v>3600</v>
      </c>
      <c r="Q137" s="2">
        <v>1971</v>
      </c>
      <c r="R137" s="2" t="s">
        <v>497</v>
      </c>
      <c r="S137" s="2" t="s">
        <v>1096</v>
      </c>
      <c r="T137" s="2" t="s">
        <v>1097</v>
      </c>
      <c r="U137" s="2" t="s">
        <v>1098</v>
      </c>
      <c r="V137" s="2" t="s">
        <v>1099</v>
      </c>
      <c r="W137" s="1" t="s">
        <v>202</v>
      </c>
      <c r="X137" s="1" t="s">
        <v>203</v>
      </c>
      <c r="Y137" s="2" t="s">
        <v>158</v>
      </c>
      <c r="Z137" s="2" t="s">
        <v>300</v>
      </c>
      <c r="AA137" s="2" t="s">
        <v>216</v>
      </c>
      <c r="AB137" s="2" t="s">
        <v>1100</v>
      </c>
      <c r="AC137" s="2">
        <v>6</v>
      </c>
      <c r="AD137" s="2" t="s">
        <v>534</v>
      </c>
      <c r="AE137" s="2" t="s">
        <v>535</v>
      </c>
      <c r="AF137" s="2" t="s">
        <v>205</v>
      </c>
      <c r="AG137" s="2" t="s">
        <v>1094</v>
      </c>
      <c r="AH137" s="2" t="s">
        <v>1094</v>
      </c>
      <c r="AI137" s="2" t="s">
        <v>219</v>
      </c>
      <c r="AJ137" s="2">
        <v>110</v>
      </c>
      <c r="AK137" s="20">
        <v>345</v>
      </c>
      <c r="AL137" t="str">
        <f>IFERROR(INDEX(RD_IL_PERMISOS!$CQ$1:$CQ$100,MATCH(BD_CIAT!A137,RD_IL_PERMISOS!$I$1:$I$100,0)),"")</f>
        <v/>
      </c>
    </row>
    <row r="138" spans="1:38" ht="20.100000000000001" customHeight="1">
      <c r="A138" s="18">
        <v>3955</v>
      </c>
      <c r="B138" s="2" t="s">
        <v>1101</v>
      </c>
      <c r="C138" s="2" t="s">
        <v>209</v>
      </c>
      <c r="D138" s="2" t="s">
        <v>195</v>
      </c>
      <c r="E138" s="2">
        <v>1038</v>
      </c>
      <c r="F138" s="19">
        <v>38470</v>
      </c>
      <c r="G138" s="20">
        <v>935</v>
      </c>
      <c r="H138" s="2" t="s">
        <v>109</v>
      </c>
      <c r="I138" s="2" t="s">
        <v>1102</v>
      </c>
      <c r="J138" s="2">
        <v>7366738</v>
      </c>
      <c r="K138" s="2" t="s">
        <v>1103</v>
      </c>
      <c r="L138" s="2">
        <v>67.290000000000006</v>
      </c>
      <c r="M138" s="2">
        <v>12.07</v>
      </c>
      <c r="N138" s="2">
        <v>7.5</v>
      </c>
      <c r="O138" s="2">
        <v>1225</v>
      </c>
      <c r="P138" s="2">
        <v>3600</v>
      </c>
      <c r="Q138" s="2">
        <v>1973</v>
      </c>
      <c r="R138" s="2" t="s">
        <v>315</v>
      </c>
      <c r="S138" s="2" t="s">
        <v>540</v>
      </c>
      <c r="T138" s="2" t="s">
        <v>541</v>
      </c>
      <c r="U138" s="2" t="s">
        <v>1104</v>
      </c>
      <c r="V138" s="2" t="s">
        <v>1105</v>
      </c>
      <c r="W138" s="1" t="s">
        <v>202</v>
      </c>
      <c r="X138" s="1" t="s">
        <v>203</v>
      </c>
      <c r="Y138" s="2" t="s">
        <v>158</v>
      </c>
      <c r="Z138" s="2" t="s">
        <v>300</v>
      </c>
      <c r="AA138" s="2" t="s">
        <v>216</v>
      </c>
      <c r="AB138" s="2" t="s">
        <v>1106</v>
      </c>
      <c r="AC138" s="2">
        <v>6</v>
      </c>
      <c r="AD138" s="2" t="s">
        <v>133</v>
      </c>
      <c r="AE138" s="2" t="s">
        <v>137</v>
      </c>
      <c r="AF138" s="2" t="s">
        <v>134</v>
      </c>
      <c r="AG138" s="2" t="s">
        <v>1102</v>
      </c>
      <c r="AH138" s="2" t="s">
        <v>1102</v>
      </c>
      <c r="AI138" s="2" t="s">
        <v>219</v>
      </c>
      <c r="AJ138" s="2">
        <v>110</v>
      </c>
      <c r="AK138" s="20">
        <v>346</v>
      </c>
      <c r="AL138" t="str">
        <f>IFERROR(INDEX(RD_IL_PERMISOS!$CQ$1:$CQ$100,MATCH(BD_CIAT!A138,RD_IL_PERMISOS!$I$1:$I$100,0)),"")</f>
        <v/>
      </c>
    </row>
    <row r="139" spans="1:38" ht="20.100000000000001" customHeight="1">
      <c r="A139" s="18">
        <v>3958</v>
      </c>
      <c r="B139" s="2" t="s">
        <v>1107</v>
      </c>
      <c r="C139" s="2" t="s">
        <v>363</v>
      </c>
      <c r="D139" s="2" t="s">
        <v>195</v>
      </c>
      <c r="E139" s="2">
        <v>1147</v>
      </c>
      <c r="F139" s="19">
        <v>38470</v>
      </c>
      <c r="G139" s="20">
        <v>1090</v>
      </c>
      <c r="H139" s="2" t="s">
        <v>409</v>
      </c>
      <c r="I139" s="2" t="s">
        <v>1108</v>
      </c>
      <c r="J139" s="2">
        <v>7806300</v>
      </c>
      <c r="K139" s="2" t="s">
        <v>1109</v>
      </c>
      <c r="L139" s="2">
        <v>59.44</v>
      </c>
      <c r="M139" s="2">
        <v>12.25</v>
      </c>
      <c r="N139" s="2">
        <v>5.85</v>
      </c>
      <c r="O139" s="2">
        <v>1280</v>
      </c>
      <c r="P139" s="2">
        <v>3601</v>
      </c>
      <c r="Q139" s="2">
        <v>1980</v>
      </c>
      <c r="R139" s="2" t="s">
        <v>315</v>
      </c>
      <c r="S139" s="2" t="s">
        <v>696</v>
      </c>
      <c r="T139" s="2" t="s">
        <v>697</v>
      </c>
      <c r="U139" s="2"/>
      <c r="V139" s="2"/>
      <c r="W139" s="1" t="s">
        <v>202</v>
      </c>
      <c r="X139" s="1" t="s">
        <v>203</v>
      </c>
      <c r="Y139" s="2"/>
      <c r="Z139" s="2"/>
      <c r="AA139" s="2"/>
      <c r="AB139" s="2" t="s">
        <v>204</v>
      </c>
      <c r="AC139" s="2">
        <v>6</v>
      </c>
      <c r="AD139" s="2" t="s">
        <v>140</v>
      </c>
      <c r="AE139" s="2" t="s">
        <v>143</v>
      </c>
      <c r="AF139" s="2" t="s">
        <v>205</v>
      </c>
      <c r="AG139" s="2" t="s">
        <v>1108</v>
      </c>
      <c r="AH139" s="2" t="s">
        <v>206</v>
      </c>
      <c r="AI139" s="2" t="s">
        <v>369</v>
      </c>
      <c r="AJ139" s="2"/>
      <c r="AK139" s="20"/>
      <c r="AL139" t="str">
        <f>IFERROR(INDEX(RD_IL_PERMISOS!$CQ$1:$CQ$100,MATCH(BD_CIAT!A139,RD_IL_PERMISOS!$I$1:$I$100,0)),"")</f>
        <v/>
      </c>
    </row>
    <row r="140" spans="1:38" ht="20.100000000000001" customHeight="1">
      <c r="A140" s="18">
        <v>3961</v>
      </c>
      <c r="B140" s="2" t="s">
        <v>1110</v>
      </c>
      <c r="C140" s="2" t="s">
        <v>209</v>
      </c>
      <c r="D140" s="2" t="s">
        <v>195</v>
      </c>
      <c r="E140" s="2">
        <v>1915</v>
      </c>
      <c r="F140" s="19">
        <v>38470</v>
      </c>
      <c r="G140" s="20">
        <v>1628</v>
      </c>
      <c r="H140" s="2" t="s">
        <v>109</v>
      </c>
      <c r="I140" s="2" t="s">
        <v>1111</v>
      </c>
      <c r="J140" s="2">
        <v>8111453</v>
      </c>
      <c r="K140" s="2" t="s">
        <v>1112</v>
      </c>
      <c r="L140" s="2">
        <v>80.5</v>
      </c>
      <c r="M140" s="2">
        <v>12.8</v>
      </c>
      <c r="N140" s="2">
        <v>8.85</v>
      </c>
      <c r="O140" s="2">
        <v>1849</v>
      </c>
      <c r="P140" s="2">
        <v>4000</v>
      </c>
      <c r="Q140" s="2">
        <v>1982</v>
      </c>
      <c r="R140" s="2" t="s">
        <v>251</v>
      </c>
      <c r="S140" s="2" t="s">
        <v>309</v>
      </c>
      <c r="T140" s="2" t="s">
        <v>310</v>
      </c>
      <c r="U140" s="2"/>
      <c r="V140" s="2"/>
      <c r="W140" s="1" t="s">
        <v>202</v>
      </c>
      <c r="X140" s="1" t="s">
        <v>203</v>
      </c>
      <c r="Y140" s="2"/>
      <c r="Z140" s="2"/>
      <c r="AA140" s="2"/>
      <c r="AB140" s="2" t="s">
        <v>204</v>
      </c>
      <c r="AC140" s="2">
        <v>6</v>
      </c>
      <c r="AD140" s="2" t="s">
        <v>140</v>
      </c>
      <c r="AE140" s="2" t="s">
        <v>143</v>
      </c>
      <c r="AF140" s="2" t="s">
        <v>205</v>
      </c>
      <c r="AG140" s="2" t="s">
        <v>1111</v>
      </c>
      <c r="AH140" s="2" t="s">
        <v>206</v>
      </c>
      <c r="AI140" s="2" t="s">
        <v>219</v>
      </c>
      <c r="AJ140" s="2"/>
      <c r="AK140" s="20"/>
      <c r="AL140" t="str">
        <f>IFERROR(INDEX(RD_IL_PERMISOS!$CQ$1:$CQ$100,MATCH(BD_CIAT!A140,RD_IL_PERMISOS!$I$1:$I$100,0)),"")</f>
        <v/>
      </c>
    </row>
    <row r="141" spans="1:38" ht="20.100000000000001" customHeight="1">
      <c r="A141" s="18">
        <v>3964</v>
      </c>
      <c r="B141" s="2" t="s">
        <v>1113</v>
      </c>
      <c r="C141" s="2" t="s">
        <v>313</v>
      </c>
      <c r="D141" s="2" t="s">
        <v>195</v>
      </c>
      <c r="E141" s="2">
        <v>1193</v>
      </c>
      <c r="F141" s="19">
        <v>38520</v>
      </c>
      <c r="G141" s="20">
        <v>1060</v>
      </c>
      <c r="H141" s="2" t="s">
        <v>428</v>
      </c>
      <c r="I141" s="2" t="s">
        <v>1114</v>
      </c>
      <c r="J141" s="2">
        <v>7303982</v>
      </c>
      <c r="K141" s="2" t="s">
        <v>1115</v>
      </c>
      <c r="L141" s="2">
        <v>59.86</v>
      </c>
      <c r="M141" s="2">
        <v>12.19</v>
      </c>
      <c r="N141" s="2">
        <v>5.89</v>
      </c>
      <c r="O141" s="2">
        <v>1428</v>
      </c>
      <c r="P141" s="2">
        <v>3600</v>
      </c>
      <c r="Q141" s="2">
        <v>1973</v>
      </c>
      <c r="R141" s="2" t="s">
        <v>315</v>
      </c>
      <c r="S141" s="2" t="s">
        <v>1116</v>
      </c>
      <c r="T141" s="2" t="s">
        <v>648</v>
      </c>
      <c r="U141" s="2" t="s">
        <v>1117</v>
      </c>
      <c r="V141" s="2" t="s">
        <v>1118</v>
      </c>
      <c r="W141" s="1" t="s">
        <v>202</v>
      </c>
      <c r="X141" s="1" t="s">
        <v>203</v>
      </c>
      <c r="Y141" s="2"/>
      <c r="Z141" s="2"/>
      <c r="AA141" s="2"/>
      <c r="AB141" s="2" t="s">
        <v>204</v>
      </c>
      <c r="AC141" s="2">
        <v>6</v>
      </c>
      <c r="AD141" s="2" t="s">
        <v>140</v>
      </c>
      <c r="AE141" s="2" t="s">
        <v>143</v>
      </c>
      <c r="AF141" s="2" t="s">
        <v>205</v>
      </c>
      <c r="AG141" s="2" t="s">
        <v>1114</v>
      </c>
      <c r="AH141" s="2" t="s">
        <v>206</v>
      </c>
      <c r="AI141" s="2" t="s">
        <v>319</v>
      </c>
      <c r="AJ141" s="2"/>
      <c r="AK141" s="20"/>
      <c r="AL141" t="str">
        <f>IFERROR(INDEX(RD_IL_PERMISOS!$CQ$1:$CQ$100,MATCH(BD_CIAT!A141,RD_IL_PERMISOS!$I$1:$I$100,0)),"")</f>
        <v/>
      </c>
    </row>
    <row r="142" spans="1:38" ht="20.100000000000001" customHeight="1">
      <c r="A142" s="18">
        <v>3967</v>
      </c>
      <c r="B142" s="2" t="s">
        <v>1119</v>
      </c>
      <c r="C142" s="2" t="s">
        <v>363</v>
      </c>
      <c r="D142" s="2" t="s">
        <v>195</v>
      </c>
      <c r="E142" s="2">
        <v>1159</v>
      </c>
      <c r="F142" s="19">
        <v>39148</v>
      </c>
      <c r="G142" s="20">
        <v>1089</v>
      </c>
      <c r="H142" s="2" t="s">
        <v>364</v>
      </c>
      <c r="I142" s="2" t="s">
        <v>1120</v>
      </c>
      <c r="J142" s="2">
        <v>8102880</v>
      </c>
      <c r="K142" s="2" t="s">
        <v>1121</v>
      </c>
      <c r="L142" s="2">
        <v>61.79</v>
      </c>
      <c r="M142" s="2">
        <v>12.19</v>
      </c>
      <c r="N142" s="2">
        <v>5.79</v>
      </c>
      <c r="O142" s="2">
        <v>1280</v>
      </c>
      <c r="P142" s="2">
        <v>3600</v>
      </c>
      <c r="Q142" s="2">
        <v>1981</v>
      </c>
      <c r="R142" s="2" t="s">
        <v>315</v>
      </c>
      <c r="S142" s="2" t="s">
        <v>367</v>
      </c>
      <c r="T142" s="2" t="s">
        <v>368</v>
      </c>
      <c r="U142" s="2" t="s">
        <v>1122</v>
      </c>
      <c r="V142" s="2"/>
      <c r="W142" s="1" t="s">
        <v>202</v>
      </c>
      <c r="X142" s="1" t="s">
        <v>203</v>
      </c>
      <c r="Y142" s="2"/>
      <c r="Z142" s="2"/>
      <c r="AA142" s="2"/>
      <c r="AB142" s="2" t="s">
        <v>204</v>
      </c>
      <c r="AC142" s="2">
        <v>6</v>
      </c>
      <c r="AD142" s="2" t="s">
        <v>133</v>
      </c>
      <c r="AE142" s="2" t="s">
        <v>137</v>
      </c>
      <c r="AF142" s="2" t="s">
        <v>134</v>
      </c>
      <c r="AG142" s="2" t="s">
        <v>1120</v>
      </c>
      <c r="AH142" s="2" t="s">
        <v>206</v>
      </c>
      <c r="AI142" s="2" t="s">
        <v>369</v>
      </c>
      <c r="AJ142" s="2"/>
      <c r="AK142" s="20"/>
      <c r="AL142" t="str">
        <f>IFERROR(INDEX(RD_IL_PERMISOS!$CQ$1:$CQ$100,MATCH(BD_CIAT!A142,RD_IL_PERMISOS!$I$1:$I$100,0)),"")</f>
        <v/>
      </c>
    </row>
    <row r="143" spans="1:38" ht="20.100000000000001" customHeight="1">
      <c r="A143" s="18">
        <v>3970</v>
      </c>
      <c r="B143" s="2" t="s">
        <v>1123</v>
      </c>
      <c r="C143" s="2" t="s">
        <v>701</v>
      </c>
      <c r="D143" s="2" t="s">
        <v>195</v>
      </c>
      <c r="E143" s="2">
        <v>1198</v>
      </c>
      <c r="F143" s="19">
        <v>38470</v>
      </c>
      <c r="G143" s="20">
        <v>1073</v>
      </c>
      <c r="H143" s="2" t="s">
        <v>702</v>
      </c>
      <c r="I143" s="2">
        <v>12</v>
      </c>
      <c r="J143" s="2">
        <v>7124996</v>
      </c>
      <c r="K143" s="2" t="s">
        <v>1124</v>
      </c>
      <c r="L143" s="2">
        <v>56.9</v>
      </c>
      <c r="M143" s="2">
        <v>11.92</v>
      </c>
      <c r="N143" s="2">
        <v>6.2</v>
      </c>
      <c r="O143" s="2">
        <v>1342</v>
      </c>
      <c r="P143" s="2">
        <v>3600</v>
      </c>
      <c r="Q143" s="2">
        <v>1972</v>
      </c>
      <c r="R143" s="2" t="s">
        <v>315</v>
      </c>
      <c r="S143" s="2" t="s">
        <v>1125</v>
      </c>
      <c r="T143" s="2" t="s">
        <v>1126</v>
      </c>
      <c r="U143" s="2" t="s">
        <v>1127</v>
      </c>
      <c r="V143" s="2" t="s">
        <v>1128</v>
      </c>
      <c r="W143" s="1" t="s">
        <v>202</v>
      </c>
      <c r="X143" s="1" t="s">
        <v>203</v>
      </c>
      <c r="Y143" s="2"/>
      <c r="Z143" s="2"/>
      <c r="AA143" s="2"/>
      <c r="AB143" s="2" t="s">
        <v>204</v>
      </c>
      <c r="AC143" s="2">
        <v>6</v>
      </c>
      <c r="AD143" s="2" t="s">
        <v>140</v>
      </c>
      <c r="AE143" s="2" t="s">
        <v>143</v>
      </c>
      <c r="AF143" s="2" t="s">
        <v>205</v>
      </c>
      <c r="AG143" s="2">
        <v>12</v>
      </c>
      <c r="AH143" s="2" t="s">
        <v>206</v>
      </c>
      <c r="AI143" s="2" t="s">
        <v>708</v>
      </c>
      <c r="AJ143" s="2"/>
      <c r="AK143" s="20"/>
      <c r="AL143" t="str">
        <f>IFERROR(INDEX(RD_IL_PERMISOS!$CQ$1:$CQ$100,MATCH(BD_CIAT!A143,RD_IL_PERMISOS!$I$1:$I$100,0)),"")</f>
        <v/>
      </c>
    </row>
    <row r="144" spans="1:38" ht="20.100000000000001" customHeight="1">
      <c r="A144" s="18">
        <v>3979</v>
      </c>
      <c r="B144" s="2" t="s">
        <v>1129</v>
      </c>
      <c r="C144" s="2" t="s">
        <v>209</v>
      </c>
      <c r="D144" s="2" t="s">
        <v>195</v>
      </c>
      <c r="E144" s="2">
        <v>809</v>
      </c>
      <c r="F144" s="19">
        <v>42736</v>
      </c>
      <c r="G144" s="20">
        <v>688</v>
      </c>
      <c r="H144" s="2" t="s">
        <v>109</v>
      </c>
      <c r="I144" s="2" t="s">
        <v>1130</v>
      </c>
      <c r="J144" s="2">
        <v>7930735</v>
      </c>
      <c r="K144" s="2" t="s">
        <v>1131</v>
      </c>
      <c r="L144" s="2">
        <v>55.17</v>
      </c>
      <c r="M144" s="2">
        <v>11</v>
      </c>
      <c r="N144" s="2">
        <v>7.92</v>
      </c>
      <c r="O144" s="2">
        <v>1003</v>
      </c>
      <c r="P144" s="2">
        <v>2875</v>
      </c>
      <c r="Q144" s="2">
        <v>1981</v>
      </c>
      <c r="R144" s="2" t="s">
        <v>1027</v>
      </c>
      <c r="S144" s="2" t="s">
        <v>1132</v>
      </c>
      <c r="T144" s="2" t="s">
        <v>1133</v>
      </c>
      <c r="U144" s="2" t="s">
        <v>1134</v>
      </c>
      <c r="V144" s="2" t="s">
        <v>1135</v>
      </c>
      <c r="W144" s="1" t="s">
        <v>202</v>
      </c>
      <c r="X144" s="1" t="s">
        <v>203</v>
      </c>
      <c r="Y144" s="2" t="s">
        <v>142</v>
      </c>
      <c r="Z144" s="2"/>
      <c r="AA144" s="2" t="s">
        <v>524</v>
      </c>
      <c r="AB144" s="2" t="s">
        <v>1136</v>
      </c>
      <c r="AC144" s="2">
        <v>6</v>
      </c>
      <c r="AD144" s="2" t="s">
        <v>140</v>
      </c>
      <c r="AE144" s="2" t="s">
        <v>143</v>
      </c>
      <c r="AF144" s="2" t="s">
        <v>205</v>
      </c>
      <c r="AG144" s="2" t="s">
        <v>1130</v>
      </c>
      <c r="AH144" s="2" t="s">
        <v>1130</v>
      </c>
      <c r="AI144" s="2" t="s">
        <v>219</v>
      </c>
      <c r="AJ144" s="2">
        <v>110</v>
      </c>
      <c r="AK144" s="20">
        <v>300</v>
      </c>
      <c r="AL144" t="str">
        <f>IFERROR(INDEX(RD_IL_PERMISOS!$CQ$1:$CQ$100,MATCH(BD_CIAT!A144,RD_IL_PERMISOS!$I$1:$I$100,0)),"")</f>
        <v/>
      </c>
    </row>
    <row r="145" spans="1:38" ht="20.100000000000001" customHeight="1">
      <c r="A145" s="18">
        <v>3982</v>
      </c>
      <c r="B145" s="2" t="s">
        <v>1137</v>
      </c>
      <c r="C145" s="2" t="s">
        <v>363</v>
      </c>
      <c r="D145" s="2" t="s">
        <v>195</v>
      </c>
      <c r="E145" s="2">
        <v>1062</v>
      </c>
      <c r="F145" s="19">
        <v>38596</v>
      </c>
      <c r="G145" s="20">
        <v>680</v>
      </c>
      <c r="H145" s="2" t="s">
        <v>558</v>
      </c>
      <c r="I145" s="2" t="s">
        <v>1138</v>
      </c>
      <c r="J145" s="2">
        <v>7930759</v>
      </c>
      <c r="K145" s="2">
        <v>0</v>
      </c>
      <c r="L145" s="2">
        <v>50.35</v>
      </c>
      <c r="M145" s="2">
        <v>10.97</v>
      </c>
      <c r="N145" s="2">
        <v>5.17</v>
      </c>
      <c r="O145" s="2">
        <v>1013</v>
      </c>
      <c r="P145" s="2"/>
      <c r="Q145" s="2">
        <v>1982</v>
      </c>
      <c r="R145" s="2" t="s">
        <v>519</v>
      </c>
      <c r="S145" s="2" t="s">
        <v>1066</v>
      </c>
      <c r="T145" s="2" t="s">
        <v>1067</v>
      </c>
      <c r="U145" s="2" t="s">
        <v>1139</v>
      </c>
      <c r="V145" s="2"/>
      <c r="W145" s="1" t="s">
        <v>202</v>
      </c>
      <c r="X145" s="1" t="s">
        <v>203</v>
      </c>
      <c r="Y145" s="2"/>
      <c r="Z145" s="2"/>
      <c r="AA145" s="2"/>
      <c r="AB145" s="2" t="s">
        <v>204</v>
      </c>
      <c r="AC145" s="2">
        <v>6</v>
      </c>
      <c r="AD145" s="2" t="s">
        <v>133</v>
      </c>
      <c r="AE145" s="2" t="s">
        <v>137</v>
      </c>
      <c r="AF145" s="2" t="s">
        <v>134</v>
      </c>
      <c r="AG145" s="2" t="s">
        <v>1138</v>
      </c>
      <c r="AH145" s="2" t="s">
        <v>206</v>
      </c>
      <c r="AI145" s="2" t="s">
        <v>369</v>
      </c>
      <c r="AJ145" s="2"/>
      <c r="AK145" s="20"/>
      <c r="AL145" t="str">
        <f>IFERROR(INDEX(RD_IL_PERMISOS!$CQ$1:$CQ$100,MATCH(BD_CIAT!A145,RD_IL_PERMISOS!$I$1:$I$100,0)),"")</f>
        <v/>
      </c>
    </row>
    <row r="146" spans="1:38" ht="20.100000000000001" customHeight="1">
      <c r="A146" s="18">
        <v>3988</v>
      </c>
      <c r="B146" s="2" t="s">
        <v>1140</v>
      </c>
      <c r="C146" s="2" t="s">
        <v>363</v>
      </c>
      <c r="D146" s="2" t="s">
        <v>195</v>
      </c>
      <c r="E146" s="2">
        <v>1358</v>
      </c>
      <c r="F146" s="19">
        <v>38470</v>
      </c>
      <c r="G146" s="20">
        <v>1089</v>
      </c>
      <c r="H146" s="2" t="s">
        <v>409</v>
      </c>
      <c r="I146" s="2" t="s">
        <v>1141</v>
      </c>
      <c r="J146" s="2">
        <v>8107658</v>
      </c>
      <c r="K146" s="2" t="s">
        <v>1142</v>
      </c>
      <c r="L146" s="2">
        <v>73.099999999999994</v>
      </c>
      <c r="M146" s="2">
        <v>12.85</v>
      </c>
      <c r="N146" s="2">
        <v>8.3000000000000007</v>
      </c>
      <c r="O146" s="2">
        <v>1512</v>
      </c>
      <c r="P146" s="2">
        <v>4000</v>
      </c>
      <c r="Q146" s="2">
        <v>1985</v>
      </c>
      <c r="R146" s="2" t="s">
        <v>653</v>
      </c>
      <c r="S146" s="2" t="s">
        <v>696</v>
      </c>
      <c r="T146" s="2" t="s">
        <v>697</v>
      </c>
      <c r="U146" s="2" t="s">
        <v>1143</v>
      </c>
      <c r="V146" s="2"/>
      <c r="W146" s="1" t="s">
        <v>202</v>
      </c>
      <c r="X146" s="1" t="s">
        <v>203</v>
      </c>
      <c r="Y146" s="2"/>
      <c r="Z146" s="2"/>
      <c r="AA146" s="2"/>
      <c r="AB146" s="2" t="s">
        <v>204</v>
      </c>
      <c r="AC146" s="2">
        <v>6</v>
      </c>
      <c r="AD146" s="2" t="s">
        <v>140</v>
      </c>
      <c r="AE146" s="2" t="s">
        <v>143</v>
      </c>
      <c r="AF146" s="2" t="s">
        <v>205</v>
      </c>
      <c r="AG146" s="2" t="s">
        <v>1141</v>
      </c>
      <c r="AH146" s="2" t="s">
        <v>206</v>
      </c>
      <c r="AI146" s="2" t="s">
        <v>369</v>
      </c>
      <c r="AJ146" s="2"/>
      <c r="AK146" s="20"/>
      <c r="AL146" t="str">
        <f>IFERROR(INDEX(RD_IL_PERMISOS!$CQ$1:$CQ$100,MATCH(BD_CIAT!A146,RD_IL_PERMISOS!$I$1:$I$100,0)),"")</f>
        <v/>
      </c>
    </row>
    <row r="147" spans="1:38" ht="20.100000000000001" customHeight="1">
      <c r="A147" s="18">
        <v>3994</v>
      </c>
      <c r="B147" s="2" t="s">
        <v>1144</v>
      </c>
      <c r="C147" s="2" t="s">
        <v>363</v>
      </c>
      <c r="D147" s="2" t="s">
        <v>195</v>
      </c>
      <c r="E147" s="2">
        <v>1260</v>
      </c>
      <c r="F147" s="19">
        <v>38509</v>
      </c>
      <c r="G147" s="20">
        <v>1089</v>
      </c>
      <c r="H147" s="2" t="s">
        <v>409</v>
      </c>
      <c r="I147" s="2">
        <v>0</v>
      </c>
      <c r="J147" s="2">
        <v>8102385</v>
      </c>
      <c r="K147" s="2">
        <v>0</v>
      </c>
      <c r="L147" s="2">
        <v>71.010000000000005</v>
      </c>
      <c r="M147" s="2">
        <v>12.8</v>
      </c>
      <c r="N147" s="2">
        <v>5.79</v>
      </c>
      <c r="O147" s="2">
        <v>1174</v>
      </c>
      <c r="P147" s="2"/>
      <c r="Q147" s="2">
        <v>1984</v>
      </c>
      <c r="R147" s="2" t="s">
        <v>454</v>
      </c>
      <c r="S147" s="2" t="s">
        <v>1145</v>
      </c>
      <c r="T147" s="2" t="s">
        <v>1146</v>
      </c>
      <c r="U147" s="2" t="s">
        <v>1147</v>
      </c>
      <c r="V147" s="2"/>
      <c r="W147" s="1" t="s">
        <v>202</v>
      </c>
      <c r="X147" s="1" t="s">
        <v>203</v>
      </c>
      <c r="Y147" s="2"/>
      <c r="Z147" s="2"/>
      <c r="AA147" s="2"/>
      <c r="AB147" s="2" t="s">
        <v>204</v>
      </c>
      <c r="AC147" s="2">
        <v>6</v>
      </c>
      <c r="AD147" s="2" t="s">
        <v>140</v>
      </c>
      <c r="AE147" s="2" t="s">
        <v>143</v>
      </c>
      <c r="AF147" s="2" t="s">
        <v>205</v>
      </c>
      <c r="AG147" s="2"/>
      <c r="AH147" s="2" t="s">
        <v>206</v>
      </c>
      <c r="AI147" s="2" t="s">
        <v>369</v>
      </c>
      <c r="AJ147" s="2"/>
      <c r="AK147" s="20"/>
      <c r="AL147" t="str">
        <f>IFERROR(INDEX(RD_IL_PERMISOS!$CQ$1:$CQ$100,MATCH(BD_CIAT!A147,RD_IL_PERMISOS!$I$1:$I$100,0)),"")</f>
        <v/>
      </c>
    </row>
    <row r="148" spans="1:38" ht="20.100000000000001" customHeight="1">
      <c r="A148" s="18">
        <v>3997</v>
      </c>
      <c r="B148" s="2" t="s">
        <v>1148</v>
      </c>
      <c r="C148" s="2" t="s">
        <v>221</v>
      </c>
      <c r="D148" s="2" t="s">
        <v>195</v>
      </c>
      <c r="E148" s="2">
        <v>1202</v>
      </c>
      <c r="F148" s="19">
        <v>40156</v>
      </c>
      <c r="G148" s="20">
        <v>1089</v>
      </c>
      <c r="H148" s="2" t="s">
        <v>222</v>
      </c>
      <c r="I148" s="2" t="s">
        <v>1149</v>
      </c>
      <c r="J148" s="2">
        <v>8102892</v>
      </c>
      <c r="K148" s="2" t="s">
        <v>1150</v>
      </c>
      <c r="L148" s="2">
        <v>61.96</v>
      </c>
      <c r="M148" s="2">
        <v>12.26</v>
      </c>
      <c r="N148" s="2">
        <v>8.1999999999999993</v>
      </c>
      <c r="O148" s="2">
        <v>1329</v>
      </c>
      <c r="P148" s="2">
        <v>3600</v>
      </c>
      <c r="Q148" s="2">
        <v>1981</v>
      </c>
      <c r="R148" s="2" t="s">
        <v>315</v>
      </c>
      <c r="S148" s="2" t="s">
        <v>1151</v>
      </c>
      <c r="T148" s="2" t="s">
        <v>1152</v>
      </c>
      <c r="U148" s="2" t="s">
        <v>1153</v>
      </c>
      <c r="V148" s="2" t="s">
        <v>1154</v>
      </c>
      <c r="W148" s="1" t="s">
        <v>202</v>
      </c>
      <c r="X148" s="1" t="s">
        <v>203</v>
      </c>
      <c r="Y148" s="2"/>
      <c r="Z148" s="2"/>
      <c r="AA148" s="2"/>
      <c r="AB148" s="2" t="s">
        <v>204</v>
      </c>
      <c r="AC148" s="2">
        <v>6</v>
      </c>
      <c r="AD148" s="2" t="s">
        <v>140</v>
      </c>
      <c r="AE148" s="2" t="s">
        <v>143</v>
      </c>
      <c r="AF148" s="2" t="s">
        <v>205</v>
      </c>
      <c r="AG148" s="2" t="s">
        <v>1149</v>
      </c>
      <c r="AH148" s="2" t="s">
        <v>206</v>
      </c>
      <c r="AI148" s="2" t="s">
        <v>230</v>
      </c>
      <c r="AJ148" s="2"/>
      <c r="AK148" s="20"/>
      <c r="AL148" t="str">
        <f>IFERROR(INDEX(RD_IL_PERMISOS!$CQ$1:$CQ$100,MATCH(BD_CIAT!A148,RD_IL_PERMISOS!$I$1:$I$100,0)),"")</f>
        <v/>
      </c>
    </row>
    <row r="149" spans="1:38" ht="20.100000000000001" customHeight="1">
      <c r="A149" s="18">
        <v>4000</v>
      </c>
      <c r="B149" s="2" t="s">
        <v>1155</v>
      </c>
      <c r="C149" s="2" t="s">
        <v>209</v>
      </c>
      <c r="D149" s="2" t="s">
        <v>195</v>
      </c>
      <c r="E149" s="2">
        <v>424</v>
      </c>
      <c r="F149" s="19">
        <v>45030</v>
      </c>
      <c r="G149" s="20">
        <v>362</v>
      </c>
      <c r="H149" s="2" t="s">
        <v>109</v>
      </c>
      <c r="I149" s="2" t="s">
        <v>1156</v>
      </c>
      <c r="J149" s="2">
        <v>7415462</v>
      </c>
      <c r="K149" s="2" t="s">
        <v>1157</v>
      </c>
      <c r="L149" s="2">
        <v>41.1</v>
      </c>
      <c r="M149" s="2">
        <v>9.9600000000000009</v>
      </c>
      <c r="N149" s="2">
        <v>6.55</v>
      </c>
      <c r="O149" s="2">
        <v>496</v>
      </c>
      <c r="P149" s="2">
        <v>1125</v>
      </c>
      <c r="Q149" s="2">
        <v>1977</v>
      </c>
      <c r="R149" s="2" t="s">
        <v>281</v>
      </c>
      <c r="S149" s="2" t="s">
        <v>455</v>
      </c>
      <c r="T149" s="2" t="s">
        <v>456</v>
      </c>
      <c r="U149" s="2" t="s">
        <v>1158</v>
      </c>
      <c r="V149" s="2"/>
      <c r="W149" s="1" t="s">
        <v>202</v>
      </c>
      <c r="X149" s="1" t="s">
        <v>203</v>
      </c>
      <c r="Y149" s="2"/>
      <c r="Z149" s="2"/>
      <c r="AA149" s="2"/>
      <c r="AB149" s="2" t="s">
        <v>204</v>
      </c>
      <c r="AC149" s="2">
        <v>5</v>
      </c>
      <c r="AD149" s="2" t="s">
        <v>133</v>
      </c>
      <c r="AE149" s="2" t="s">
        <v>277</v>
      </c>
      <c r="AF149" s="2" t="s">
        <v>134</v>
      </c>
      <c r="AG149" s="2" t="s">
        <v>1156</v>
      </c>
      <c r="AH149" s="2" t="s">
        <v>206</v>
      </c>
      <c r="AI149" s="2" t="s">
        <v>219</v>
      </c>
      <c r="AJ149" s="2"/>
      <c r="AK149" s="20"/>
      <c r="AL149" t="str">
        <f>IFERROR(INDEX(RD_IL_PERMISOS!$CQ$1:$CQ$100,MATCH(BD_CIAT!A149,RD_IL_PERMISOS!$I$1:$I$100,0)),"")</f>
        <v/>
      </c>
    </row>
    <row r="150" spans="1:38" ht="20.100000000000001" customHeight="1">
      <c r="A150" s="18">
        <v>4003</v>
      </c>
      <c r="B150" s="2" t="s">
        <v>1159</v>
      </c>
      <c r="C150" s="2" t="s">
        <v>363</v>
      </c>
      <c r="D150" s="2" t="s">
        <v>195</v>
      </c>
      <c r="E150" s="2">
        <v>1312</v>
      </c>
      <c r="F150" s="19">
        <v>38470</v>
      </c>
      <c r="G150" s="20">
        <v>1022</v>
      </c>
      <c r="H150" s="2" t="s">
        <v>364</v>
      </c>
      <c r="I150" s="2">
        <v>25033585338</v>
      </c>
      <c r="J150" s="2">
        <v>8124060</v>
      </c>
      <c r="K150" s="2" t="s">
        <v>1160</v>
      </c>
      <c r="L150" s="2">
        <v>68.8</v>
      </c>
      <c r="M150" s="2">
        <v>12.96</v>
      </c>
      <c r="N150" s="2">
        <v>8.25</v>
      </c>
      <c r="O150" s="2">
        <v>1550</v>
      </c>
      <c r="P150" s="2">
        <v>3600</v>
      </c>
      <c r="Q150" s="2">
        <v>1983</v>
      </c>
      <c r="R150" s="2" t="s">
        <v>1161</v>
      </c>
      <c r="S150" s="2" t="s">
        <v>696</v>
      </c>
      <c r="T150" s="2" t="s">
        <v>697</v>
      </c>
      <c r="U150" s="2"/>
      <c r="V150" s="2" t="s">
        <v>1162</v>
      </c>
      <c r="W150" s="1" t="s">
        <v>202</v>
      </c>
      <c r="X150" s="1" t="s">
        <v>203</v>
      </c>
      <c r="Y150" s="2"/>
      <c r="Z150" s="2"/>
      <c r="AA150" s="2"/>
      <c r="AB150" s="2" t="s">
        <v>204</v>
      </c>
      <c r="AC150" s="2">
        <v>6</v>
      </c>
      <c r="AD150" s="2" t="s">
        <v>140</v>
      </c>
      <c r="AE150" s="2" t="s">
        <v>143</v>
      </c>
      <c r="AF150" s="2" t="s">
        <v>205</v>
      </c>
      <c r="AG150" s="2">
        <v>25033585338</v>
      </c>
      <c r="AH150" s="2" t="s">
        <v>206</v>
      </c>
      <c r="AI150" s="2" t="s">
        <v>369</v>
      </c>
      <c r="AJ150" s="2"/>
      <c r="AK150" s="20"/>
      <c r="AL150" t="str">
        <f>IFERROR(INDEX(RD_IL_PERMISOS!$CQ$1:$CQ$100,MATCH(BD_CIAT!A150,RD_IL_PERMISOS!$I$1:$I$100,0)),"")</f>
        <v/>
      </c>
    </row>
    <row r="151" spans="1:38" ht="20.100000000000001" customHeight="1">
      <c r="A151" s="18">
        <v>4009</v>
      </c>
      <c r="B151" s="2" t="s">
        <v>1163</v>
      </c>
      <c r="C151" s="2" t="s">
        <v>209</v>
      </c>
      <c r="D151" s="2" t="s">
        <v>195</v>
      </c>
      <c r="E151" s="2">
        <v>1265</v>
      </c>
      <c r="F151" s="19">
        <v>42736</v>
      </c>
      <c r="G151" s="20">
        <v>1080</v>
      </c>
      <c r="H151" s="2" t="s">
        <v>210</v>
      </c>
      <c r="I151" s="2" t="s">
        <v>1164</v>
      </c>
      <c r="J151" s="2">
        <v>7396836</v>
      </c>
      <c r="K151" s="2" t="s">
        <v>1165</v>
      </c>
      <c r="L151" s="2">
        <v>72.099999999999994</v>
      </c>
      <c r="M151" s="2">
        <v>12.95</v>
      </c>
      <c r="N151" s="2">
        <v>6</v>
      </c>
      <c r="O151" s="2">
        <v>1492</v>
      </c>
      <c r="P151" s="2">
        <v>5000</v>
      </c>
      <c r="Q151" s="2">
        <v>1975</v>
      </c>
      <c r="R151" s="2" t="s">
        <v>653</v>
      </c>
      <c r="S151" s="2" t="s">
        <v>540</v>
      </c>
      <c r="T151" s="2" t="s">
        <v>541</v>
      </c>
      <c r="U151" s="2" t="s">
        <v>1166</v>
      </c>
      <c r="V151" s="2" t="s">
        <v>1167</v>
      </c>
      <c r="W151" s="1" t="s">
        <v>202</v>
      </c>
      <c r="X151" s="1" t="s">
        <v>203</v>
      </c>
      <c r="Y151" s="2" t="s">
        <v>158</v>
      </c>
      <c r="Z151" s="2" t="s">
        <v>300</v>
      </c>
      <c r="AA151" s="2" t="s">
        <v>216</v>
      </c>
      <c r="AB151" s="2" t="s">
        <v>1168</v>
      </c>
      <c r="AC151" s="2">
        <v>6</v>
      </c>
      <c r="AD151" s="2" t="s">
        <v>140</v>
      </c>
      <c r="AE151" s="2" t="s">
        <v>143</v>
      </c>
      <c r="AF151" s="2" t="s">
        <v>205</v>
      </c>
      <c r="AG151" s="2" t="s">
        <v>1164</v>
      </c>
      <c r="AH151" s="2" t="s">
        <v>1164</v>
      </c>
      <c r="AI151" s="2" t="s">
        <v>219</v>
      </c>
      <c r="AJ151" s="2">
        <v>110</v>
      </c>
      <c r="AK151" s="20">
        <v>448</v>
      </c>
      <c r="AL151" t="str">
        <f>IFERROR(INDEX(RD_IL_PERMISOS!$CQ$1:$CQ$100,MATCH(BD_CIAT!A151,RD_IL_PERMISOS!$I$1:$I$100,0)),"")</f>
        <v/>
      </c>
    </row>
    <row r="152" spans="1:38" ht="20.100000000000001" customHeight="1">
      <c r="A152" s="18">
        <v>4012</v>
      </c>
      <c r="B152" s="2" t="s">
        <v>1169</v>
      </c>
      <c r="C152" s="2" t="s">
        <v>363</v>
      </c>
      <c r="D152" s="2" t="s">
        <v>195</v>
      </c>
      <c r="E152" s="2">
        <v>1304</v>
      </c>
      <c r="F152" s="19">
        <v>38470</v>
      </c>
      <c r="G152" s="20">
        <v>1097</v>
      </c>
      <c r="H152" s="2" t="s">
        <v>409</v>
      </c>
      <c r="I152" s="2" t="s">
        <v>1170</v>
      </c>
      <c r="J152" s="2">
        <v>8003228</v>
      </c>
      <c r="K152" s="2" t="s">
        <v>1171</v>
      </c>
      <c r="L152" s="2">
        <v>60.03</v>
      </c>
      <c r="M152" s="2">
        <v>12.8</v>
      </c>
      <c r="N152" s="2">
        <v>5.94</v>
      </c>
      <c r="O152" s="2">
        <v>1525</v>
      </c>
      <c r="P152" s="2">
        <v>3601</v>
      </c>
      <c r="Q152" s="2">
        <v>1980</v>
      </c>
      <c r="R152" s="2" t="s">
        <v>234</v>
      </c>
      <c r="S152" s="2" t="s">
        <v>696</v>
      </c>
      <c r="T152" s="2" t="s">
        <v>697</v>
      </c>
      <c r="U152" s="2"/>
      <c r="V152" s="2"/>
      <c r="W152" s="1" t="s">
        <v>202</v>
      </c>
      <c r="X152" s="1" t="s">
        <v>203</v>
      </c>
      <c r="Y152" s="2"/>
      <c r="Z152" s="2"/>
      <c r="AA152" s="2"/>
      <c r="AB152" s="2" t="s">
        <v>204</v>
      </c>
      <c r="AC152" s="2">
        <v>6</v>
      </c>
      <c r="AD152" s="2" t="s">
        <v>140</v>
      </c>
      <c r="AE152" s="2" t="s">
        <v>143</v>
      </c>
      <c r="AF152" s="2" t="s">
        <v>205</v>
      </c>
      <c r="AG152" s="2" t="s">
        <v>1170</v>
      </c>
      <c r="AH152" s="2" t="s">
        <v>206</v>
      </c>
      <c r="AI152" s="2" t="s">
        <v>369</v>
      </c>
      <c r="AJ152" s="2"/>
      <c r="AK152" s="20"/>
      <c r="AL152" t="str">
        <f>IFERROR(INDEX(RD_IL_PERMISOS!$CQ$1:$CQ$100,MATCH(BD_CIAT!A152,RD_IL_PERMISOS!$I$1:$I$100,0)),"")</f>
        <v/>
      </c>
    </row>
    <row r="153" spans="1:38" ht="20.100000000000001" customHeight="1">
      <c r="A153" s="18">
        <v>4015</v>
      </c>
      <c r="B153" s="2" t="s">
        <v>1172</v>
      </c>
      <c r="C153" s="2" t="s">
        <v>363</v>
      </c>
      <c r="D153" s="2" t="s">
        <v>195</v>
      </c>
      <c r="E153" s="2">
        <v>1161</v>
      </c>
      <c r="F153" s="19">
        <v>38852</v>
      </c>
      <c r="G153" s="20">
        <v>1089</v>
      </c>
      <c r="H153" s="2" t="s">
        <v>364</v>
      </c>
      <c r="I153" s="2" t="s">
        <v>1173</v>
      </c>
      <c r="J153" s="2">
        <v>8102347</v>
      </c>
      <c r="K153" s="2" t="s">
        <v>1174</v>
      </c>
      <c r="L153" s="2">
        <v>70.099999999999994</v>
      </c>
      <c r="M153" s="2">
        <v>12.8</v>
      </c>
      <c r="N153" s="2">
        <v>5.67</v>
      </c>
      <c r="O153" s="2">
        <v>1527.45104980469</v>
      </c>
      <c r="P153" s="2">
        <v>3600</v>
      </c>
      <c r="Q153" s="2">
        <v>1983</v>
      </c>
      <c r="R153" s="2" t="s">
        <v>1175</v>
      </c>
      <c r="S153" s="2" t="s">
        <v>696</v>
      </c>
      <c r="T153" s="2" t="s">
        <v>697</v>
      </c>
      <c r="U153" s="2" t="s">
        <v>1176</v>
      </c>
      <c r="V153" s="2"/>
      <c r="W153" s="1" t="s">
        <v>202</v>
      </c>
      <c r="X153" s="1" t="s">
        <v>203</v>
      </c>
      <c r="Y153" s="2"/>
      <c r="Z153" s="2"/>
      <c r="AA153" s="2"/>
      <c r="AB153" s="2" t="s">
        <v>204</v>
      </c>
      <c r="AC153" s="2">
        <v>6</v>
      </c>
      <c r="AD153" s="2" t="s">
        <v>140</v>
      </c>
      <c r="AE153" s="2" t="s">
        <v>143</v>
      </c>
      <c r="AF153" s="2" t="s">
        <v>205</v>
      </c>
      <c r="AG153" s="2" t="s">
        <v>1173</v>
      </c>
      <c r="AH153" s="2" t="s">
        <v>206</v>
      </c>
      <c r="AI153" s="2" t="s">
        <v>369</v>
      </c>
      <c r="AJ153" s="2"/>
      <c r="AK153" s="20"/>
      <c r="AL153" t="str">
        <f>IFERROR(INDEX(RD_IL_PERMISOS!$CQ$1:$CQ$100,MATCH(BD_CIAT!A153,RD_IL_PERMISOS!$I$1:$I$100,0)),"")</f>
        <v/>
      </c>
    </row>
    <row r="154" spans="1:38" ht="20.100000000000001" customHeight="1">
      <c r="A154" s="18">
        <v>4018</v>
      </c>
      <c r="B154" s="2" t="s">
        <v>1177</v>
      </c>
      <c r="C154" s="2" t="s">
        <v>363</v>
      </c>
      <c r="D154" s="2" t="s">
        <v>195</v>
      </c>
      <c r="E154" s="2">
        <v>1398</v>
      </c>
      <c r="F154" s="19">
        <v>38596</v>
      </c>
      <c r="G154" s="20">
        <v>1199</v>
      </c>
      <c r="H154" s="2" t="s">
        <v>558</v>
      </c>
      <c r="I154" s="2" t="s">
        <v>1178</v>
      </c>
      <c r="J154" s="2">
        <v>7435280</v>
      </c>
      <c r="K154" s="2" t="s">
        <v>1179</v>
      </c>
      <c r="L154" s="2">
        <v>71.92</v>
      </c>
      <c r="M154" s="2">
        <v>12.33</v>
      </c>
      <c r="N154" s="2">
        <v>5.79</v>
      </c>
      <c r="O154" s="2">
        <v>1302</v>
      </c>
      <c r="P154" s="2">
        <v>3600</v>
      </c>
      <c r="Q154" s="2">
        <v>1974</v>
      </c>
      <c r="R154" s="2" t="s">
        <v>315</v>
      </c>
      <c r="S154" s="2" t="s">
        <v>561</v>
      </c>
      <c r="T154" s="2" t="s">
        <v>562</v>
      </c>
      <c r="U154" s="2" t="s">
        <v>1180</v>
      </c>
      <c r="V154" s="2" t="s">
        <v>1181</v>
      </c>
      <c r="W154" s="1" t="s">
        <v>202</v>
      </c>
      <c r="X154" s="1" t="s">
        <v>203</v>
      </c>
      <c r="Y154" s="2"/>
      <c r="Z154" s="2"/>
      <c r="AA154" s="2"/>
      <c r="AB154" s="2" t="s">
        <v>204</v>
      </c>
      <c r="AC154" s="2">
        <v>6</v>
      </c>
      <c r="AD154" s="2" t="s">
        <v>140</v>
      </c>
      <c r="AE154" s="2" t="s">
        <v>143</v>
      </c>
      <c r="AF154" s="2" t="s">
        <v>205</v>
      </c>
      <c r="AG154" s="2" t="s">
        <v>1178</v>
      </c>
      <c r="AH154" s="2" t="s">
        <v>206</v>
      </c>
      <c r="AI154" s="2" t="s">
        <v>369</v>
      </c>
      <c r="AJ154" s="2"/>
      <c r="AK154" s="20"/>
      <c r="AL154" t="str">
        <f>IFERROR(INDEX(RD_IL_PERMISOS!$CQ$1:$CQ$100,MATCH(BD_CIAT!A154,RD_IL_PERMISOS!$I$1:$I$100,0)),"")</f>
        <v/>
      </c>
    </row>
    <row r="155" spans="1:38" ht="20.100000000000001" customHeight="1">
      <c r="A155" s="18">
        <v>4027</v>
      </c>
      <c r="B155" s="2" t="s">
        <v>1182</v>
      </c>
      <c r="C155" s="2" t="s">
        <v>363</v>
      </c>
      <c r="D155" s="2" t="s">
        <v>195</v>
      </c>
      <c r="E155" s="2">
        <v>1348</v>
      </c>
      <c r="F155" s="19">
        <v>38470</v>
      </c>
      <c r="G155" s="20">
        <v>1270</v>
      </c>
      <c r="H155" s="2" t="s">
        <v>409</v>
      </c>
      <c r="I155" s="2" t="s">
        <v>1183</v>
      </c>
      <c r="J155" s="2">
        <v>7433816</v>
      </c>
      <c r="K155" s="2">
        <v>0</v>
      </c>
      <c r="L155" s="2">
        <v>79.55</v>
      </c>
      <c r="M155" s="2">
        <v>12.19</v>
      </c>
      <c r="N155" s="2">
        <v>5.79</v>
      </c>
      <c r="O155" s="2">
        <v>1050</v>
      </c>
      <c r="P155" s="2"/>
      <c r="Q155" s="2">
        <v>1974</v>
      </c>
      <c r="R155" s="2" t="s">
        <v>315</v>
      </c>
      <c r="S155" s="2" t="s">
        <v>561</v>
      </c>
      <c r="T155" s="2" t="s">
        <v>562</v>
      </c>
      <c r="U155" s="2" t="s">
        <v>1184</v>
      </c>
      <c r="V155" s="2" t="s">
        <v>1185</v>
      </c>
      <c r="W155" s="1" t="s">
        <v>202</v>
      </c>
      <c r="X155" s="1" t="s">
        <v>203</v>
      </c>
      <c r="Y155" s="2"/>
      <c r="Z155" s="2"/>
      <c r="AA155" s="2"/>
      <c r="AB155" s="2" t="s">
        <v>204</v>
      </c>
      <c r="AC155" s="2">
        <v>6</v>
      </c>
      <c r="AD155" s="2" t="s">
        <v>140</v>
      </c>
      <c r="AE155" s="2" t="s">
        <v>143</v>
      </c>
      <c r="AF155" s="2" t="s">
        <v>205</v>
      </c>
      <c r="AG155" s="2" t="s">
        <v>1183</v>
      </c>
      <c r="AH155" s="2" t="s">
        <v>206</v>
      </c>
      <c r="AI155" s="2" t="s">
        <v>369</v>
      </c>
      <c r="AJ155" s="2"/>
      <c r="AK155" s="20"/>
      <c r="AL155" t="str">
        <f>IFERROR(INDEX(RD_IL_PERMISOS!$CQ$1:$CQ$100,MATCH(BD_CIAT!A155,RD_IL_PERMISOS!$I$1:$I$100,0)),"")</f>
        <v/>
      </c>
    </row>
    <row r="156" spans="1:38" ht="20.100000000000001" customHeight="1">
      <c r="A156" s="18">
        <v>4030</v>
      </c>
      <c r="B156" s="2" t="s">
        <v>1186</v>
      </c>
      <c r="C156" s="2" t="s">
        <v>209</v>
      </c>
      <c r="D156" s="2" t="s">
        <v>195</v>
      </c>
      <c r="E156" s="2">
        <v>1269</v>
      </c>
      <c r="F156" s="19">
        <v>38470</v>
      </c>
      <c r="G156" s="20">
        <v>1079</v>
      </c>
      <c r="H156" s="2" t="s">
        <v>210</v>
      </c>
      <c r="I156" s="2" t="s">
        <v>1187</v>
      </c>
      <c r="J156" s="2">
        <v>7826702</v>
      </c>
      <c r="K156" s="2" t="s">
        <v>1188</v>
      </c>
      <c r="L156" s="2">
        <v>67.400000000000006</v>
      </c>
      <c r="M156" s="2">
        <v>11.7</v>
      </c>
      <c r="N156" s="2">
        <v>8</v>
      </c>
      <c r="O156" s="2">
        <v>1331</v>
      </c>
      <c r="P156" s="2">
        <v>4500</v>
      </c>
      <c r="Q156" s="2">
        <v>1980</v>
      </c>
      <c r="R156" s="2" t="s">
        <v>1189</v>
      </c>
      <c r="S156" s="2" t="s">
        <v>1190</v>
      </c>
      <c r="T156" s="2" t="s">
        <v>1191</v>
      </c>
      <c r="U156" s="2" t="s">
        <v>1192</v>
      </c>
      <c r="V156" s="2" t="s">
        <v>1193</v>
      </c>
      <c r="W156" s="1" t="s">
        <v>202</v>
      </c>
      <c r="X156" s="1" t="s">
        <v>203</v>
      </c>
      <c r="Y156" s="2"/>
      <c r="Z156" s="2"/>
      <c r="AA156" s="2"/>
      <c r="AB156" s="2" t="s">
        <v>204</v>
      </c>
      <c r="AC156" s="2">
        <v>6</v>
      </c>
      <c r="AD156" s="2" t="s">
        <v>140</v>
      </c>
      <c r="AE156" s="2" t="s">
        <v>143</v>
      </c>
      <c r="AF156" s="2" t="s">
        <v>205</v>
      </c>
      <c r="AG156" s="2" t="s">
        <v>1187</v>
      </c>
      <c r="AH156" s="2" t="s">
        <v>206</v>
      </c>
      <c r="AI156" s="2" t="s">
        <v>219</v>
      </c>
      <c r="AJ156" s="2"/>
      <c r="AK156" s="20"/>
      <c r="AL156" t="str">
        <f>IFERROR(INDEX(RD_IL_PERMISOS!$CQ$1:$CQ$100,MATCH(BD_CIAT!A156,RD_IL_PERMISOS!$I$1:$I$100,0)),"")</f>
        <v/>
      </c>
    </row>
    <row r="157" spans="1:38" ht="20.100000000000001" customHeight="1">
      <c r="A157" s="18">
        <v>4033</v>
      </c>
      <c r="B157" s="2" t="s">
        <v>1194</v>
      </c>
      <c r="C157" s="2" t="s">
        <v>221</v>
      </c>
      <c r="D157" s="2" t="s">
        <v>195</v>
      </c>
      <c r="E157" s="2">
        <v>1363</v>
      </c>
      <c r="F157" s="19">
        <v>39290</v>
      </c>
      <c r="G157" s="20">
        <v>1148</v>
      </c>
      <c r="H157" s="2" t="s">
        <v>222</v>
      </c>
      <c r="I157" s="2" t="s">
        <v>1195</v>
      </c>
      <c r="J157" s="2">
        <v>8003216</v>
      </c>
      <c r="K157" s="2" t="s">
        <v>1196</v>
      </c>
      <c r="L157" s="2">
        <v>65.260000000000005</v>
      </c>
      <c r="M157" s="2">
        <v>12.8</v>
      </c>
      <c r="N157" s="2">
        <v>5.58</v>
      </c>
      <c r="O157" s="2">
        <v>1245</v>
      </c>
      <c r="P157" s="2">
        <v>3499</v>
      </c>
      <c r="Q157" s="2">
        <v>1980</v>
      </c>
      <c r="R157" s="2" t="s">
        <v>234</v>
      </c>
      <c r="S157" s="2" t="s">
        <v>1197</v>
      </c>
      <c r="T157" s="2" t="s">
        <v>1198</v>
      </c>
      <c r="U157" s="2" t="s">
        <v>1199</v>
      </c>
      <c r="V157" s="2" t="s">
        <v>1200</v>
      </c>
      <c r="W157" s="1" t="s">
        <v>202</v>
      </c>
      <c r="X157" s="1" t="s">
        <v>203</v>
      </c>
      <c r="Y157" s="2"/>
      <c r="Z157" s="2"/>
      <c r="AA157" s="2"/>
      <c r="AB157" s="2" t="s">
        <v>204</v>
      </c>
      <c r="AC157" s="2">
        <v>6</v>
      </c>
      <c r="AD157" s="2" t="s">
        <v>140</v>
      </c>
      <c r="AE157" s="2" t="s">
        <v>143</v>
      </c>
      <c r="AF157" s="2" t="s">
        <v>205</v>
      </c>
      <c r="AG157" s="2" t="s">
        <v>1195</v>
      </c>
      <c r="AH157" s="2" t="s">
        <v>206</v>
      </c>
      <c r="AI157" s="2" t="s">
        <v>230</v>
      </c>
      <c r="AJ157" s="2"/>
      <c r="AK157" s="20"/>
      <c r="AL157" t="str">
        <f>IFERROR(INDEX(RD_IL_PERMISOS!$CQ$1:$CQ$100,MATCH(BD_CIAT!A157,RD_IL_PERMISOS!$I$1:$I$100,0)),"")</f>
        <v/>
      </c>
    </row>
    <row r="158" spans="1:38" ht="20.100000000000001" customHeight="1">
      <c r="A158" s="18">
        <v>4036</v>
      </c>
      <c r="B158" s="2" t="s">
        <v>1201</v>
      </c>
      <c r="C158" s="2" t="s">
        <v>363</v>
      </c>
      <c r="D158" s="2" t="s">
        <v>195</v>
      </c>
      <c r="E158" s="2">
        <v>1273</v>
      </c>
      <c r="F158" s="19">
        <v>38470</v>
      </c>
      <c r="G158" s="20">
        <v>1043</v>
      </c>
      <c r="H158" s="2" t="s">
        <v>409</v>
      </c>
      <c r="I158" s="2" t="s">
        <v>1202</v>
      </c>
      <c r="J158" s="2">
        <v>8113413</v>
      </c>
      <c r="K158" s="2" t="s">
        <v>1203</v>
      </c>
      <c r="L158" s="2">
        <v>69.239999999999995</v>
      </c>
      <c r="M158" s="2">
        <v>12.9</v>
      </c>
      <c r="N158" s="2">
        <v>8.4</v>
      </c>
      <c r="O158" s="2">
        <v>1633</v>
      </c>
      <c r="P158" s="2">
        <v>3600</v>
      </c>
      <c r="Q158" s="2">
        <v>1985</v>
      </c>
      <c r="R158" s="2" t="s">
        <v>784</v>
      </c>
      <c r="S158" s="2" t="s">
        <v>696</v>
      </c>
      <c r="T158" s="2" t="s">
        <v>697</v>
      </c>
      <c r="U158" s="2" t="s">
        <v>1204</v>
      </c>
      <c r="V158" s="2"/>
      <c r="W158" s="1" t="s">
        <v>202</v>
      </c>
      <c r="X158" s="1" t="s">
        <v>203</v>
      </c>
      <c r="Y158" s="2"/>
      <c r="Z158" s="2"/>
      <c r="AA158" s="2"/>
      <c r="AB158" s="2" t="s">
        <v>204</v>
      </c>
      <c r="AC158" s="2">
        <v>6</v>
      </c>
      <c r="AD158" s="2" t="s">
        <v>140</v>
      </c>
      <c r="AE158" s="2" t="s">
        <v>143</v>
      </c>
      <c r="AF158" s="2" t="s">
        <v>205</v>
      </c>
      <c r="AG158" s="2" t="s">
        <v>1202</v>
      </c>
      <c r="AH158" s="2" t="s">
        <v>206</v>
      </c>
      <c r="AI158" s="2" t="s">
        <v>369</v>
      </c>
      <c r="AJ158" s="2"/>
      <c r="AK158" s="20"/>
      <c r="AL158" t="str">
        <f>IFERROR(INDEX(RD_IL_PERMISOS!$CQ$1:$CQ$100,MATCH(BD_CIAT!A158,RD_IL_PERMISOS!$I$1:$I$100,0)),"")</f>
        <v/>
      </c>
    </row>
    <row r="159" spans="1:38" ht="20.100000000000001" customHeight="1">
      <c r="A159" s="18">
        <v>4039</v>
      </c>
      <c r="B159" s="2" t="s">
        <v>1205</v>
      </c>
      <c r="C159" s="2" t="s">
        <v>209</v>
      </c>
      <c r="D159" s="2" t="s">
        <v>195</v>
      </c>
      <c r="E159" s="2">
        <v>1363</v>
      </c>
      <c r="F159" s="19">
        <v>40141</v>
      </c>
      <c r="G159" s="20">
        <v>1159</v>
      </c>
      <c r="H159" s="2" t="s">
        <v>109</v>
      </c>
      <c r="I159" s="2" t="s">
        <v>1206</v>
      </c>
      <c r="J159" s="2">
        <v>7809285</v>
      </c>
      <c r="K159" s="2" t="s">
        <v>1207</v>
      </c>
      <c r="L159" s="2">
        <v>69</v>
      </c>
      <c r="M159" s="2">
        <v>12.8</v>
      </c>
      <c r="N159" s="2">
        <v>8.5</v>
      </c>
      <c r="O159" s="2">
        <v>1560</v>
      </c>
      <c r="P159" s="2">
        <v>4000</v>
      </c>
      <c r="Q159" s="2">
        <v>1980</v>
      </c>
      <c r="R159" s="2" t="s">
        <v>251</v>
      </c>
      <c r="S159" s="2" t="s">
        <v>309</v>
      </c>
      <c r="T159" s="2" t="s">
        <v>310</v>
      </c>
      <c r="U159" s="2"/>
      <c r="V159" s="2" t="s">
        <v>1208</v>
      </c>
      <c r="W159" s="1" t="s">
        <v>202</v>
      </c>
      <c r="X159" s="1" t="s">
        <v>203</v>
      </c>
      <c r="Y159" s="2" t="s">
        <v>96</v>
      </c>
      <c r="Z159" s="2" t="s">
        <v>238</v>
      </c>
      <c r="AA159" s="2" t="s">
        <v>216</v>
      </c>
      <c r="AB159" s="2" t="s">
        <v>1209</v>
      </c>
      <c r="AC159" s="2">
        <v>6</v>
      </c>
      <c r="AD159" s="2" t="s">
        <v>133</v>
      </c>
      <c r="AE159" s="2" t="s">
        <v>137</v>
      </c>
      <c r="AF159" s="2" t="s">
        <v>134</v>
      </c>
      <c r="AG159" s="2" t="s">
        <v>1206</v>
      </c>
      <c r="AH159" s="2" t="s">
        <v>1206</v>
      </c>
      <c r="AI159" s="2" t="s">
        <v>219</v>
      </c>
      <c r="AJ159" s="2" t="s">
        <v>218</v>
      </c>
      <c r="AK159" s="20">
        <v>468</v>
      </c>
      <c r="AL159" t="str">
        <f>IFERROR(INDEX(RD_IL_PERMISOS!$CQ$1:$CQ$100,MATCH(BD_CIAT!A159,RD_IL_PERMISOS!$I$1:$I$100,0)),"")</f>
        <v/>
      </c>
    </row>
    <row r="160" spans="1:38" ht="20.100000000000001" customHeight="1">
      <c r="A160" s="18">
        <v>4042</v>
      </c>
      <c r="B160" s="2" t="s">
        <v>1210</v>
      </c>
      <c r="C160" s="2" t="s">
        <v>209</v>
      </c>
      <c r="D160" s="2" t="s">
        <v>195</v>
      </c>
      <c r="E160" s="2">
        <v>1403</v>
      </c>
      <c r="F160" s="19">
        <v>42733</v>
      </c>
      <c r="G160" s="20">
        <v>1193</v>
      </c>
      <c r="H160" s="2" t="s">
        <v>210</v>
      </c>
      <c r="I160" s="2" t="s">
        <v>1211</v>
      </c>
      <c r="J160" s="2">
        <v>7367495</v>
      </c>
      <c r="K160" s="2" t="s">
        <v>1212</v>
      </c>
      <c r="L160" s="2">
        <v>71.5</v>
      </c>
      <c r="M160" s="2">
        <v>12.6</v>
      </c>
      <c r="N160" s="2">
        <v>8.1999999999999993</v>
      </c>
      <c r="O160" s="2">
        <v>1583</v>
      </c>
      <c r="P160" s="2">
        <v>2600</v>
      </c>
      <c r="Q160" s="2">
        <v>1974</v>
      </c>
      <c r="R160" s="2" t="s">
        <v>351</v>
      </c>
      <c r="S160" s="2" t="s">
        <v>1213</v>
      </c>
      <c r="T160" s="2" t="s">
        <v>956</v>
      </c>
      <c r="U160" s="2" t="s">
        <v>1214</v>
      </c>
      <c r="V160" s="2" t="s">
        <v>1215</v>
      </c>
      <c r="W160" s="1" t="s">
        <v>202</v>
      </c>
      <c r="X160" s="1" t="s">
        <v>203</v>
      </c>
      <c r="Y160" s="2" t="s">
        <v>135</v>
      </c>
      <c r="Z160" s="2" t="s">
        <v>346</v>
      </c>
      <c r="AA160" s="2" t="s">
        <v>216</v>
      </c>
      <c r="AB160" s="2" t="s">
        <v>1216</v>
      </c>
      <c r="AC160" s="2">
        <v>6</v>
      </c>
      <c r="AD160" s="2" t="s">
        <v>133</v>
      </c>
      <c r="AE160" s="2" t="s">
        <v>137</v>
      </c>
      <c r="AF160" s="2" t="s">
        <v>134</v>
      </c>
      <c r="AG160" s="2" t="s">
        <v>1211</v>
      </c>
      <c r="AH160" s="2" t="s">
        <v>1211</v>
      </c>
      <c r="AI160" s="2" t="s">
        <v>219</v>
      </c>
      <c r="AJ160" s="2">
        <v>4.5</v>
      </c>
      <c r="AK160" s="20">
        <v>483</v>
      </c>
      <c r="AL160" t="str">
        <f>IFERROR(INDEX(RD_IL_PERMISOS!$CQ$1:$CQ$100,MATCH(BD_CIAT!A160,RD_IL_PERMISOS!$I$1:$I$100,0)),"")</f>
        <v/>
      </c>
    </row>
    <row r="161" spans="1:38" ht="20.100000000000001" customHeight="1">
      <c r="A161" s="18">
        <v>4045</v>
      </c>
      <c r="B161" s="2" t="s">
        <v>1217</v>
      </c>
      <c r="C161" s="2" t="s">
        <v>363</v>
      </c>
      <c r="D161" s="2" t="s">
        <v>195</v>
      </c>
      <c r="E161" s="2">
        <v>1416</v>
      </c>
      <c r="F161" s="19">
        <v>38470</v>
      </c>
      <c r="G161" s="20">
        <v>1089</v>
      </c>
      <c r="H161" s="2" t="s">
        <v>409</v>
      </c>
      <c r="I161" s="2">
        <v>0</v>
      </c>
      <c r="J161" s="2">
        <v>8030063</v>
      </c>
      <c r="K161" s="2">
        <v>0</v>
      </c>
      <c r="L161" s="2">
        <v>71.010000000000005</v>
      </c>
      <c r="M161" s="2">
        <v>13.1</v>
      </c>
      <c r="N161" s="2">
        <v>5.79</v>
      </c>
      <c r="O161" s="2">
        <v>1127</v>
      </c>
      <c r="P161" s="2"/>
      <c r="Q161" s="2">
        <v>1983</v>
      </c>
      <c r="R161" s="2" t="s">
        <v>225</v>
      </c>
      <c r="S161" s="2" t="s">
        <v>1218</v>
      </c>
      <c r="T161" s="2" t="s">
        <v>1219</v>
      </c>
      <c r="U161" s="2"/>
      <c r="V161" s="2"/>
      <c r="W161" s="1" t="s">
        <v>202</v>
      </c>
      <c r="X161" s="1" t="s">
        <v>203</v>
      </c>
      <c r="Y161" s="2"/>
      <c r="Z161" s="2"/>
      <c r="AA161" s="2"/>
      <c r="AB161" s="2" t="s">
        <v>204</v>
      </c>
      <c r="AC161" s="2">
        <v>6</v>
      </c>
      <c r="AD161" s="2" t="s">
        <v>140</v>
      </c>
      <c r="AE161" s="2" t="s">
        <v>143</v>
      </c>
      <c r="AF161" s="2" t="s">
        <v>205</v>
      </c>
      <c r="AG161" s="2"/>
      <c r="AH161" s="2" t="s">
        <v>206</v>
      </c>
      <c r="AI161" s="2" t="s">
        <v>369</v>
      </c>
      <c r="AJ161" s="2"/>
      <c r="AK161" s="20"/>
      <c r="AL161" t="str">
        <f>IFERROR(INDEX(RD_IL_PERMISOS!$CQ$1:$CQ$100,MATCH(BD_CIAT!A161,RD_IL_PERMISOS!$I$1:$I$100,0)),"")</f>
        <v/>
      </c>
    </row>
    <row r="162" spans="1:38" ht="20.100000000000001" customHeight="1">
      <c r="A162" s="18">
        <v>4051</v>
      </c>
      <c r="B162" s="2" t="s">
        <v>1220</v>
      </c>
      <c r="C162" s="2" t="s">
        <v>209</v>
      </c>
      <c r="D162" s="2" t="s">
        <v>195</v>
      </c>
      <c r="E162" s="2">
        <v>1862</v>
      </c>
      <c r="F162" s="19">
        <v>42736</v>
      </c>
      <c r="G162" s="20">
        <v>1583</v>
      </c>
      <c r="H162" s="2" t="s">
        <v>210</v>
      </c>
      <c r="I162" s="2" t="s">
        <v>1221</v>
      </c>
      <c r="J162" s="2">
        <v>8909252</v>
      </c>
      <c r="K162" s="2" t="s">
        <v>1222</v>
      </c>
      <c r="L162" s="2">
        <v>78</v>
      </c>
      <c r="M162" s="2">
        <v>14</v>
      </c>
      <c r="N162" s="2">
        <v>8.8000000000000007</v>
      </c>
      <c r="O162" s="2">
        <v>2193</v>
      </c>
      <c r="P162" s="2">
        <v>4692</v>
      </c>
      <c r="Q162" s="2">
        <v>1991</v>
      </c>
      <c r="R162" s="2" t="s">
        <v>889</v>
      </c>
      <c r="S162" s="2" t="s">
        <v>654</v>
      </c>
      <c r="T162" s="2" t="s">
        <v>655</v>
      </c>
      <c r="U162" s="2" t="s">
        <v>1223</v>
      </c>
      <c r="V162" s="2" t="s">
        <v>1224</v>
      </c>
      <c r="W162" s="1" t="s">
        <v>202</v>
      </c>
      <c r="X162" s="1" t="s">
        <v>203</v>
      </c>
      <c r="Y162" s="2"/>
      <c r="Z162" s="2"/>
      <c r="AA162" s="2"/>
      <c r="AB162" s="2" t="s">
        <v>204</v>
      </c>
      <c r="AC162" s="2">
        <v>6</v>
      </c>
      <c r="AD162" s="2" t="s">
        <v>140</v>
      </c>
      <c r="AE162" s="2" t="s">
        <v>143</v>
      </c>
      <c r="AF162" s="2" t="s">
        <v>205</v>
      </c>
      <c r="AG162" s="2" t="s">
        <v>1221</v>
      </c>
      <c r="AH162" s="2" t="s">
        <v>206</v>
      </c>
      <c r="AI162" s="2" t="s">
        <v>219</v>
      </c>
      <c r="AJ162" s="2"/>
      <c r="AK162" s="20"/>
      <c r="AL162" t="str">
        <f>IFERROR(INDEX(RD_IL_PERMISOS!$CQ$1:$CQ$100,MATCH(BD_CIAT!A162,RD_IL_PERMISOS!$I$1:$I$100,0)),"")</f>
        <v/>
      </c>
    </row>
    <row r="163" spans="1:38" ht="20.100000000000001" customHeight="1">
      <c r="A163" s="18">
        <v>4054</v>
      </c>
      <c r="B163" s="2" t="s">
        <v>1225</v>
      </c>
      <c r="C163" s="2" t="s">
        <v>363</v>
      </c>
      <c r="D163" s="2" t="s">
        <v>195</v>
      </c>
      <c r="E163" s="2">
        <v>1273</v>
      </c>
      <c r="F163" s="19">
        <v>38470</v>
      </c>
      <c r="G163" s="20">
        <v>1080</v>
      </c>
      <c r="H163" s="2" t="s">
        <v>409</v>
      </c>
      <c r="I163" s="2" t="s">
        <v>1226</v>
      </c>
      <c r="J163" s="2">
        <v>8113396</v>
      </c>
      <c r="K163" s="2" t="s">
        <v>1227</v>
      </c>
      <c r="L163" s="2">
        <v>69.650000000000006</v>
      </c>
      <c r="M163" s="2">
        <v>12.95</v>
      </c>
      <c r="N163" s="2">
        <v>8.73</v>
      </c>
      <c r="O163" s="2">
        <v>1587</v>
      </c>
      <c r="P163" s="2">
        <v>3600</v>
      </c>
      <c r="Q163" s="2">
        <v>1983</v>
      </c>
      <c r="R163" s="2" t="s">
        <v>784</v>
      </c>
      <c r="S163" s="2" t="s">
        <v>696</v>
      </c>
      <c r="T163" s="2" t="s">
        <v>697</v>
      </c>
      <c r="U163" s="2" t="s">
        <v>1228</v>
      </c>
      <c r="V163" s="2"/>
      <c r="W163" s="1" t="s">
        <v>202</v>
      </c>
      <c r="X163" s="1" t="s">
        <v>203</v>
      </c>
      <c r="Y163" s="2"/>
      <c r="Z163" s="2"/>
      <c r="AA163" s="2"/>
      <c r="AB163" s="2" t="s">
        <v>204</v>
      </c>
      <c r="AC163" s="2">
        <v>6</v>
      </c>
      <c r="AD163" s="2" t="s">
        <v>140</v>
      </c>
      <c r="AE163" s="2" t="s">
        <v>143</v>
      </c>
      <c r="AF163" s="2" t="s">
        <v>205</v>
      </c>
      <c r="AG163" s="2" t="s">
        <v>1226</v>
      </c>
      <c r="AH163" s="2" t="s">
        <v>206</v>
      </c>
      <c r="AI163" s="2" t="s">
        <v>369</v>
      </c>
      <c r="AJ163" s="2"/>
      <c r="AK163" s="20"/>
      <c r="AL163" t="str">
        <f>IFERROR(INDEX(RD_IL_PERMISOS!$CQ$1:$CQ$100,MATCH(BD_CIAT!A163,RD_IL_PERMISOS!$I$1:$I$100,0)),"")</f>
        <v/>
      </c>
    </row>
    <row r="164" spans="1:38" ht="20.100000000000001" customHeight="1">
      <c r="A164" s="18">
        <v>4057</v>
      </c>
      <c r="B164" s="2" t="s">
        <v>1229</v>
      </c>
      <c r="C164" s="2" t="s">
        <v>363</v>
      </c>
      <c r="D164" s="2" t="s">
        <v>195</v>
      </c>
      <c r="E164" s="2">
        <v>1273</v>
      </c>
      <c r="F164" s="19">
        <v>38470</v>
      </c>
      <c r="G164" s="20">
        <v>1089</v>
      </c>
      <c r="H164" s="2" t="s">
        <v>409</v>
      </c>
      <c r="I164" s="2" t="s">
        <v>1230</v>
      </c>
      <c r="J164" s="2">
        <v>8113425</v>
      </c>
      <c r="K164" s="2" t="s">
        <v>1231</v>
      </c>
      <c r="L164" s="2">
        <v>69.34</v>
      </c>
      <c r="M164" s="2">
        <v>12.7</v>
      </c>
      <c r="N164" s="2">
        <v>5.33</v>
      </c>
      <c r="O164" s="2">
        <v>1589</v>
      </c>
      <c r="P164" s="2">
        <v>3600</v>
      </c>
      <c r="Q164" s="2">
        <v>1983</v>
      </c>
      <c r="R164" s="2" t="s">
        <v>784</v>
      </c>
      <c r="S164" s="2" t="s">
        <v>696</v>
      </c>
      <c r="T164" s="2" t="s">
        <v>697</v>
      </c>
      <c r="U164" s="2" t="s">
        <v>1232</v>
      </c>
      <c r="V164" s="2"/>
      <c r="W164" s="1" t="s">
        <v>202</v>
      </c>
      <c r="X164" s="1" t="s">
        <v>203</v>
      </c>
      <c r="Y164" s="2"/>
      <c r="Z164" s="2"/>
      <c r="AA164" s="2"/>
      <c r="AB164" s="2" t="s">
        <v>204</v>
      </c>
      <c r="AC164" s="2">
        <v>6</v>
      </c>
      <c r="AD164" s="2" t="s">
        <v>140</v>
      </c>
      <c r="AE164" s="2" t="s">
        <v>143</v>
      </c>
      <c r="AF164" s="2" t="s">
        <v>205</v>
      </c>
      <c r="AG164" s="2" t="s">
        <v>1230</v>
      </c>
      <c r="AH164" s="2" t="s">
        <v>206</v>
      </c>
      <c r="AI164" s="2" t="s">
        <v>369</v>
      </c>
      <c r="AJ164" s="2"/>
      <c r="AK164" s="20"/>
      <c r="AL164" t="str">
        <f>IFERROR(INDEX(RD_IL_PERMISOS!$CQ$1:$CQ$100,MATCH(BD_CIAT!A164,RD_IL_PERMISOS!$I$1:$I$100,0)),"")</f>
        <v/>
      </c>
    </row>
    <row r="165" spans="1:38" ht="20.100000000000001" customHeight="1">
      <c r="A165" s="18">
        <v>4060</v>
      </c>
      <c r="B165" s="2" t="s">
        <v>1233</v>
      </c>
      <c r="C165" s="2" t="s">
        <v>477</v>
      </c>
      <c r="D165" s="2" t="s">
        <v>195</v>
      </c>
      <c r="E165" s="2">
        <v>1274</v>
      </c>
      <c r="F165" s="19">
        <v>39128</v>
      </c>
      <c r="G165" s="20">
        <v>1089</v>
      </c>
      <c r="H165" s="2" t="s">
        <v>528</v>
      </c>
      <c r="I165" s="2" t="s">
        <v>1234</v>
      </c>
      <c r="J165" s="2">
        <v>8718079</v>
      </c>
      <c r="K165" s="2" t="s">
        <v>1235</v>
      </c>
      <c r="L165" s="2">
        <v>68.8</v>
      </c>
      <c r="M165" s="2">
        <v>12.8</v>
      </c>
      <c r="N165" s="2">
        <v>7.99</v>
      </c>
      <c r="O165" s="2">
        <v>1518</v>
      </c>
      <c r="P165" s="2">
        <v>4000</v>
      </c>
      <c r="Q165" s="2">
        <v>1988</v>
      </c>
      <c r="R165" s="2" t="s">
        <v>234</v>
      </c>
      <c r="S165" s="2" t="s">
        <v>1236</v>
      </c>
      <c r="T165" s="2" t="s">
        <v>1237</v>
      </c>
      <c r="U165" s="2" t="s">
        <v>1238</v>
      </c>
      <c r="V165" s="2" t="s">
        <v>1239</v>
      </c>
      <c r="W165" s="1" t="s">
        <v>202</v>
      </c>
      <c r="X165" s="1" t="s">
        <v>203</v>
      </c>
      <c r="Y165" s="2"/>
      <c r="Z165" s="2"/>
      <c r="AA165" s="2"/>
      <c r="AB165" s="2" t="s">
        <v>204</v>
      </c>
      <c r="AC165" s="2">
        <v>6</v>
      </c>
      <c r="AD165" s="2" t="s">
        <v>133</v>
      </c>
      <c r="AE165" s="2" t="s">
        <v>137</v>
      </c>
      <c r="AF165" s="2" t="s">
        <v>134</v>
      </c>
      <c r="AG165" s="2" t="s">
        <v>1234</v>
      </c>
      <c r="AH165" s="2" t="s">
        <v>206</v>
      </c>
      <c r="AI165" s="2" t="s">
        <v>486</v>
      </c>
      <c r="AJ165" s="2"/>
      <c r="AK165" s="20"/>
      <c r="AL165" t="str">
        <f>IFERROR(INDEX(RD_IL_PERMISOS!$CQ$1:$CQ$100,MATCH(BD_CIAT!A165,RD_IL_PERMISOS!$I$1:$I$100,0)),"")</f>
        <v/>
      </c>
    </row>
    <row r="166" spans="1:38" ht="20.100000000000001" customHeight="1">
      <c r="A166" s="18">
        <v>4063</v>
      </c>
      <c r="B166" s="2" t="s">
        <v>1240</v>
      </c>
      <c r="C166" s="2" t="s">
        <v>221</v>
      </c>
      <c r="D166" s="2" t="s">
        <v>195</v>
      </c>
      <c r="E166" s="2">
        <v>1275</v>
      </c>
      <c r="F166" s="19">
        <v>38597</v>
      </c>
      <c r="G166" s="20">
        <v>1089</v>
      </c>
      <c r="H166" s="2" t="s">
        <v>222</v>
      </c>
      <c r="I166" s="2" t="s">
        <v>1241</v>
      </c>
      <c r="J166" s="2">
        <v>8134663</v>
      </c>
      <c r="K166" s="2" t="s">
        <v>1242</v>
      </c>
      <c r="L166" s="2">
        <v>61.17</v>
      </c>
      <c r="M166" s="2">
        <v>12.8</v>
      </c>
      <c r="N166" s="2">
        <v>4.8099999999999996</v>
      </c>
      <c r="O166" s="2">
        <v>1167</v>
      </c>
      <c r="P166" s="2">
        <v>3600</v>
      </c>
      <c r="Q166" s="2">
        <v>1982</v>
      </c>
      <c r="R166" s="2" t="s">
        <v>234</v>
      </c>
      <c r="S166" s="2" t="s">
        <v>1243</v>
      </c>
      <c r="T166" s="2" t="s">
        <v>1244</v>
      </c>
      <c r="U166" s="2" t="s">
        <v>1245</v>
      </c>
      <c r="V166" s="2" t="s">
        <v>1246</v>
      </c>
      <c r="W166" s="1" t="s">
        <v>202</v>
      </c>
      <c r="X166" s="1" t="s">
        <v>203</v>
      </c>
      <c r="Y166" s="2"/>
      <c r="Z166" s="2"/>
      <c r="AA166" s="2"/>
      <c r="AB166" s="2" t="s">
        <v>204</v>
      </c>
      <c r="AC166" s="2">
        <v>6</v>
      </c>
      <c r="AD166" s="2" t="s">
        <v>133</v>
      </c>
      <c r="AE166" s="2" t="s">
        <v>137</v>
      </c>
      <c r="AF166" s="2" t="s">
        <v>134</v>
      </c>
      <c r="AG166" s="2" t="s">
        <v>1241</v>
      </c>
      <c r="AH166" s="2" t="s">
        <v>206</v>
      </c>
      <c r="AI166" s="2" t="s">
        <v>230</v>
      </c>
      <c r="AJ166" s="2"/>
      <c r="AK166" s="20"/>
      <c r="AL166" t="str">
        <f>IFERROR(INDEX(RD_IL_PERMISOS!$CQ$1:$CQ$100,MATCH(BD_CIAT!A166,RD_IL_PERMISOS!$I$1:$I$100,0)),"")</f>
        <v/>
      </c>
    </row>
    <row r="167" spans="1:38" ht="20.100000000000001" customHeight="1">
      <c r="A167" s="18">
        <v>4066</v>
      </c>
      <c r="B167" s="2" t="s">
        <v>1247</v>
      </c>
      <c r="C167" s="2" t="s">
        <v>363</v>
      </c>
      <c r="D167" s="2" t="s">
        <v>195</v>
      </c>
      <c r="E167" s="2">
        <v>1298</v>
      </c>
      <c r="F167" s="19">
        <v>38470</v>
      </c>
      <c r="G167" s="20">
        <v>1089</v>
      </c>
      <c r="H167" s="2" t="s">
        <v>364</v>
      </c>
      <c r="I167" s="2" t="s">
        <v>1248</v>
      </c>
      <c r="J167" s="2">
        <v>8030221</v>
      </c>
      <c r="K167" s="2" t="s">
        <v>1249</v>
      </c>
      <c r="L167" s="2">
        <v>61.89</v>
      </c>
      <c r="M167" s="2">
        <v>12.9</v>
      </c>
      <c r="N167" s="2">
        <v>5.79</v>
      </c>
      <c r="O167" s="2">
        <v>1546</v>
      </c>
      <c r="P167" s="2">
        <v>3601</v>
      </c>
      <c r="Q167" s="2">
        <v>1982</v>
      </c>
      <c r="R167" s="2" t="s">
        <v>815</v>
      </c>
      <c r="S167" s="2" t="s">
        <v>938</v>
      </c>
      <c r="T167" s="2" t="s">
        <v>939</v>
      </c>
      <c r="U167" s="2" t="s">
        <v>1250</v>
      </c>
      <c r="V167" s="2"/>
      <c r="W167" s="1" t="s">
        <v>202</v>
      </c>
      <c r="X167" s="1" t="s">
        <v>203</v>
      </c>
      <c r="Y167" s="2"/>
      <c r="Z167" s="2"/>
      <c r="AA167" s="2"/>
      <c r="AB167" s="2" t="s">
        <v>204</v>
      </c>
      <c r="AC167" s="2">
        <v>6</v>
      </c>
      <c r="AD167" s="2" t="s">
        <v>140</v>
      </c>
      <c r="AE167" s="2" t="s">
        <v>143</v>
      </c>
      <c r="AF167" s="2" t="s">
        <v>205</v>
      </c>
      <c r="AG167" s="2" t="s">
        <v>1248</v>
      </c>
      <c r="AH167" s="2" t="s">
        <v>1248</v>
      </c>
      <c r="AI167" s="2" t="s">
        <v>369</v>
      </c>
      <c r="AJ167" s="2"/>
      <c r="AK167" s="20"/>
      <c r="AL167" t="str">
        <f>IFERROR(INDEX(RD_IL_PERMISOS!$CQ$1:$CQ$100,MATCH(BD_CIAT!A167,RD_IL_PERMISOS!$I$1:$I$100,0)),"")</f>
        <v/>
      </c>
    </row>
    <row r="168" spans="1:38" ht="20.100000000000001" customHeight="1">
      <c r="A168" s="18">
        <v>4069</v>
      </c>
      <c r="B168" s="2" t="s">
        <v>1251</v>
      </c>
      <c r="C168" s="2" t="s">
        <v>363</v>
      </c>
      <c r="D168" s="2" t="s">
        <v>195</v>
      </c>
      <c r="E168" s="2">
        <v>1297</v>
      </c>
      <c r="F168" s="19">
        <v>38470</v>
      </c>
      <c r="G168" s="20">
        <v>1089</v>
      </c>
      <c r="H168" s="2" t="s">
        <v>364</v>
      </c>
      <c r="I168" s="2" t="s">
        <v>1252</v>
      </c>
      <c r="J168" s="2">
        <v>8030233</v>
      </c>
      <c r="K168" s="2" t="s">
        <v>1253</v>
      </c>
      <c r="L168" s="2">
        <v>70</v>
      </c>
      <c r="M168" s="2">
        <v>12.9</v>
      </c>
      <c r="N168" s="2">
        <v>8.3000000000000007</v>
      </c>
      <c r="O168" s="2">
        <v>1546</v>
      </c>
      <c r="P168" s="2">
        <v>3601</v>
      </c>
      <c r="Q168" s="2">
        <v>1981</v>
      </c>
      <c r="R168" s="2" t="s">
        <v>815</v>
      </c>
      <c r="S168" s="2" t="s">
        <v>938</v>
      </c>
      <c r="T168" s="2" t="s">
        <v>939</v>
      </c>
      <c r="U168" s="2" t="s">
        <v>1254</v>
      </c>
      <c r="V168" s="2"/>
      <c r="W168" s="1" t="s">
        <v>202</v>
      </c>
      <c r="X168" s="1" t="s">
        <v>203</v>
      </c>
      <c r="Y168" s="2"/>
      <c r="Z168" s="2"/>
      <c r="AA168" s="2"/>
      <c r="AB168" s="2" t="s">
        <v>204</v>
      </c>
      <c r="AC168" s="2">
        <v>6</v>
      </c>
      <c r="AD168" s="2" t="s">
        <v>140</v>
      </c>
      <c r="AE168" s="2" t="s">
        <v>143</v>
      </c>
      <c r="AF168" s="2" t="s">
        <v>205</v>
      </c>
      <c r="AG168" s="2" t="s">
        <v>1252</v>
      </c>
      <c r="AH168" s="2" t="s">
        <v>1252</v>
      </c>
      <c r="AI168" s="2" t="s">
        <v>369</v>
      </c>
      <c r="AJ168" s="2"/>
      <c r="AK168" s="20"/>
      <c r="AL168" t="str">
        <f>IFERROR(INDEX(RD_IL_PERMISOS!$CQ$1:$CQ$100,MATCH(BD_CIAT!A168,RD_IL_PERMISOS!$I$1:$I$100,0)),"")</f>
        <v/>
      </c>
    </row>
    <row r="169" spans="1:38" ht="20.100000000000001" customHeight="1">
      <c r="A169" s="18">
        <v>4072</v>
      </c>
      <c r="B169" s="2" t="s">
        <v>1255</v>
      </c>
      <c r="C169" s="2" t="s">
        <v>477</v>
      </c>
      <c r="D169" s="2" t="s">
        <v>195</v>
      </c>
      <c r="E169" s="2">
        <v>1311</v>
      </c>
      <c r="F169" s="19">
        <v>38509</v>
      </c>
      <c r="G169" s="20">
        <v>1090</v>
      </c>
      <c r="H169" s="2" t="s">
        <v>528</v>
      </c>
      <c r="I169" s="2" t="s">
        <v>1256</v>
      </c>
      <c r="J169" s="2">
        <v>8107139</v>
      </c>
      <c r="K169" s="2" t="s">
        <v>1257</v>
      </c>
      <c r="L169" s="2">
        <v>68.27</v>
      </c>
      <c r="M169" s="2">
        <v>12.6</v>
      </c>
      <c r="N169" s="2">
        <v>8.2899999999999991</v>
      </c>
      <c r="O169" s="2">
        <v>1466</v>
      </c>
      <c r="P169" s="2">
        <v>3950</v>
      </c>
      <c r="Q169" s="2">
        <v>1983</v>
      </c>
      <c r="R169" s="2" t="s">
        <v>1258</v>
      </c>
      <c r="S169" s="2" t="s">
        <v>1259</v>
      </c>
      <c r="T169" s="2" t="s">
        <v>1237</v>
      </c>
      <c r="U169" s="2" t="s">
        <v>1260</v>
      </c>
      <c r="V169" s="2" t="s">
        <v>1261</v>
      </c>
      <c r="W169" s="1" t="s">
        <v>202</v>
      </c>
      <c r="X169" s="1" t="s">
        <v>203</v>
      </c>
      <c r="Y169" s="2"/>
      <c r="Z169" s="2"/>
      <c r="AA169" s="2"/>
      <c r="AB169" s="2" t="s">
        <v>204</v>
      </c>
      <c r="AC169" s="2">
        <v>6</v>
      </c>
      <c r="AD169" s="2" t="s">
        <v>140</v>
      </c>
      <c r="AE169" s="2" t="s">
        <v>143</v>
      </c>
      <c r="AF169" s="2" t="s">
        <v>205</v>
      </c>
      <c r="AG169" s="2" t="s">
        <v>1256</v>
      </c>
      <c r="AH169" s="2" t="s">
        <v>206</v>
      </c>
      <c r="AI169" s="2" t="s">
        <v>486</v>
      </c>
      <c r="AJ169" s="2"/>
      <c r="AK169" s="20"/>
      <c r="AL169" t="str">
        <f>IFERROR(INDEX(RD_IL_PERMISOS!$CQ$1:$CQ$100,MATCH(BD_CIAT!A169,RD_IL_PERMISOS!$I$1:$I$100,0)),"")</f>
        <v/>
      </c>
    </row>
    <row r="170" spans="1:38" ht="20.100000000000001" customHeight="1">
      <c r="A170" s="18">
        <v>4075</v>
      </c>
      <c r="B170" s="2" t="s">
        <v>1262</v>
      </c>
      <c r="C170" s="2" t="s">
        <v>1263</v>
      </c>
      <c r="D170" s="2" t="s">
        <v>195</v>
      </c>
      <c r="E170" s="2">
        <v>1919</v>
      </c>
      <c r="F170" s="19">
        <v>38470</v>
      </c>
      <c r="G170" s="20">
        <v>1450</v>
      </c>
      <c r="H170" s="2" t="s">
        <v>1264</v>
      </c>
      <c r="I170" s="2" t="s">
        <v>1265</v>
      </c>
      <c r="J170" s="2">
        <v>8919453</v>
      </c>
      <c r="K170" s="2" t="s">
        <v>1266</v>
      </c>
      <c r="L170" s="2">
        <v>78.8</v>
      </c>
      <c r="M170" s="2">
        <v>13.5</v>
      </c>
      <c r="N170" s="2">
        <v>8.9</v>
      </c>
      <c r="O170" s="2">
        <v>2118</v>
      </c>
      <c r="P170" s="2">
        <v>4800</v>
      </c>
      <c r="Q170" s="2">
        <v>1992</v>
      </c>
      <c r="R170" s="2" t="s">
        <v>1267</v>
      </c>
      <c r="S170" s="2" t="s">
        <v>1268</v>
      </c>
      <c r="T170" s="2" t="s">
        <v>1269</v>
      </c>
      <c r="U170" s="2" t="s">
        <v>1270</v>
      </c>
      <c r="V170" s="2"/>
      <c r="W170" s="1" t="s">
        <v>202</v>
      </c>
      <c r="X170" s="1" t="s">
        <v>203</v>
      </c>
      <c r="Y170" s="2"/>
      <c r="Z170" s="2"/>
      <c r="AA170" s="2"/>
      <c r="AB170" s="2" t="s">
        <v>204</v>
      </c>
      <c r="AC170" s="2">
        <v>6</v>
      </c>
      <c r="AD170" s="2" t="s">
        <v>133</v>
      </c>
      <c r="AE170" s="2" t="s">
        <v>137</v>
      </c>
      <c r="AF170" s="2" t="s">
        <v>134</v>
      </c>
      <c r="AG170" s="2" t="s">
        <v>1265</v>
      </c>
      <c r="AH170" s="2" t="s">
        <v>206</v>
      </c>
      <c r="AI170" s="2" t="s">
        <v>1271</v>
      </c>
      <c r="AJ170" s="2"/>
      <c r="AK170" s="20"/>
      <c r="AL170" t="str">
        <f>IFERROR(INDEX(RD_IL_PERMISOS!$CQ$1:$CQ$100,MATCH(BD_CIAT!A170,RD_IL_PERMISOS!$I$1:$I$100,0)),"")</f>
        <v/>
      </c>
    </row>
    <row r="171" spans="1:38" ht="20.100000000000001" customHeight="1">
      <c r="A171" s="18">
        <v>4084</v>
      </c>
      <c r="B171" s="2" t="s">
        <v>1272</v>
      </c>
      <c r="C171" s="2" t="s">
        <v>363</v>
      </c>
      <c r="D171" s="2" t="s">
        <v>195</v>
      </c>
      <c r="E171" s="2">
        <v>1118</v>
      </c>
      <c r="F171" s="19">
        <v>42736</v>
      </c>
      <c r="G171" s="20">
        <v>896</v>
      </c>
      <c r="H171" s="2" t="s">
        <v>364</v>
      </c>
      <c r="I171" s="2">
        <v>25033870331</v>
      </c>
      <c r="J171" s="2">
        <v>6712344</v>
      </c>
      <c r="K171" s="2" t="s">
        <v>1273</v>
      </c>
      <c r="L171" s="2">
        <v>56.71</v>
      </c>
      <c r="M171" s="2">
        <v>12.02</v>
      </c>
      <c r="N171" s="2">
        <v>8.83</v>
      </c>
      <c r="O171" s="2">
        <v>1291</v>
      </c>
      <c r="P171" s="2">
        <v>2850</v>
      </c>
      <c r="Q171" s="2">
        <v>1966</v>
      </c>
      <c r="R171" s="2" t="s">
        <v>937</v>
      </c>
      <c r="S171" s="2" t="s">
        <v>367</v>
      </c>
      <c r="T171" s="2" t="s">
        <v>368</v>
      </c>
      <c r="U171" s="2" t="s">
        <v>1274</v>
      </c>
      <c r="V171" s="2" t="s">
        <v>1275</v>
      </c>
      <c r="W171" s="1" t="s">
        <v>202</v>
      </c>
      <c r="X171" s="1" t="s">
        <v>203</v>
      </c>
      <c r="Y171" s="2"/>
      <c r="Z171" s="2"/>
      <c r="AA171" s="2"/>
      <c r="AB171" s="2" t="s">
        <v>204</v>
      </c>
      <c r="AC171" s="2">
        <v>6</v>
      </c>
      <c r="AD171" s="2" t="s">
        <v>642</v>
      </c>
      <c r="AE171" s="2" t="s">
        <v>643</v>
      </c>
      <c r="AF171" s="2" t="s">
        <v>134</v>
      </c>
      <c r="AG171" s="2">
        <v>25033870331</v>
      </c>
      <c r="AH171" s="2" t="s">
        <v>206</v>
      </c>
      <c r="AI171" s="2" t="s">
        <v>369</v>
      </c>
      <c r="AJ171" s="2"/>
      <c r="AK171" s="20"/>
      <c r="AL171" t="str">
        <f>IFERROR(INDEX(RD_IL_PERMISOS!$CQ$1:$CQ$100,MATCH(BD_CIAT!A171,RD_IL_PERMISOS!$I$1:$I$100,0)),"")</f>
        <v/>
      </c>
    </row>
    <row r="172" spans="1:38" ht="20.100000000000001" customHeight="1">
      <c r="A172" s="18">
        <v>4090</v>
      </c>
      <c r="B172" s="2" t="s">
        <v>1276</v>
      </c>
      <c r="C172" s="2" t="s">
        <v>363</v>
      </c>
      <c r="D172" s="2" t="s">
        <v>195</v>
      </c>
      <c r="E172" s="2">
        <v>1520</v>
      </c>
      <c r="F172" s="19">
        <v>38470</v>
      </c>
      <c r="G172" s="20">
        <v>1202</v>
      </c>
      <c r="H172" s="2" t="s">
        <v>409</v>
      </c>
      <c r="I172" s="2" t="s">
        <v>1277</v>
      </c>
      <c r="J172" s="2">
        <v>8111350</v>
      </c>
      <c r="K172" s="2" t="s">
        <v>1278</v>
      </c>
      <c r="L172" s="2">
        <v>61.88</v>
      </c>
      <c r="M172" s="2">
        <v>13.1</v>
      </c>
      <c r="N172" s="2">
        <v>8.69</v>
      </c>
      <c r="O172" s="2">
        <v>1830</v>
      </c>
      <c r="P172" s="2">
        <v>3600</v>
      </c>
      <c r="Q172" s="2">
        <v>1982</v>
      </c>
      <c r="R172" s="2" t="s">
        <v>1279</v>
      </c>
      <c r="S172" s="2" t="s">
        <v>696</v>
      </c>
      <c r="T172" s="2" t="s">
        <v>697</v>
      </c>
      <c r="U172" s="2" t="s">
        <v>1280</v>
      </c>
      <c r="V172" s="2" t="s">
        <v>1281</v>
      </c>
      <c r="W172" s="1" t="s">
        <v>202</v>
      </c>
      <c r="X172" s="1" t="s">
        <v>203</v>
      </c>
      <c r="Y172" s="2"/>
      <c r="Z172" s="2"/>
      <c r="AA172" s="2"/>
      <c r="AB172" s="2" t="s">
        <v>204</v>
      </c>
      <c r="AC172" s="2">
        <v>6</v>
      </c>
      <c r="AD172" s="2" t="s">
        <v>140</v>
      </c>
      <c r="AE172" s="2" t="s">
        <v>143</v>
      </c>
      <c r="AF172" s="2" t="s">
        <v>205</v>
      </c>
      <c r="AG172" s="2" t="s">
        <v>1277</v>
      </c>
      <c r="AH172" s="2" t="s">
        <v>206</v>
      </c>
      <c r="AI172" s="2" t="s">
        <v>369</v>
      </c>
      <c r="AJ172" s="2"/>
      <c r="AK172" s="20"/>
      <c r="AL172" t="str">
        <f>IFERROR(INDEX(RD_IL_PERMISOS!$CQ$1:$CQ$100,MATCH(BD_CIAT!A172,RD_IL_PERMISOS!$I$1:$I$100,0)),"")</f>
        <v/>
      </c>
    </row>
    <row r="173" spans="1:38" ht="20.100000000000001" customHeight="1">
      <c r="A173" s="18">
        <v>4093</v>
      </c>
      <c r="B173" s="2" t="s">
        <v>1282</v>
      </c>
      <c r="C173" s="2" t="s">
        <v>209</v>
      </c>
      <c r="D173" s="2" t="s">
        <v>195</v>
      </c>
      <c r="E173" s="2">
        <v>1581</v>
      </c>
      <c r="F173" s="19">
        <v>38626</v>
      </c>
      <c r="G173" s="20">
        <v>1344</v>
      </c>
      <c r="H173" s="2" t="s">
        <v>109</v>
      </c>
      <c r="I173" s="2" t="s">
        <v>1283</v>
      </c>
      <c r="J173" s="2">
        <v>7806312</v>
      </c>
      <c r="K173" s="2" t="s">
        <v>1284</v>
      </c>
      <c r="L173" s="2">
        <v>76.12</v>
      </c>
      <c r="M173" s="2">
        <v>12.7</v>
      </c>
      <c r="N173" s="2">
        <v>8.3000000000000007</v>
      </c>
      <c r="O173" s="2">
        <v>1471</v>
      </c>
      <c r="P173" s="2">
        <v>3600</v>
      </c>
      <c r="Q173" s="2">
        <v>1980</v>
      </c>
      <c r="R173" s="2" t="s">
        <v>315</v>
      </c>
      <c r="S173" s="2" t="s">
        <v>309</v>
      </c>
      <c r="T173" s="2" t="s">
        <v>310</v>
      </c>
      <c r="U173" s="2" t="s">
        <v>1285</v>
      </c>
      <c r="V173" s="2" t="s">
        <v>1286</v>
      </c>
      <c r="W173" s="1" t="s">
        <v>202</v>
      </c>
      <c r="X173" s="1" t="s">
        <v>203</v>
      </c>
      <c r="Y173" s="2"/>
      <c r="Z173" s="2"/>
      <c r="AA173" s="2"/>
      <c r="AB173" s="2" t="s">
        <v>204</v>
      </c>
      <c r="AC173" s="2">
        <v>6</v>
      </c>
      <c r="AD173" s="2" t="s">
        <v>140</v>
      </c>
      <c r="AE173" s="2" t="s">
        <v>143</v>
      </c>
      <c r="AF173" s="2" t="s">
        <v>205</v>
      </c>
      <c r="AG173" s="2" t="s">
        <v>1283</v>
      </c>
      <c r="AH173" s="2" t="s">
        <v>206</v>
      </c>
      <c r="AI173" s="2" t="s">
        <v>219</v>
      </c>
      <c r="AJ173" s="2"/>
      <c r="AK173" s="20"/>
      <c r="AL173" t="str">
        <f>IFERROR(INDEX(RD_IL_PERMISOS!$CQ$1:$CQ$100,MATCH(BD_CIAT!A173,RD_IL_PERMISOS!$I$1:$I$100,0)),"")</f>
        <v/>
      </c>
    </row>
    <row r="174" spans="1:38" ht="20.100000000000001" customHeight="1">
      <c r="A174" s="18">
        <v>4096</v>
      </c>
      <c r="B174" s="2" t="s">
        <v>1287</v>
      </c>
      <c r="C174" s="2" t="s">
        <v>363</v>
      </c>
      <c r="D174" s="2" t="s">
        <v>195</v>
      </c>
      <c r="E174" s="2">
        <v>1480</v>
      </c>
      <c r="F174" s="19">
        <v>38509</v>
      </c>
      <c r="G174" s="20">
        <v>1134</v>
      </c>
      <c r="H174" s="2" t="s">
        <v>409</v>
      </c>
      <c r="I174" s="2" t="s">
        <v>1288</v>
      </c>
      <c r="J174" s="2">
        <v>8026517</v>
      </c>
      <c r="K174" s="2">
        <v>0</v>
      </c>
      <c r="L174" s="2">
        <v>71</v>
      </c>
      <c r="M174" s="2">
        <v>13</v>
      </c>
      <c r="N174" s="2">
        <v>8.3000000000000007</v>
      </c>
      <c r="O174" s="2">
        <v>1328</v>
      </c>
      <c r="P174" s="2">
        <v>3600</v>
      </c>
      <c r="Q174" s="2">
        <v>1983</v>
      </c>
      <c r="R174" s="2" t="s">
        <v>225</v>
      </c>
      <c r="S174" s="2" t="s">
        <v>696</v>
      </c>
      <c r="T174" s="2" t="s">
        <v>697</v>
      </c>
      <c r="U174" s="2" t="s">
        <v>1289</v>
      </c>
      <c r="V174" s="2"/>
      <c r="W174" s="1" t="s">
        <v>202</v>
      </c>
      <c r="X174" s="1" t="s">
        <v>203</v>
      </c>
      <c r="Y174" s="2"/>
      <c r="Z174" s="2"/>
      <c r="AA174" s="2"/>
      <c r="AB174" s="2" t="s">
        <v>204</v>
      </c>
      <c r="AC174" s="2">
        <v>6</v>
      </c>
      <c r="AD174" s="2" t="s">
        <v>140</v>
      </c>
      <c r="AE174" s="2" t="s">
        <v>143</v>
      </c>
      <c r="AF174" s="2" t="s">
        <v>205</v>
      </c>
      <c r="AG174" s="2" t="s">
        <v>1288</v>
      </c>
      <c r="AH174" s="2" t="s">
        <v>206</v>
      </c>
      <c r="AI174" s="2" t="s">
        <v>369</v>
      </c>
      <c r="AJ174" s="2"/>
      <c r="AK174" s="20"/>
      <c r="AL174" t="str">
        <f>IFERROR(INDEX(RD_IL_PERMISOS!$CQ$1:$CQ$100,MATCH(BD_CIAT!A174,RD_IL_PERMISOS!$I$1:$I$100,0)),"")</f>
        <v/>
      </c>
    </row>
    <row r="175" spans="1:38" ht="20.100000000000001" customHeight="1">
      <c r="A175" s="18">
        <v>4099</v>
      </c>
      <c r="B175" s="2" t="s">
        <v>1290</v>
      </c>
      <c r="C175" s="2" t="s">
        <v>221</v>
      </c>
      <c r="D175" s="2" t="s">
        <v>195</v>
      </c>
      <c r="E175" s="2">
        <v>1360</v>
      </c>
      <c r="F175" s="19">
        <v>38470</v>
      </c>
      <c r="G175" s="20">
        <v>1162</v>
      </c>
      <c r="H175" s="2"/>
      <c r="I175" s="2" t="s">
        <v>1291</v>
      </c>
      <c r="J175" s="2">
        <v>7910670</v>
      </c>
      <c r="K175" s="2" t="s">
        <v>1292</v>
      </c>
      <c r="L175" s="2">
        <v>65.400000000000006</v>
      </c>
      <c r="M175" s="2">
        <v>12.8</v>
      </c>
      <c r="N175" s="2">
        <v>6.16</v>
      </c>
      <c r="O175" s="2">
        <v>1567</v>
      </c>
      <c r="P175" s="2">
        <v>4000</v>
      </c>
      <c r="Q175" s="2">
        <v>1981</v>
      </c>
      <c r="R175" s="2" t="s">
        <v>251</v>
      </c>
      <c r="S175" s="2" t="s">
        <v>1293</v>
      </c>
      <c r="T175" s="2" t="s">
        <v>1294</v>
      </c>
      <c r="U175" s="2" t="s">
        <v>1295</v>
      </c>
      <c r="V175" s="2" t="s">
        <v>1296</v>
      </c>
      <c r="W175" s="1" t="s">
        <v>202</v>
      </c>
      <c r="X175" s="1" t="s">
        <v>203</v>
      </c>
      <c r="Y175" s="2" t="s">
        <v>158</v>
      </c>
      <c r="Z175" s="2" t="s">
        <v>300</v>
      </c>
      <c r="AA175" s="2" t="s">
        <v>216</v>
      </c>
      <c r="AB175" s="2" t="s">
        <v>1297</v>
      </c>
      <c r="AC175" s="2">
        <v>6</v>
      </c>
      <c r="AD175" s="2" t="s">
        <v>534</v>
      </c>
      <c r="AE175" s="2" t="s">
        <v>535</v>
      </c>
      <c r="AF175" s="2" t="s">
        <v>205</v>
      </c>
      <c r="AG175" s="2" t="s">
        <v>1291</v>
      </c>
      <c r="AH175" s="21" t="s">
        <v>1298</v>
      </c>
      <c r="AI175" s="2" t="s">
        <v>230</v>
      </c>
      <c r="AJ175" s="2">
        <v>110</v>
      </c>
      <c r="AK175" s="20">
        <v>470</v>
      </c>
      <c r="AL175" t="str">
        <f>IFERROR(INDEX(RD_IL_PERMISOS!$CQ$1:$CQ$100,MATCH(BD_CIAT!A175,RD_IL_PERMISOS!$I$1:$I$100,0)),"")</f>
        <v/>
      </c>
    </row>
    <row r="176" spans="1:38" ht="20.100000000000001" customHeight="1">
      <c r="A176" s="18">
        <v>4105</v>
      </c>
      <c r="B176" s="2" t="s">
        <v>1299</v>
      </c>
      <c r="C176" s="2" t="s">
        <v>209</v>
      </c>
      <c r="D176" s="2" t="s">
        <v>195</v>
      </c>
      <c r="E176" s="2">
        <v>1242</v>
      </c>
      <c r="F176" s="19">
        <v>43244</v>
      </c>
      <c r="G176" s="20">
        <v>1089</v>
      </c>
      <c r="H176" s="2" t="s">
        <v>210</v>
      </c>
      <c r="I176" s="2" t="s">
        <v>1300</v>
      </c>
      <c r="J176" s="2">
        <v>8030465</v>
      </c>
      <c r="K176" s="2" t="s">
        <v>1301</v>
      </c>
      <c r="L176" s="2">
        <v>68.83</v>
      </c>
      <c r="M176" s="2">
        <v>12.49</v>
      </c>
      <c r="N176" s="2">
        <v>8.23</v>
      </c>
      <c r="O176" s="2">
        <v>1642</v>
      </c>
      <c r="P176" s="2">
        <v>3600</v>
      </c>
      <c r="Q176" s="2">
        <v>1982</v>
      </c>
      <c r="R176" s="2" t="s">
        <v>1302</v>
      </c>
      <c r="S176" s="2" t="s">
        <v>1303</v>
      </c>
      <c r="T176" s="2" t="s">
        <v>1304</v>
      </c>
      <c r="U176" s="2" t="s">
        <v>1305</v>
      </c>
      <c r="V176" s="2" t="s">
        <v>1306</v>
      </c>
      <c r="W176" s="1" t="s">
        <v>202</v>
      </c>
      <c r="X176" s="1" t="s">
        <v>203</v>
      </c>
      <c r="Y176" s="2" t="s">
        <v>157</v>
      </c>
      <c r="Z176" s="2"/>
      <c r="AA176" s="2" t="s">
        <v>216</v>
      </c>
      <c r="AB176" s="2" t="s">
        <v>1307</v>
      </c>
      <c r="AC176" s="2">
        <v>6</v>
      </c>
      <c r="AD176" s="2" t="s">
        <v>133</v>
      </c>
      <c r="AE176" s="2" t="s">
        <v>137</v>
      </c>
      <c r="AF176" s="2" t="s">
        <v>134</v>
      </c>
      <c r="AG176" s="2" t="s">
        <v>1300</v>
      </c>
      <c r="AH176" s="2" t="s">
        <v>1300</v>
      </c>
      <c r="AI176" s="2" t="s">
        <v>219</v>
      </c>
      <c r="AJ176" s="2">
        <v>110</v>
      </c>
      <c r="AK176" s="20">
        <v>493</v>
      </c>
      <c r="AL176" t="str">
        <f>IFERROR(INDEX(RD_IL_PERMISOS!$CQ$1:$CQ$100,MATCH(BD_CIAT!A176,RD_IL_PERMISOS!$I$1:$I$100,0)),"")</f>
        <v/>
      </c>
    </row>
    <row r="177" spans="1:38" ht="20.100000000000001" customHeight="1">
      <c r="A177" s="18">
        <v>4108</v>
      </c>
      <c r="B177" s="2" t="s">
        <v>1308</v>
      </c>
      <c r="C177" s="2" t="s">
        <v>363</v>
      </c>
      <c r="D177" s="2" t="s">
        <v>195</v>
      </c>
      <c r="E177" s="2">
        <v>1627</v>
      </c>
      <c r="F177" s="19">
        <v>38470</v>
      </c>
      <c r="G177" s="20">
        <v>1246</v>
      </c>
      <c r="H177" s="2" t="s">
        <v>364</v>
      </c>
      <c r="I177" s="2" t="s">
        <v>1309</v>
      </c>
      <c r="J177" s="2">
        <v>8812215</v>
      </c>
      <c r="K177" s="2" t="s">
        <v>1310</v>
      </c>
      <c r="L177" s="2">
        <v>59.3</v>
      </c>
      <c r="M177" s="2">
        <v>12.65</v>
      </c>
      <c r="N177" s="2">
        <v>5.77</v>
      </c>
      <c r="O177" s="2">
        <v>1276</v>
      </c>
      <c r="P177" s="2">
        <v>4000</v>
      </c>
      <c r="Q177" s="2">
        <v>1989</v>
      </c>
      <c r="R177" s="2" t="s">
        <v>315</v>
      </c>
      <c r="S177" s="2" t="s">
        <v>696</v>
      </c>
      <c r="T177" s="2" t="s">
        <v>697</v>
      </c>
      <c r="U177" s="2" t="s">
        <v>1311</v>
      </c>
      <c r="V177" s="2" t="s">
        <v>1312</v>
      </c>
      <c r="W177" s="1" t="s">
        <v>202</v>
      </c>
      <c r="X177" s="1" t="s">
        <v>203</v>
      </c>
      <c r="Y177" s="2"/>
      <c r="Z177" s="2"/>
      <c r="AA177" s="2"/>
      <c r="AB177" s="2" t="s">
        <v>204</v>
      </c>
      <c r="AC177" s="2">
        <v>6</v>
      </c>
      <c r="AD177" s="2" t="s">
        <v>140</v>
      </c>
      <c r="AE177" s="2" t="s">
        <v>143</v>
      </c>
      <c r="AF177" s="2" t="s">
        <v>205</v>
      </c>
      <c r="AG177" s="2" t="s">
        <v>1309</v>
      </c>
      <c r="AH177" s="2" t="s">
        <v>206</v>
      </c>
      <c r="AI177" s="2" t="s">
        <v>369</v>
      </c>
      <c r="AJ177" s="2"/>
      <c r="AK177" s="20"/>
      <c r="AL177" t="str">
        <f>IFERROR(INDEX(RD_IL_PERMISOS!$CQ$1:$CQ$100,MATCH(BD_CIAT!A177,RD_IL_PERMISOS!$I$1:$I$100,0)),"")</f>
        <v/>
      </c>
    </row>
    <row r="178" spans="1:38" ht="20.100000000000001" customHeight="1">
      <c r="A178" s="18">
        <v>4114</v>
      </c>
      <c r="B178" s="2" t="s">
        <v>1313</v>
      </c>
      <c r="C178" s="2" t="s">
        <v>209</v>
      </c>
      <c r="D178" s="2" t="s">
        <v>195</v>
      </c>
      <c r="E178" s="2">
        <v>1875</v>
      </c>
      <c r="F178" s="19">
        <v>38470</v>
      </c>
      <c r="G178" s="20">
        <v>1600</v>
      </c>
      <c r="H178" s="2" t="s">
        <v>210</v>
      </c>
      <c r="I178" s="2" t="s">
        <v>1314</v>
      </c>
      <c r="J178" s="2">
        <v>7910682</v>
      </c>
      <c r="K178" s="2" t="s">
        <v>1315</v>
      </c>
      <c r="L178" s="2">
        <v>81</v>
      </c>
      <c r="M178" s="2">
        <v>12.8</v>
      </c>
      <c r="N178" s="2">
        <v>8.5</v>
      </c>
      <c r="O178" s="2">
        <v>2100</v>
      </c>
      <c r="P178" s="2">
        <v>4945</v>
      </c>
      <c r="Q178" s="2">
        <v>1981</v>
      </c>
      <c r="R178" s="2" t="s">
        <v>251</v>
      </c>
      <c r="S178" s="2" t="s">
        <v>1316</v>
      </c>
      <c r="T178" s="2" t="s">
        <v>1317</v>
      </c>
      <c r="U178" s="2" t="s">
        <v>1318</v>
      </c>
      <c r="V178" s="2" t="s">
        <v>1319</v>
      </c>
      <c r="W178" s="1" t="s">
        <v>202</v>
      </c>
      <c r="X178" s="1" t="s">
        <v>203</v>
      </c>
      <c r="Y178" s="2" t="s">
        <v>156</v>
      </c>
      <c r="Z178" s="2"/>
      <c r="AA178" s="2" t="s">
        <v>216</v>
      </c>
      <c r="AB178" s="2" t="s">
        <v>1320</v>
      </c>
      <c r="AC178" s="2">
        <v>6</v>
      </c>
      <c r="AD178" s="2" t="s">
        <v>140</v>
      </c>
      <c r="AE178" s="2" t="s">
        <v>143</v>
      </c>
      <c r="AF178" s="2" t="s">
        <v>205</v>
      </c>
      <c r="AG178" s="2" t="s">
        <v>1314</v>
      </c>
      <c r="AH178" s="2" t="s">
        <v>1314</v>
      </c>
      <c r="AI178" s="2" t="s">
        <v>219</v>
      </c>
      <c r="AJ178" s="2">
        <v>110</v>
      </c>
      <c r="AK178" s="20">
        <v>599</v>
      </c>
      <c r="AL178" t="str">
        <f>IFERROR(INDEX(RD_IL_PERMISOS!$CQ$1:$CQ$100,MATCH(BD_CIAT!A178,RD_IL_PERMISOS!$I$1:$I$100,0)),"")</f>
        <v/>
      </c>
    </row>
    <row r="179" spans="1:38" ht="20.100000000000001" customHeight="1">
      <c r="A179" s="18">
        <v>4117</v>
      </c>
      <c r="B179" s="2" t="s">
        <v>1321</v>
      </c>
      <c r="C179" s="2" t="s">
        <v>241</v>
      </c>
      <c r="D179" s="2" t="s">
        <v>195</v>
      </c>
      <c r="E179" s="2">
        <v>1581</v>
      </c>
      <c r="F179" s="19">
        <v>39419</v>
      </c>
      <c r="G179" s="20">
        <v>1361</v>
      </c>
      <c r="H179" s="2" t="s">
        <v>249</v>
      </c>
      <c r="I179" s="2">
        <v>962922</v>
      </c>
      <c r="J179" s="2">
        <v>9018892</v>
      </c>
      <c r="K179" s="2" t="s">
        <v>1322</v>
      </c>
      <c r="L179" s="2">
        <v>68.819999999999993</v>
      </c>
      <c r="M179" s="2">
        <v>13.31</v>
      </c>
      <c r="N179" s="2">
        <v>6.23</v>
      </c>
      <c r="O179" s="2">
        <v>1751</v>
      </c>
      <c r="P179" s="2">
        <v>4425</v>
      </c>
      <c r="Q179" s="2">
        <v>1990</v>
      </c>
      <c r="R179" s="2" t="s">
        <v>234</v>
      </c>
      <c r="S179" s="2" t="s">
        <v>1323</v>
      </c>
      <c r="T179" s="2" t="s">
        <v>253</v>
      </c>
      <c r="U179" s="2" t="s">
        <v>1324</v>
      </c>
      <c r="V179" s="2" t="s">
        <v>1325</v>
      </c>
      <c r="W179" s="1" t="s">
        <v>202</v>
      </c>
      <c r="X179" s="1" t="s">
        <v>203</v>
      </c>
      <c r="Y179" s="2"/>
      <c r="Z179" s="2"/>
      <c r="AA179" s="2"/>
      <c r="AB179" s="2" t="s">
        <v>204</v>
      </c>
      <c r="AC179" s="2">
        <v>6</v>
      </c>
      <c r="AD179" s="2" t="s">
        <v>140</v>
      </c>
      <c r="AE179" s="2" t="s">
        <v>143</v>
      </c>
      <c r="AF179" s="2" t="s">
        <v>205</v>
      </c>
      <c r="AG179" s="2">
        <v>962922</v>
      </c>
      <c r="AH179" s="2" t="s">
        <v>206</v>
      </c>
      <c r="AI179" s="2" t="s">
        <v>247</v>
      </c>
      <c r="AJ179" s="2"/>
      <c r="AK179" s="20"/>
      <c r="AL179" t="str">
        <f>IFERROR(INDEX(RD_IL_PERMISOS!$CQ$1:$CQ$100,MATCH(BD_CIAT!A179,RD_IL_PERMISOS!$I$1:$I$100,0)),"")</f>
        <v/>
      </c>
    </row>
    <row r="180" spans="1:38" ht="20.100000000000001" customHeight="1">
      <c r="A180" s="18">
        <v>4120</v>
      </c>
      <c r="B180" s="2" t="s">
        <v>1326</v>
      </c>
      <c r="C180" s="2" t="s">
        <v>241</v>
      </c>
      <c r="D180" s="2" t="s">
        <v>195</v>
      </c>
      <c r="E180" s="2">
        <v>1581</v>
      </c>
      <c r="F180" s="19">
        <v>39986</v>
      </c>
      <c r="G180" s="20">
        <v>1361</v>
      </c>
      <c r="H180" s="2" t="s">
        <v>249</v>
      </c>
      <c r="I180" s="2">
        <v>953794</v>
      </c>
      <c r="J180" s="2">
        <v>9018880</v>
      </c>
      <c r="K180" s="2" t="s">
        <v>1327</v>
      </c>
      <c r="L180" s="2">
        <v>67.3</v>
      </c>
      <c r="M180" s="2">
        <v>13.31</v>
      </c>
      <c r="N180" s="2">
        <v>6.23</v>
      </c>
      <c r="O180" s="2">
        <v>1751</v>
      </c>
      <c r="P180" s="2">
        <v>4425</v>
      </c>
      <c r="Q180" s="2">
        <v>1989</v>
      </c>
      <c r="R180" s="2" t="s">
        <v>234</v>
      </c>
      <c r="S180" s="2" t="s">
        <v>1328</v>
      </c>
      <c r="T180" s="2" t="s">
        <v>1329</v>
      </c>
      <c r="U180" s="2" t="s">
        <v>1330</v>
      </c>
      <c r="V180" s="2" t="s">
        <v>1331</v>
      </c>
      <c r="W180" s="1" t="s">
        <v>202</v>
      </c>
      <c r="X180" s="1" t="s">
        <v>203</v>
      </c>
      <c r="Y180" s="2"/>
      <c r="Z180" s="2"/>
      <c r="AA180" s="2"/>
      <c r="AB180" s="2" t="s">
        <v>204</v>
      </c>
      <c r="AC180" s="2">
        <v>6</v>
      </c>
      <c r="AD180" s="2" t="s">
        <v>140</v>
      </c>
      <c r="AE180" s="2" t="s">
        <v>143</v>
      </c>
      <c r="AF180" s="2" t="s">
        <v>205</v>
      </c>
      <c r="AG180" s="2">
        <v>953794</v>
      </c>
      <c r="AH180" s="2" t="s">
        <v>206</v>
      </c>
      <c r="AI180" s="2" t="s">
        <v>247</v>
      </c>
      <c r="AJ180" s="2"/>
      <c r="AK180" s="20"/>
      <c r="AL180" t="str">
        <f>IFERROR(INDEX(RD_IL_PERMISOS!$CQ$1:$CQ$100,MATCH(BD_CIAT!A180,RD_IL_PERMISOS!$I$1:$I$100,0)),"")</f>
        <v/>
      </c>
    </row>
    <row r="181" spans="1:38" ht="20.100000000000001" customHeight="1">
      <c r="A181" s="18">
        <v>4126</v>
      </c>
      <c r="B181" s="2" t="s">
        <v>1332</v>
      </c>
      <c r="C181" s="2" t="s">
        <v>209</v>
      </c>
      <c r="D181" s="2" t="s">
        <v>195</v>
      </c>
      <c r="E181" s="2">
        <v>1765</v>
      </c>
      <c r="F181" s="19">
        <v>44959</v>
      </c>
      <c r="G181" s="20">
        <v>1501</v>
      </c>
      <c r="H181" s="2" t="s">
        <v>109</v>
      </c>
      <c r="I181" s="2" t="s">
        <v>1333</v>
      </c>
      <c r="J181" s="2">
        <v>8107476</v>
      </c>
      <c r="K181" s="2" t="s">
        <v>1334</v>
      </c>
      <c r="L181" s="2">
        <v>77.3</v>
      </c>
      <c r="M181" s="2">
        <v>13.6</v>
      </c>
      <c r="N181" s="2">
        <v>9.0500000000000007</v>
      </c>
      <c r="O181" s="2">
        <v>2165</v>
      </c>
      <c r="P181" s="2">
        <v>4400</v>
      </c>
      <c r="Q181" s="2">
        <v>1983</v>
      </c>
      <c r="R181" s="2" t="s">
        <v>199</v>
      </c>
      <c r="S181" s="2" t="s">
        <v>1335</v>
      </c>
      <c r="T181" s="2" t="s">
        <v>1336</v>
      </c>
      <c r="U181" s="2" t="s">
        <v>1337</v>
      </c>
      <c r="V181" s="2" t="s">
        <v>1338</v>
      </c>
      <c r="W181" s="1" t="s">
        <v>202</v>
      </c>
      <c r="X181" s="1" t="s">
        <v>203</v>
      </c>
      <c r="Y181" s="2" t="s">
        <v>96</v>
      </c>
      <c r="Z181" s="2" t="s">
        <v>238</v>
      </c>
      <c r="AA181" s="2" t="s">
        <v>216</v>
      </c>
      <c r="AB181" s="2" t="s">
        <v>1339</v>
      </c>
      <c r="AC181" s="2">
        <v>6</v>
      </c>
      <c r="AD181" s="2" t="s">
        <v>140</v>
      </c>
      <c r="AE181" s="2" t="s">
        <v>143</v>
      </c>
      <c r="AF181" s="2" t="s">
        <v>205</v>
      </c>
      <c r="AG181" s="2" t="s">
        <v>1333</v>
      </c>
      <c r="AH181" s="2" t="s">
        <v>1333</v>
      </c>
      <c r="AI181" s="2" t="s">
        <v>219</v>
      </c>
      <c r="AJ181" s="2">
        <v>110</v>
      </c>
      <c r="AK181" s="20">
        <v>650</v>
      </c>
      <c r="AL181" t="str">
        <f>IFERROR(INDEX(RD_IL_PERMISOS!$CQ$1:$CQ$100,MATCH(BD_CIAT!A181,RD_IL_PERMISOS!$I$1:$I$100,0)),"")</f>
        <v/>
      </c>
    </row>
    <row r="182" spans="1:38" ht="20.100000000000001" customHeight="1">
      <c r="A182" s="18">
        <v>4129</v>
      </c>
      <c r="B182" s="2" t="s">
        <v>1340</v>
      </c>
      <c r="C182" s="2" t="s">
        <v>209</v>
      </c>
      <c r="D182" s="2" t="s">
        <v>195</v>
      </c>
      <c r="E182" s="2">
        <v>1765</v>
      </c>
      <c r="F182" s="19">
        <v>44953</v>
      </c>
      <c r="G182" s="20">
        <v>1501</v>
      </c>
      <c r="H182" s="2" t="s">
        <v>109</v>
      </c>
      <c r="I182" s="2" t="s">
        <v>1341</v>
      </c>
      <c r="J182" s="2">
        <v>8111087</v>
      </c>
      <c r="K182" s="2" t="s">
        <v>1342</v>
      </c>
      <c r="L182" s="2">
        <v>77.3</v>
      </c>
      <c r="M182" s="2">
        <v>13.6</v>
      </c>
      <c r="N182" s="2">
        <v>9.0500000000000007</v>
      </c>
      <c r="O182" s="2">
        <v>2165</v>
      </c>
      <c r="P182" s="2">
        <v>4400</v>
      </c>
      <c r="Q182" s="2">
        <v>1983</v>
      </c>
      <c r="R182" s="2" t="s">
        <v>199</v>
      </c>
      <c r="S182" s="2" t="s">
        <v>1335</v>
      </c>
      <c r="T182" s="2" t="s">
        <v>1336</v>
      </c>
      <c r="U182" s="2" t="s">
        <v>1343</v>
      </c>
      <c r="V182" s="2" t="s">
        <v>1344</v>
      </c>
      <c r="W182" s="1" t="s">
        <v>202</v>
      </c>
      <c r="X182" s="1" t="s">
        <v>203</v>
      </c>
      <c r="Y182" s="2"/>
      <c r="Z182" s="2"/>
      <c r="AA182" s="2"/>
      <c r="AB182" s="2" t="s">
        <v>204</v>
      </c>
      <c r="AC182" s="2">
        <v>6</v>
      </c>
      <c r="AD182" s="2" t="s">
        <v>133</v>
      </c>
      <c r="AE182" s="2" t="s">
        <v>137</v>
      </c>
      <c r="AF182" s="2" t="s">
        <v>134</v>
      </c>
      <c r="AG182" s="2" t="s">
        <v>1341</v>
      </c>
      <c r="AH182" s="2" t="s">
        <v>206</v>
      </c>
      <c r="AI182" s="2" t="s">
        <v>219</v>
      </c>
      <c r="AJ182" s="2"/>
      <c r="AK182" s="20"/>
      <c r="AL182" t="str">
        <f>IFERROR(INDEX(RD_IL_PERMISOS!$CQ$1:$CQ$100,MATCH(BD_CIAT!A182,RD_IL_PERMISOS!$I$1:$I$100,0)),"")</f>
        <v/>
      </c>
    </row>
    <row r="183" spans="1:38" ht="20.100000000000001" customHeight="1">
      <c r="A183" s="18">
        <v>4132</v>
      </c>
      <c r="B183" s="2" t="s">
        <v>1345</v>
      </c>
      <c r="C183" s="2" t="s">
        <v>1263</v>
      </c>
      <c r="D183" s="2" t="s">
        <v>195</v>
      </c>
      <c r="E183" s="2">
        <v>2554</v>
      </c>
      <c r="F183" s="19">
        <v>38470</v>
      </c>
      <c r="G183" s="20">
        <v>1800</v>
      </c>
      <c r="H183" s="2" t="s">
        <v>1264</v>
      </c>
      <c r="I183" s="2" t="s">
        <v>1346</v>
      </c>
      <c r="J183" s="2">
        <v>9232668</v>
      </c>
      <c r="K183" s="2" t="s">
        <v>1347</v>
      </c>
      <c r="L183" s="2">
        <v>91.9</v>
      </c>
      <c r="M183" s="2">
        <v>15.2</v>
      </c>
      <c r="N183" s="2">
        <v>9.8000000000000007</v>
      </c>
      <c r="O183" s="2">
        <v>3005</v>
      </c>
      <c r="P183" s="2">
        <v>6598</v>
      </c>
      <c r="Q183" s="2">
        <v>2000</v>
      </c>
      <c r="R183" s="2" t="s">
        <v>199</v>
      </c>
      <c r="S183" s="2" t="s">
        <v>1268</v>
      </c>
      <c r="T183" s="2" t="s">
        <v>1269</v>
      </c>
      <c r="U183" s="2"/>
      <c r="V183" s="2"/>
      <c r="W183" s="1" t="s">
        <v>202</v>
      </c>
      <c r="X183" s="1" t="s">
        <v>203</v>
      </c>
      <c r="Y183" s="2"/>
      <c r="Z183" s="2"/>
      <c r="AA183" s="2"/>
      <c r="AB183" s="2" t="s">
        <v>204</v>
      </c>
      <c r="AC183" s="2">
        <v>6</v>
      </c>
      <c r="AD183" s="2" t="s">
        <v>140</v>
      </c>
      <c r="AE183" s="2" t="s">
        <v>143</v>
      </c>
      <c r="AF183" s="2" t="s">
        <v>205</v>
      </c>
      <c r="AG183" s="2" t="s">
        <v>1346</v>
      </c>
      <c r="AH183" s="2" t="s">
        <v>206</v>
      </c>
      <c r="AI183" s="2" t="s">
        <v>1271</v>
      </c>
      <c r="AJ183" s="2"/>
      <c r="AK183" s="20"/>
      <c r="AL183" t="str">
        <f>IFERROR(INDEX(RD_IL_PERMISOS!$CQ$1:$CQ$100,MATCH(BD_CIAT!A183,RD_IL_PERMISOS!$I$1:$I$100,0)),"")</f>
        <v/>
      </c>
    </row>
    <row r="184" spans="1:38" ht="20.100000000000001" customHeight="1">
      <c r="A184" s="18">
        <v>4138</v>
      </c>
      <c r="B184" s="2" t="s">
        <v>1348</v>
      </c>
      <c r="C184" s="2" t="s">
        <v>209</v>
      </c>
      <c r="D184" s="2" t="s">
        <v>195</v>
      </c>
      <c r="E184" s="2">
        <v>3264</v>
      </c>
      <c r="F184" s="19">
        <v>38470</v>
      </c>
      <c r="G184" s="20">
        <v>2799</v>
      </c>
      <c r="H184" s="2" t="s">
        <v>109</v>
      </c>
      <c r="I184" s="2" t="s">
        <v>1349</v>
      </c>
      <c r="J184" s="2">
        <v>9175028</v>
      </c>
      <c r="K184" s="2" t="s">
        <v>1350</v>
      </c>
      <c r="L184" s="2">
        <v>116</v>
      </c>
      <c r="M184" s="2">
        <v>16.600000000000001</v>
      </c>
      <c r="N184" s="2">
        <v>7.5</v>
      </c>
      <c r="O184" s="2">
        <v>4401</v>
      </c>
      <c r="P184" s="2">
        <v>5918</v>
      </c>
      <c r="Q184" s="2">
        <v>1999</v>
      </c>
      <c r="R184" s="2" t="s">
        <v>199</v>
      </c>
      <c r="S184" s="2" t="s">
        <v>1335</v>
      </c>
      <c r="T184" s="2" t="s">
        <v>1336</v>
      </c>
      <c r="U184" s="2"/>
      <c r="V184" s="2" t="s">
        <v>1351</v>
      </c>
      <c r="W184" s="1" t="s">
        <v>202</v>
      </c>
      <c r="X184" s="1" t="s">
        <v>203</v>
      </c>
      <c r="Y184" s="2"/>
      <c r="Z184" s="2"/>
      <c r="AA184" s="2"/>
      <c r="AB184" s="2" t="s">
        <v>204</v>
      </c>
      <c r="AC184" s="2">
        <v>6</v>
      </c>
      <c r="AD184" s="2" t="s">
        <v>140</v>
      </c>
      <c r="AE184" s="2" t="s">
        <v>143</v>
      </c>
      <c r="AF184" s="2" t="s">
        <v>205</v>
      </c>
      <c r="AG184" s="2" t="s">
        <v>1349</v>
      </c>
      <c r="AH184" s="2" t="s">
        <v>206</v>
      </c>
      <c r="AI184" s="2" t="s">
        <v>219</v>
      </c>
      <c r="AJ184" s="2"/>
      <c r="AK184" s="20"/>
      <c r="AL184" t="str">
        <f>IFERROR(INDEX(RD_IL_PERMISOS!$CQ$1:$CQ$100,MATCH(BD_CIAT!A184,RD_IL_PERMISOS!$I$1:$I$100,0)),"")</f>
        <v/>
      </c>
    </row>
    <row r="185" spans="1:38" ht="20.100000000000001" customHeight="1">
      <c r="A185" s="18">
        <v>5229</v>
      </c>
      <c r="B185" s="2" t="s">
        <v>1352</v>
      </c>
      <c r="C185" s="2" t="s">
        <v>209</v>
      </c>
      <c r="D185" s="2" t="s">
        <v>195</v>
      </c>
      <c r="E185" s="2">
        <v>542</v>
      </c>
      <c r="F185" s="19">
        <v>42736</v>
      </c>
      <c r="G185" s="20">
        <v>461</v>
      </c>
      <c r="H185" s="2" t="s">
        <v>210</v>
      </c>
      <c r="I185" s="2" t="s">
        <v>1353</v>
      </c>
      <c r="J185" s="2">
        <v>7920168</v>
      </c>
      <c r="K185" s="2" t="s">
        <v>1354</v>
      </c>
      <c r="L185" s="2">
        <v>53.85</v>
      </c>
      <c r="M185" s="2">
        <v>8.6</v>
      </c>
      <c r="N185" s="2">
        <v>3.6</v>
      </c>
      <c r="O185" s="2">
        <v>504</v>
      </c>
      <c r="P185" s="2">
        <v>1100</v>
      </c>
      <c r="Q185" s="2">
        <v>1980</v>
      </c>
      <c r="R185" s="2" t="s">
        <v>1355</v>
      </c>
      <c r="S185" s="2" t="s">
        <v>1356</v>
      </c>
      <c r="T185" s="2" t="s">
        <v>1357</v>
      </c>
      <c r="U185" s="2" t="s">
        <v>1358</v>
      </c>
      <c r="V185" s="2" t="s">
        <v>1359</v>
      </c>
      <c r="W185" s="1" t="s">
        <v>1360</v>
      </c>
      <c r="X185" s="1" t="s">
        <v>203</v>
      </c>
      <c r="Y185" s="2"/>
      <c r="Z185" s="2"/>
      <c r="AA185" s="2"/>
      <c r="AB185" s="2" t="s">
        <v>204</v>
      </c>
      <c r="AC185" s="2">
        <v>6</v>
      </c>
      <c r="AD185" s="2" t="s">
        <v>133</v>
      </c>
      <c r="AE185" s="2" t="s">
        <v>137</v>
      </c>
      <c r="AF185" s="2" t="s">
        <v>134</v>
      </c>
      <c r="AG185" s="2" t="s">
        <v>1353</v>
      </c>
      <c r="AH185" s="2" t="s">
        <v>206</v>
      </c>
      <c r="AI185" s="2" t="s">
        <v>219</v>
      </c>
      <c r="AJ185" s="2"/>
      <c r="AK185" s="20"/>
      <c r="AL185" t="str">
        <f>IFERROR(INDEX(RD_IL_PERMISOS!$CQ$1:$CQ$100,MATCH(BD_CIAT!A185,RD_IL_PERMISOS!$I$1:$I$100,0)),"")</f>
        <v/>
      </c>
    </row>
    <row r="186" spans="1:38" ht="20.100000000000001" customHeight="1">
      <c r="A186" s="18">
        <v>5811</v>
      </c>
      <c r="B186" s="2" t="s">
        <v>1361</v>
      </c>
      <c r="C186" s="2" t="s">
        <v>209</v>
      </c>
      <c r="D186" s="2" t="s">
        <v>195</v>
      </c>
      <c r="E186" s="2">
        <v>1126</v>
      </c>
      <c r="F186" s="19">
        <v>42731</v>
      </c>
      <c r="G186" s="20">
        <v>1080</v>
      </c>
      <c r="H186" s="2" t="s">
        <v>210</v>
      </c>
      <c r="I186" s="2" t="s">
        <v>1362</v>
      </c>
      <c r="J186" s="2">
        <v>8029038</v>
      </c>
      <c r="K186" s="2" t="s">
        <v>1363</v>
      </c>
      <c r="L186" s="2">
        <v>61.56</v>
      </c>
      <c r="M186" s="2">
        <v>11.4</v>
      </c>
      <c r="N186" s="2">
        <v>6.88</v>
      </c>
      <c r="O186" s="2">
        <v>1005</v>
      </c>
      <c r="P186" s="2">
        <v>2000</v>
      </c>
      <c r="Q186" s="2">
        <v>1981</v>
      </c>
      <c r="R186" s="2" t="s">
        <v>1355</v>
      </c>
      <c r="S186" s="2" t="s">
        <v>342</v>
      </c>
      <c r="T186" s="2" t="s">
        <v>343</v>
      </c>
      <c r="U186" s="2"/>
      <c r="V186" s="2" t="s">
        <v>1364</v>
      </c>
      <c r="W186" s="1" t="s">
        <v>1365</v>
      </c>
      <c r="X186" s="1" t="s">
        <v>203</v>
      </c>
      <c r="Y186" s="2" t="s">
        <v>135</v>
      </c>
      <c r="Z186" s="2" t="s">
        <v>346</v>
      </c>
      <c r="AA186" s="2" t="s">
        <v>216</v>
      </c>
      <c r="AB186" s="2" t="s">
        <v>1366</v>
      </c>
      <c r="AC186" s="2">
        <v>6</v>
      </c>
      <c r="AD186" s="2" t="s">
        <v>140</v>
      </c>
      <c r="AE186" s="2" t="s">
        <v>143</v>
      </c>
      <c r="AF186" s="2" t="s">
        <v>205</v>
      </c>
      <c r="AG186" s="2" t="s">
        <v>1362</v>
      </c>
      <c r="AH186" s="2" t="s">
        <v>1362</v>
      </c>
      <c r="AI186" s="2" t="s">
        <v>219</v>
      </c>
      <c r="AJ186" s="2">
        <v>110</v>
      </c>
      <c r="AK186" s="20">
        <v>302</v>
      </c>
      <c r="AL186" t="str">
        <f>IFERROR(INDEX(RD_IL_PERMISOS!$CQ$1:$CQ$100,MATCH(BD_CIAT!A186,RD_IL_PERMISOS!$I$1:$I$100,0)),"")</f>
        <v/>
      </c>
    </row>
    <row r="187" spans="1:38" ht="20.100000000000001" customHeight="1">
      <c r="A187" s="23">
        <v>6297</v>
      </c>
      <c r="B187" s="24" t="s">
        <v>1367</v>
      </c>
      <c r="C187" s="24" t="s">
        <v>209</v>
      </c>
      <c r="D187" s="24" t="s">
        <v>195</v>
      </c>
      <c r="E187" s="24">
        <v>1012</v>
      </c>
      <c r="F187" s="19">
        <v>42736</v>
      </c>
      <c r="G187" s="25">
        <v>865</v>
      </c>
      <c r="H187" s="24" t="s">
        <v>210</v>
      </c>
      <c r="I187" s="2" t="s">
        <v>1368</v>
      </c>
      <c r="J187" s="24">
        <v>7302782</v>
      </c>
      <c r="K187" s="2" t="s">
        <v>1369</v>
      </c>
      <c r="L187" s="24">
        <v>62.7</v>
      </c>
      <c r="M187" s="24">
        <v>11.5</v>
      </c>
      <c r="N187" s="24">
        <v>7.8</v>
      </c>
      <c r="O187" s="24">
        <v>1101</v>
      </c>
      <c r="P187" s="24">
        <v>3600</v>
      </c>
      <c r="Q187" s="24">
        <v>1973</v>
      </c>
      <c r="R187" s="24" t="s">
        <v>991</v>
      </c>
      <c r="S187" s="24" t="s">
        <v>1370</v>
      </c>
      <c r="T187" s="24" t="s">
        <v>1371</v>
      </c>
      <c r="U187" s="24" t="s">
        <v>1372</v>
      </c>
      <c r="V187" s="24" t="s">
        <v>1373</v>
      </c>
      <c r="W187" s="26" t="s">
        <v>202</v>
      </c>
      <c r="X187" s="1" t="s">
        <v>203</v>
      </c>
      <c r="Y187" s="24" t="s">
        <v>96</v>
      </c>
      <c r="Z187" s="24" t="s">
        <v>238</v>
      </c>
      <c r="AA187" s="24" t="s">
        <v>216</v>
      </c>
      <c r="AB187" s="24" t="s">
        <v>1374</v>
      </c>
      <c r="AC187" s="24">
        <v>6</v>
      </c>
      <c r="AD187" s="24" t="s">
        <v>140</v>
      </c>
      <c r="AE187" s="24" t="s">
        <v>143</v>
      </c>
      <c r="AF187" s="24" t="s">
        <v>205</v>
      </c>
      <c r="AG187" s="24" t="s">
        <v>1368</v>
      </c>
      <c r="AH187" s="24" t="s">
        <v>1368</v>
      </c>
      <c r="AI187" s="24" t="s">
        <v>219</v>
      </c>
      <c r="AJ187" s="24">
        <v>110</v>
      </c>
      <c r="AK187" s="25">
        <v>330</v>
      </c>
      <c r="AL187" t="str">
        <f>IFERROR(INDEX(RD_IL_PERMISOS!$CQ$1:$CQ$100,MATCH(BD_CIAT!A187,RD_IL_PERMISOS!$I$1:$I$100,0)),"")</f>
        <v>00000002-2024-PRODUCE/DGPCHDI</v>
      </c>
    </row>
    <row r="188" spans="1:38" ht="20.100000000000001" customHeight="1">
      <c r="A188" s="18">
        <v>6309</v>
      </c>
      <c r="B188" s="2" t="s">
        <v>1375</v>
      </c>
      <c r="C188" s="2" t="s">
        <v>363</v>
      </c>
      <c r="D188" s="2" t="s">
        <v>195</v>
      </c>
      <c r="E188" s="2">
        <v>996</v>
      </c>
      <c r="F188" s="19">
        <v>38470</v>
      </c>
      <c r="G188" s="20">
        <v>858</v>
      </c>
      <c r="H188" s="2" t="s">
        <v>409</v>
      </c>
      <c r="I188" s="2" t="s">
        <v>1376</v>
      </c>
      <c r="J188" s="2">
        <v>7360289</v>
      </c>
      <c r="K188" s="2" t="s">
        <v>1377</v>
      </c>
      <c r="L188" s="2">
        <v>62.75</v>
      </c>
      <c r="M188" s="2">
        <v>11.5</v>
      </c>
      <c r="N188" s="2">
        <v>5.65</v>
      </c>
      <c r="O188" s="2">
        <v>851</v>
      </c>
      <c r="P188" s="2">
        <v>3600</v>
      </c>
      <c r="Q188" s="2">
        <v>1978</v>
      </c>
      <c r="R188" s="2" t="s">
        <v>991</v>
      </c>
      <c r="S188" s="2" t="s">
        <v>1378</v>
      </c>
      <c r="T188" s="2" t="s">
        <v>1379</v>
      </c>
      <c r="U188" s="2"/>
      <c r="V188" s="2"/>
      <c r="W188" s="1" t="s">
        <v>202</v>
      </c>
      <c r="X188" s="1" t="s">
        <v>203</v>
      </c>
      <c r="Y188" s="2"/>
      <c r="Z188" s="2"/>
      <c r="AA188" s="2"/>
      <c r="AB188" s="2" t="s">
        <v>204</v>
      </c>
      <c r="AC188" s="2">
        <v>6</v>
      </c>
      <c r="AD188" s="2" t="s">
        <v>133</v>
      </c>
      <c r="AE188" s="2" t="s">
        <v>137</v>
      </c>
      <c r="AF188" s="2" t="s">
        <v>134</v>
      </c>
      <c r="AG188" s="2" t="s">
        <v>1376</v>
      </c>
      <c r="AH188" s="2" t="s">
        <v>206</v>
      </c>
      <c r="AI188" s="2" t="s">
        <v>369</v>
      </c>
      <c r="AJ188" s="2"/>
      <c r="AK188" s="20"/>
      <c r="AL188" t="str">
        <f>IFERROR(INDEX(RD_IL_PERMISOS!$CQ$1:$CQ$100,MATCH(BD_CIAT!A188,RD_IL_PERMISOS!$I$1:$I$100,0)),"")</f>
        <v/>
      </c>
    </row>
    <row r="189" spans="1:38" ht="20.100000000000001" customHeight="1">
      <c r="A189" s="18">
        <v>6311</v>
      </c>
      <c r="B189" s="2" t="s">
        <v>1380</v>
      </c>
      <c r="C189" s="2" t="s">
        <v>363</v>
      </c>
      <c r="D189" s="2" t="s">
        <v>195</v>
      </c>
      <c r="E189" s="2">
        <v>996</v>
      </c>
      <c r="F189" s="19">
        <v>38470</v>
      </c>
      <c r="G189" s="20">
        <v>858</v>
      </c>
      <c r="H189" s="2" t="s">
        <v>409</v>
      </c>
      <c r="I189" s="2" t="s">
        <v>1381</v>
      </c>
      <c r="J189" s="2">
        <v>7360291</v>
      </c>
      <c r="K189" s="2" t="s">
        <v>1382</v>
      </c>
      <c r="L189" s="2">
        <v>62.75</v>
      </c>
      <c r="M189" s="2">
        <v>11.5</v>
      </c>
      <c r="N189" s="2">
        <v>5.65</v>
      </c>
      <c r="O189" s="2">
        <v>1107</v>
      </c>
      <c r="P189" s="2">
        <v>3600</v>
      </c>
      <c r="Q189" s="2">
        <v>1978</v>
      </c>
      <c r="R189" s="2" t="s">
        <v>991</v>
      </c>
      <c r="S189" s="2" t="s">
        <v>1378</v>
      </c>
      <c r="T189" s="2" t="s">
        <v>1379</v>
      </c>
      <c r="U189" s="2"/>
      <c r="V189" s="2"/>
      <c r="W189" s="1" t="s">
        <v>202</v>
      </c>
      <c r="X189" s="1" t="s">
        <v>203</v>
      </c>
      <c r="Y189" s="2"/>
      <c r="Z189" s="2"/>
      <c r="AA189" s="2"/>
      <c r="AB189" s="2" t="s">
        <v>204</v>
      </c>
      <c r="AC189" s="2">
        <v>6</v>
      </c>
      <c r="AD189" s="2" t="s">
        <v>133</v>
      </c>
      <c r="AE189" s="2" t="s">
        <v>137</v>
      </c>
      <c r="AF189" s="2" t="s">
        <v>134</v>
      </c>
      <c r="AG189" s="2" t="s">
        <v>1381</v>
      </c>
      <c r="AH189" s="2" t="s">
        <v>206</v>
      </c>
      <c r="AI189" s="2" t="s">
        <v>369</v>
      </c>
      <c r="AJ189" s="2"/>
      <c r="AK189" s="20"/>
      <c r="AL189" t="str">
        <f>IFERROR(INDEX(RD_IL_PERMISOS!$CQ$1:$CQ$100,MATCH(BD_CIAT!A189,RD_IL_PERMISOS!$I$1:$I$100,0)),"")</f>
        <v/>
      </c>
    </row>
    <row r="190" spans="1:38" ht="20.100000000000001" customHeight="1">
      <c r="A190" s="18">
        <v>6347</v>
      </c>
      <c r="B190" s="2" t="s">
        <v>1383</v>
      </c>
      <c r="C190" s="2" t="s">
        <v>209</v>
      </c>
      <c r="D190" s="2" t="s">
        <v>195</v>
      </c>
      <c r="E190" s="2">
        <v>1881</v>
      </c>
      <c r="F190" s="19">
        <v>41838</v>
      </c>
      <c r="G190" s="20">
        <v>1653</v>
      </c>
      <c r="H190" s="2" t="s">
        <v>210</v>
      </c>
      <c r="I190" s="2" t="s">
        <v>1384</v>
      </c>
      <c r="J190" s="2">
        <v>8206301</v>
      </c>
      <c r="K190" s="2" t="s">
        <v>1385</v>
      </c>
      <c r="L190" s="2">
        <v>77.44</v>
      </c>
      <c r="M190" s="2">
        <v>13.7</v>
      </c>
      <c r="N190" s="2">
        <v>6.65</v>
      </c>
      <c r="O190" s="2">
        <v>2165</v>
      </c>
      <c r="P190" s="2">
        <v>4400</v>
      </c>
      <c r="Q190" s="2">
        <v>1985</v>
      </c>
      <c r="R190" s="2" t="s">
        <v>199</v>
      </c>
      <c r="S190" s="2" t="s">
        <v>1386</v>
      </c>
      <c r="T190" s="2" t="s">
        <v>1387</v>
      </c>
      <c r="U190" s="2"/>
      <c r="V190" s="2" t="s">
        <v>1388</v>
      </c>
      <c r="W190" s="1" t="s">
        <v>1389</v>
      </c>
      <c r="X190" s="1" t="s">
        <v>203</v>
      </c>
      <c r="Y190" s="2"/>
      <c r="Z190" s="2"/>
      <c r="AA190" s="2"/>
      <c r="AB190" s="2" t="s">
        <v>204</v>
      </c>
      <c r="AC190" s="2">
        <v>6</v>
      </c>
      <c r="AD190" s="2" t="s">
        <v>133</v>
      </c>
      <c r="AE190" s="2" t="s">
        <v>137</v>
      </c>
      <c r="AF190" s="2" t="s">
        <v>134</v>
      </c>
      <c r="AG190" s="2" t="s">
        <v>1384</v>
      </c>
      <c r="AH190" s="2" t="s">
        <v>206</v>
      </c>
      <c r="AI190" s="2" t="s">
        <v>219</v>
      </c>
      <c r="AJ190" s="2"/>
      <c r="AK190" s="20"/>
      <c r="AL190" t="str">
        <f>IFERROR(INDEX(RD_IL_PERMISOS!$CQ$1:$CQ$100,MATCH(BD_CIAT!A190,RD_IL_PERMISOS!$I$1:$I$100,0)),"")</f>
        <v/>
      </c>
    </row>
    <row r="191" spans="1:38" ht="20.100000000000001" customHeight="1">
      <c r="A191" s="18">
        <v>6489</v>
      </c>
      <c r="B191" s="2" t="s">
        <v>1390</v>
      </c>
      <c r="C191" s="2" t="s">
        <v>241</v>
      </c>
      <c r="D191" s="2" t="s">
        <v>195</v>
      </c>
      <c r="E191" s="2">
        <v>107</v>
      </c>
      <c r="F191" s="19">
        <v>42736</v>
      </c>
      <c r="G191" s="20">
        <v>91</v>
      </c>
      <c r="H191" s="2" t="s">
        <v>357</v>
      </c>
      <c r="I191" s="2">
        <v>643518</v>
      </c>
      <c r="J191" s="2">
        <v>8886498</v>
      </c>
      <c r="K191" s="2" t="s">
        <v>1391</v>
      </c>
      <c r="L191" s="2">
        <v>19.78</v>
      </c>
      <c r="M191" s="2">
        <v>7.31</v>
      </c>
      <c r="N191" s="2">
        <v>3.35</v>
      </c>
      <c r="O191" s="2">
        <v>124</v>
      </c>
      <c r="P191" s="2">
        <v>600</v>
      </c>
      <c r="Q191" s="2">
        <v>1981</v>
      </c>
      <c r="R191" s="2" t="s">
        <v>1392</v>
      </c>
      <c r="S191" s="2" t="s">
        <v>1393</v>
      </c>
      <c r="T191" s="2" t="s">
        <v>361</v>
      </c>
      <c r="U191" s="2"/>
      <c r="V191" s="2"/>
      <c r="W191" s="1" t="s">
        <v>202</v>
      </c>
      <c r="X191" s="1" t="s">
        <v>203</v>
      </c>
      <c r="Y191" s="2"/>
      <c r="Z191" s="2"/>
      <c r="AA191" s="2"/>
      <c r="AB191" s="2" t="s">
        <v>204</v>
      </c>
      <c r="AC191" s="2"/>
      <c r="AD191" s="2"/>
      <c r="AE191" s="2" t="s">
        <v>218</v>
      </c>
      <c r="AF191" s="2"/>
      <c r="AG191" s="2">
        <v>643518</v>
      </c>
      <c r="AH191" s="2" t="s">
        <v>206</v>
      </c>
      <c r="AI191" s="2" t="s">
        <v>247</v>
      </c>
      <c r="AJ191" s="2"/>
      <c r="AK191" s="20"/>
      <c r="AL191" t="str">
        <f>IFERROR(INDEX(RD_IL_PERMISOS!$CQ$1:$CQ$100,MATCH(BD_CIAT!A191,RD_IL_PERMISOS!$I$1:$I$100,0)),"")</f>
        <v/>
      </c>
    </row>
    <row r="192" spans="1:38" ht="20.100000000000001" customHeight="1">
      <c r="A192" s="18">
        <v>6525</v>
      </c>
      <c r="B192" s="2" t="s">
        <v>1394</v>
      </c>
      <c r="C192" s="2" t="s">
        <v>209</v>
      </c>
      <c r="D192" s="2" t="s">
        <v>195</v>
      </c>
      <c r="E192" s="2">
        <v>220</v>
      </c>
      <c r="F192" s="19">
        <v>42219</v>
      </c>
      <c r="G192" s="20">
        <v>211</v>
      </c>
      <c r="H192" s="2" t="s">
        <v>210</v>
      </c>
      <c r="I192" s="2" t="s">
        <v>1395</v>
      </c>
      <c r="J192" s="2">
        <v>8212415</v>
      </c>
      <c r="K192" s="2" t="s">
        <v>1396</v>
      </c>
      <c r="L192" s="2">
        <v>32.56</v>
      </c>
      <c r="M192" s="2">
        <v>8.58</v>
      </c>
      <c r="N192" s="2">
        <v>6.5</v>
      </c>
      <c r="O192" s="2">
        <v>304</v>
      </c>
      <c r="P192" s="2">
        <v>850</v>
      </c>
      <c r="Q192" s="2">
        <v>1982</v>
      </c>
      <c r="R192" s="2" t="s">
        <v>334</v>
      </c>
      <c r="S192" s="2" t="s">
        <v>471</v>
      </c>
      <c r="T192" s="2" t="s">
        <v>472</v>
      </c>
      <c r="U192" s="2" t="s">
        <v>1397</v>
      </c>
      <c r="V192" s="2" t="s">
        <v>1398</v>
      </c>
      <c r="W192" s="1" t="s">
        <v>202</v>
      </c>
      <c r="X192" s="1" t="s">
        <v>203</v>
      </c>
      <c r="Y192" s="2"/>
      <c r="Z192" s="2"/>
      <c r="AA192" s="2"/>
      <c r="AB192" s="2" t="s">
        <v>204</v>
      </c>
      <c r="AC192" s="2">
        <v>4</v>
      </c>
      <c r="AD192" s="2" t="s">
        <v>140</v>
      </c>
      <c r="AE192" s="2" t="s">
        <v>286</v>
      </c>
      <c r="AF192" s="2" t="s">
        <v>205</v>
      </c>
      <c r="AG192" s="2" t="s">
        <v>1395</v>
      </c>
      <c r="AH192" s="2" t="s">
        <v>206</v>
      </c>
      <c r="AI192" s="2" t="s">
        <v>219</v>
      </c>
      <c r="AJ192" s="2"/>
      <c r="AK192" s="20"/>
      <c r="AL192" t="str">
        <f>IFERROR(INDEX(RD_IL_PERMISOS!$CQ$1:$CQ$100,MATCH(BD_CIAT!A192,RD_IL_PERMISOS!$I$1:$I$100,0)),"")</f>
        <v/>
      </c>
    </row>
    <row r="193" spans="1:38" ht="20.100000000000001" customHeight="1">
      <c r="A193" s="18">
        <v>6607</v>
      </c>
      <c r="B193" s="2" t="s">
        <v>1399</v>
      </c>
      <c r="C193" s="2" t="s">
        <v>221</v>
      </c>
      <c r="D193" s="2" t="s">
        <v>195</v>
      </c>
      <c r="E193" s="2">
        <v>1907</v>
      </c>
      <c r="F193" s="19">
        <v>45195</v>
      </c>
      <c r="G193" s="20">
        <v>1526</v>
      </c>
      <c r="H193" s="2" t="s">
        <v>222</v>
      </c>
      <c r="I193" s="2" t="s">
        <v>1400</v>
      </c>
      <c r="J193" s="2">
        <v>7385409</v>
      </c>
      <c r="K193" s="2" t="s">
        <v>1401</v>
      </c>
      <c r="L193" s="2">
        <v>83.1</v>
      </c>
      <c r="M193" s="2">
        <v>11.8</v>
      </c>
      <c r="N193" s="2">
        <v>5.6</v>
      </c>
      <c r="O193" s="2">
        <v>1888</v>
      </c>
      <c r="P193" s="2">
        <v>4000</v>
      </c>
      <c r="Q193" s="2">
        <v>1974</v>
      </c>
      <c r="R193" s="2" t="s">
        <v>225</v>
      </c>
      <c r="S193" s="2" t="s">
        <v>226</v>
      </c>
      <c r="T193" s="2" t="s">
        <v>227</v>
      </c>
      <c r="U193" s="2" t="s">
        <v>1402</v>
      </c>
      <c r="V193" s="2" t="s">
        <v>1403</v>
      </c>
      <c r="W193" s="1" t="s">
        <v>1404</v>
      </c>
      <c r="X193" s="1" t="s">
        <v>203</v>
      </c>
      <c r="Y193" s="2"/>
      <c r="Z193" s="2"/>
      <c r="AA193" s="2"/>
      <c r="AB193" s="2" t="s">
        <v>204</v>
      </c>
      <c r="AC193" s="2"/>
      <c r="AD193" s="2"/>
      <c r="AE193" s="2" t="s">
        <v>218</v>
      </c>
      <c r="AF193" s="2"/>
      <c r="AG193" s="2" t="s">
        <v>1400</v>
      </c>
      <c r="AH193" s="2" t="s">
        <v>206</v>
      </c>
      <c r="AI193" s="2" t="s">
        <v>230</v>
      </c>
      <c r="AJ193" s="2"/>
      <c r="AK193" s="20"/>
      <c r="AL193" t="str">
        <f>IFERROR(INDEX(RD_IL_PERMISOS!$CQ$1:$CQ$100,MATCH(BD_CIAT!A193,RD_IL_PERMISOS!$I$1:$I$100,0)),"")</f>
        <v/>
      </c>
    </row>
    <row r="194" spans="1:38" ht="20.100000000000001" customHeight="1">
      <c r="A194" s="18">
        <v>9435</v>
      </c>
      <c r="B194" s="2" t="s">
        <v>1405</v>
      </c>
      <c r="C194" s="2" t="s">
        <v>313</v>
      </c>
      <c r="D194" s="2" t="s">
        <v>195</v>
      </c>
      <c r="E194" s="2">
        <v>1603</v>
      </c>
      <c r="F194" s="19">
        <v>38520</v>
      </c>
      <c r="G194" s="20">
        <v>1367</v>
      </c>
      <c r="H194" s="2" t="s">
        <v>428</v>
      </c>
      <c r="I194" s="2" t="s">
        <v>1406</v>
      </c>
      <c r="J194" s="2">
        <v>9330214</v>
      </c>
      <c r="K194" s="2" t="s">
        <v>1407</v>
      </c>
      <c r="L194" s="2">
        <v>78.33</v>
      </c>
      <c r="M194" s="2">
        <v>13.65</v>
      </c>
      <c r="N194" s="2">
        <v>8.06</v>
      </c>
      <c r="O194" s="2">
        <v>1771</v>
      </c>
      <c r="P194" s="2">
        <v>4280</v>
      </c>
      <c r="Q194" s="2">
        <v>2003</v>
      </c>
      <c r="R194" s="2" t="s">
        <v>1408</v>
      </c>
      <c r="S194" s="2" t="s">
        <v>1409</v>
      </c>
      <c r="T194" s="2" t="s">
        <v>648</v>
      </c>
      <c r="U194" s="2"/>
      <c r="V194" s="2"/>
      <c r="W194" s="1" t="s">
        <v>202</v>
      </c>
      <c r="X194" s="1" t="s">
        <v>203</v>
      </c>
      <c r="Y194" s="2"/>
      <c r="Z194" s="2"/>
      <c r="AA194" s="2"/>
      <c r="AB194" s="2" t="s">
        <v>204</v>
      </c>
      <c r="AC194" s="2">
        <v>6</v>
      </c>
      <c r="AD194" s="2" t="s">
        <v>140</v>
      </c>
      <c r="AE194" s="2" t="s">
        <v>143</v>
      </c>
      <c r="AF194" s="2" t="s">
        <v>205</v>
      </c>
      <c r="AG194" s="2" t="s">
        <v>1406</v>
      </c>
      <c r="AH194" s="2" t="s">
        <v>206</v>
      </c>
      <c r="AI194" s="2" t="s">
        <v>319</v>
      </c>
      <c r="AJ194" s="2"/>
      <c r="AK194" s="20"/>
      <c r="AL194" t="str">
        <f>IFERROR(INDEX(RD_IL_PERMISOS!$CQ$1:$CQ$100,MATCH(BD_CIAT!A194,RD_IL_PERMISOS!$I$1:$I$100,0)),"")</f>
        <v/>
      </c>
    </row>
    <row r="195" spans="1:38" ht="20.100000000000001" customHeight="1">
      <c r="A195" s="18">
        <v>9571</v>
      </c>
      <c r="B195" s="2" t="s">
        <v>1410</v>
      </c>
      <c r="C195" s="2" t="s">
        <v>209</v>
      </c>
      <c r="D195" s="2" t="s">
        <v>195</v>
      </c>
      <c r="E195" s="2">
        <v>399</v>
      </c>
      <c r="F195" s="19">
        <v>42736</v>
      </c>
      <c r="G195" s="20">
        <v>345</v>
      </c>
      <c r="H195" s="2" t="s">
        <v>210</v>
      </c>
      <c r="I195" s="2" t="s">
        <v>1411</v>
      </c>
      <c r="J195" s="2">
        <v>8618736</v>
      </c>
      <c r="K195" s="2" t="s">
        <v>1412</v>
      </c>
      <c r="L195" s="2">
        <v>56.9</v>
      </c>
      <c r="M195" s="2">
        <v>8.9</v>
      </c>
      <c r="N195" s="2">
        <v>3.8</v>
      </c>
      <c r="O195" s="2">
        <v>619</v>
      </c>
      <c r="P195" s="2">
        <v>950</v>
      </c>
      <c r="Q195" s="2">
        <v>1986</v>
      </c>
      <c r="R195" s="2" t="s">
        <v>1413</v>
      </c>
      <c r="S195" s="2" t="s">
        <v>342</v>
      </c>
      <c r="T195" s="2" t="s">
        <v>343</v>
      </c>
      <c r="U195" s="2"/>
      <c r="V195" s="2"/>
      <c r="W195" s="1" t="s">
        <v>202</v>
      </c>
      <c r="X195" s="1" t="s">
        <v>203</v>
      </c>
      <c r="Y195" s="2"/>
      <c r="Z195" s="2"/>
      <c r="AA195" s="2"/>
      <c r="AB195" s="2" t="s">
        <v>204</v>
      </c>
      <c r="AC195" s="2">
        <v>5</v>
      </c>
      <c r="AD195" s="2" t="s">
        <v>133</v>
      </c>
      <c r="AE195" s="2" t="s">
        <v>277</v>
      </c>
      <c r="AF195" s="2" t="s">
        <v>134</v>
      </c>
      <c r="AG195" s="2" t="s">
        <v>1411</v>
      </c>
      <c r="AH195" s="2" t="s">
        <v>206</v>
      </c>
      <c r="AI195" s="2" t="s">
        <v>219</v>
      </c>
      <c r="AJ195" s="2"/>
      <c r="AK195" s="20"/>
      <c r="AL195" t="str">
        <f>IFERROR(INDEX(RD_IL_PERMISOS!$CQ$1:$CQ$100,MATCH(BD_CIAT!A195,RD_IL_PERMISOS!$I$1:$I$100,0)),"")</f>
        <v/>
      </c>
    </row>
    <row r="196" spans="1:38" ht="20.100000000000001" customHeight="1">
      <c r="A196" s="18">
        <v>11977</v>
      </c>
      <c r="B196" s="2" t="s">
        <v>1414</v>
      </c>
      <c r="C196" s="2" t="s">
        <v>209</v>
      </c>
      <c r="D196" s="2" t="s">
        <v>195</v>
      </c>
      <c r="E196" s="2">
        <v>374</v>
      </c>
      <c r="F196" s="19">
        <v>44769</v>
      </c>
      <c r="G196" s="20">
        <v>333</v>
      </c>
      <c r="H196" s="2" t="s">
        <v>210</v>
      </c>
      <c r="I196" s="2" t="s">
        <v>1415</v>
      </c>
      <c r="J196" s="2">
        <v>8716277</v>
      </c>
      <c r="K196" s="2" t="s">
        <v>1416</v>
      </c>
      <c r="L196" s="2">
        <v>42.03</v>
      </c>
      <c r="M196" s="2">
        <v>9.44</v>
      </c>
      <c r="N196" s="2">
        <v>6.95</v>
      </c>
      <c r="O196" s="2">
        <v>516</v>
      </c>
      <c r="P196" s="2">
        <v>1450</v>
      </c>
      <c r="Q196" s="2">
        <v>1988</v>
      </c>
      <c r="R196" s="2" t="s">
        <v>970</v>
      </c>
      <c r="S196" s="2" t="s">
        <v>1417</v>
      </c>
      <c r="T196" s="2" t="s">
        <v>1418</v>
      </c>
      <c r="U196" s="2" t="s">
        <v>1419</v>
      </c>
      <c r="V196" s="2"/>
      <c r="W196" s="1" t="s">
        <v>202</v>
      </c>
      <c r="X196" s="1" t="s">
        <v>203</v>
      </c>
      <c r="Y196" s="2" t="s">
        <v>96</v>
      </c>
      <c r="Z196" s="2" t="s">
        <v>238</v>
      </c>
      <c r="AA196" s="2" t="s">
        <v>216</v>
      </c>
      <c r="AB196" s="2" t="s">
        <v>1420</v>
      </c>
      <c r="AC196" s="2">
        <v>5</v>
      </c>
      <c r="AD196" s="2" t="s">
        <v>534</v>
      </c>
      <c r="AE196" s="2" t="s">
        <v>1421</v>
      </c>
      <c r="AF196" s="2" t="s">
        <v>205</v>
      </c>
      <c r="AG196" s="2" t="s">
        <v>1415</v>
      </c>
      <c r="AH196" s="2" t="s">
        <v>1415</v>
      </c>
      <c r="AI196" s="2" t="s">
        <v>219</v>
      </c>
      <c r="AJ196" s="2">
        <v>110</v>
      </c>
      <c r="AK196" s="20">
        <v>155</v>
      </c>
      <c r="AL196" t="str">
        <f>IFERROR(INDEX(RD_IL_PERMISOS!$CQ$1:$CQ$100,MATCH(BD_CIAT!A196,RD_IL_PERMISOS!$I$1:$I$100,0)),"")</f>
        <v/>
      </c>
    </row>
    <row r="197" spans="1:38" ht="20.100000000000001" customHeight="1">
      <c r="A197" s="18">
        <v>12262</v>
      </c>
      <c r="B197" s="2" t="s">
        <v>1422</v>
      </c>
      <c r="C197" s="2" t="s">
        <v>221</v>
      </c>
      <c r="D197" s="2" t="s">
        <v>195</v>
      </c>
      <c r="E197" s="2">
        <v>1860</v>
      </c>
      <c r="F197" s="19">
        <v>38714</v>
      </c>
      <c r="G197" s="20">
        <v>1385</v>
      </c>
      <c r="H197" s="2" t="s">
        <v>222</v>
      </c>
      <c r="I197" s="2" t="s">
        <v>1423</v>
      </c>
      <c r="J197" s="2">
        <v>8021763</v>
      </c>
      <c r="K197" s="2" t="s">
        <v>1424</v>
      </c>
      <c r="L197" s="2">
        <v>82.83</v>
      </c>
      <c r="M197" s="2">
        <v>12.88</v>
      </c>
      <c r="N197" s="2">
        <v>8.31</v>
      </c>
      <c r="O197" s="2">
        <v>2157</v>
      </c>
      <c r="P197" s="2">
        <v>4345</v>
      </c>
      <c r="Q197" s="2">
        <v>1981</v>
      </c>
      <c r="R197" s="2" t="s">
        <v>1425</v>
      </c>
      <c r="S197" s="2" t="s">
        <v>1426</v>
      </c>
      <c r="T197" s="2" t="s">
        <v>1427</v>
      </c>
      <c r="U197" s="2" t="s">
        <v>1428</v>
      </c>
      <c r="V197" s="2" t="s">
        <v>1429</v>
      </c>
      <c r="W197" s="1" t="s">
        <v>202</v>
      </c>
      <c r="X197" s="1" t="s">
        <v>203</v>
      </c>
      <c r="Y197" s="2" t="s">
        <v>158</v>
      </c>
      <c r="Z197" s="2" t="s">
        <v>300</v>
      </c>
      <c r="AA197" s="2" t="s">
        <v>216</v>
      </c>
      <c r="AB197" s="2" t="s">
        <v>1430</v>
      </c>
      <c r="AC197" s="2">
        <v>6</v>
      </c>
      <c r="AD197" s="2" t="s">
        <v>133</v>
      </c>
      <c r="AE197" s="2" t="s">
        <v>137</v>
      </c>
      <c r="AF197" s="2" t="s">
        <v>134</v>
      </c>
      <c r="AG197" s="2" t="s">
        <v>1423</v>
      </c>
      <c r="AH197" s="21" t="s">
        <v>1431</v>
      </c>
      <c r="AI197" s="2" t="s">
        <v>230</v>
      </c>
      <c r="AJ197" s="2">
        <v>110</v>
      </c>
      <c r="AK197" s="20">
        <v>648</v>
      </c>
      <c r="AL197" t="str">
        <f>IFERROR(INDEX(RD_IL_PERMISOS!$CQ$1:$CQ$100,MATCH(BD_CIAT!A197,RD_IL_PERMISOS!$I$1:$I$100,0)),"")</f>
        <v/>
      </c>
    </row>
    <row r="198" spans="1:38" ht="20.100000000000001" customHeight="1">
      <c r="A198" s="18">
        <v>12269</v>
      </c>
      <c r="B198" s="2" t="s">
        <v>1432</v>
      </c>
      <c r="C198" s="2" t="s">
        <v>1433</v>
      </c>
      <c r="D198" s="2" t="s">
        <v>195</v>
      </c>
      <c r="E198" s="2">
        <v>606</v>
      </c>
      <c r="F198" s="19">
        <v>42736</v>
      </c>
      <c r="G198" s="20">
        <v>433</v>
      </c>
      <c r="H198" s="2" t="s">
        <v>1434</v>
      </c>
      <c r="I198" s="2" t="s">
        <v>1435</v>
      </c>
      <c r="J198" s="2">
        <v>9130731</v>
      </c>
      <c r="K198" s="2" t="s">
        <v>1436</v>
      </c>
      <c r="L198" s="2">
        <v>48.7</v>
      </c>
      <c r="M198" s="2">
        <v>10</v>
      </c>
      <c r="N198" s="2">
        <v>5.3</v>
      </c>
      <c r="O198" s="2">
        <v>469</v>
      </c>
      <c r="P198" s="2">
        <v>1768</v>
      </c>
      <c r="Q198" s="2">
        <v>1997</v>
      </c>
      <c r="R198" s="2"/>
      <c r="S198" s="2" t="s">
        <v>1437</v>
      </c>
      <c r="T198" s="2" t="s">
        <v>1438</v>
      </c>
      <c r="U198" s="2"/>
      <c r="V198" s="2"/>
      <c r="W198" s="1" t="s">
        <v>202</v>
      </c>
      <c r="X198" s="1" t="s">
        <v>203</v>
      </c>
      <c r="Y198" s="2"/>
      <c r="Z198" s="2"/>
      <c r="AA198" s="2"/>
      <c r="AB198" s="2" t="s">
        <v>204</v>
      </c>
      <c r="AC198" s="2">
        <v>6</v>
      </c>
      <c r="AD198" s="2" t="s">
        <v>133</v>
      </c>
      <c r="AE198" s="2" t="s">
        <v>137</v>
      </c>
      <c r="AF198" s="2" t="s">
        <v>134</v>
      </c>
      <c r="AG198" s="2" t="s">
        <v>1435</v>
      </c>
      <c r="AH198" s="2" t="s">
        <v>206</v>
      </c>
      <c r="AI198" s="2" t="s">
        <v>1439</v>
      </c>
      <c r="AJ198" s="2"/>
      <c r="AK198" s="20"/>
      <c r="AL198" t="str">
        <f>IFERROR(INDEX(RD_IL_PERMISOS!$CQ$1:$CQ$100,MATCH(BD_CIAT!A198,RD_IL_PERMISOS!$I$1:$I$100,0)),"")</f>
        <v/>
      </c>
    </row>
    <row r="199" spans="1:38" ht="20.100000000000001" customHeight="1">
      <c r="A199" s="18">
        <v>12270</v>
      </c>
      <c r="B199" s="2" t="s">
        <v>1440</v>
      </c>
      <c r="C199" s="2" t="s">
        <v>1433</v>
      </c>
      <c r="D199" s="2" t="s">
        <v>195</v>
      </c>
      <c r="E199" s="2">
        <v>614</v>
      </c>
      <c r="F199" s="19">
        <v>42736</v>
      </c>
      <c r="G199" s="20">
        <v>439</v>
      </c>
      <c r="H199" s="2" t="s">
        <v>1434</v>
      </c>
      <c r="I199" s="2" t="s">
        <v>1441</v>
      </c>
      <c r="J199" s="2">
        <v>9130092</v>
      </c>
      <c r="K199" s="2" t="s">
        <v>1442</v>
      </c>
      <c r="L199" s="2">
        <v>48.05</v>
      </c>
      <c r="M199" s="2">
        <v>10.32</v>
      </c>
      <c r="N199" s="2">
        <v>4.9800000000000004</v>
      </c>
      <c r="O199" s="2">
        <v>484</v>
      </c>
      <c r="P199" s="2">
        <v>1775</v>
      </c>
      <c r="Q199" s="2">
        <v>1996</v>
      </c>
      <c r="R199" s="2"/>
      <c r="S199" s="2" t="s">
        <v>1437</v>
      </c>
      <c r="T199" s="2" t="s">
        <v>1438</v>
      </c>
      <c r="U199" s="2"/>
      <c r="V199" s="2"/>
      <c r="W199" s="1" t="s">
        <v>202</v>
      </c>
      <c r="X199" s="1" t="s">
        <v>203</v>
      </c>
      <c r="Y199" s="2"/>
      <c r="Z199" s="2"/>
      <c r="AA199" s="2"/>
      <c r="AB199" s="2" t="s">
        <v>204</v>
      </c>
      <c r="AC199" s="2">
        <v>6</v>
      </c>
      <c r="AD199" s="2" t="s">
        <v>133</v>
      </c>
      <c r="AE199" s="2" t="s">
        <v>137</v>
      </c>
      <c r="AF199" s="2" t="s">
        <v>134</v>
      </c>
      <c r="AG199" s="2" t="s">
        <v>1441</v>
      </c>
      <c r="AH199" s="2" t="s">
        <v>206</v>
      </c>
      <c r="AI199" s="2" t="s">
        <v>1439</v>
      </c>
      <c r="AJ199" s="2"/>
      <c r="AK199" s="20"/>
      <c r="AL199" t="str">
        <f>IFERROR(INDEX(RD_IL_PERMISOS!$CQ$1:$CQ$100,MATCH(BD_CIAT!A199,RD_IL_PERMISOS!$I$1:$I$100,0)),"")</f>
        <v/>
      </c>
    </row>
    <row r="200" spans="1:38" ht="20.100000000000001" customHeight="1">
      <c r="A200" s="18">
        <v>12273</v>
      </c>
      <c r="B200" s="2" t="s">
        <v>1443</v>
      </c>
      <c r="C200" s="2" t="s">
        <v>1433</v>
      </c>
      <c r="D200" s="2" t="s">
        <v>195</v>
      </c>
      <c r="E200" s="2">
        <v>607</v>
      </c>
      <c r="F200" s="19">
        <v>42736</v>
      </c>
      <c r="G200" s="20">
        <v>434</v>
      </c>
      <c r="H200" s="2" t="s">
        <v>1434</v>
      </c>
      <c r="I200" s="2" t="s">
        <v>1444</v>
      </c>
      <c r="J200" s="2">
        <v>9130743</v>
      </c>
      <c r="K200" s="2" t="s">
        <v>1445</v>
      </c>
      <c r="L200" s="2">
        <v>48.9</v>
      </c>
      <c r="M200" s="2">
        <v>10.3</v>
      </c>
      <c r="N200" s="2">
        <v>5.01</v>
      </c>
      <c r="O200" s="2">
        <v>480</v>
      </c>
      <c r="P200" s="2">
        <v>1740</v>
      </c>
      <c r="Q200" s="2">
        <v>1997</v>
      </c>
      <c r="R200" s="2"/>
      <c r="S200" s="2" t="s">
        <v>1437</v>
      </c>
      <c r="T200" s="2" t="s">
        <v>1438</v>
      </c>
      <c r="U200" s="2"/>
      <c r="V200" s="2"/>
      <c r="W200" s="1" t="s">
        <v>202</v>
      </c>
      <c r="X200" s="1" t="s">
        <v>203</v>
      </c>
      <c r="Y200" s="2"/>
      <c r="Z200" s="2"/>
      <c r="AA200" s="2"/>
      <c r="AB200" s="2" t="s">
        <v>204</v>
      </c>
      <c r="AC200" s="2">
        <v>6</v>
      </c>
      <c r="AD200" s="2" t="s">
        <v>133</v>
      </c>
      <c r="AE200" s="2" t="s">
        <v>137</v>
      </c>
      <c r="AF200" s="2" t="s">
        <v>134</v>
      </c>
      <c r="AG200" s="2" t="s">
        <v>1444</v>
      </c>
      <c r="AH200" s="2" t="s">
        <v>206</v>
      </c>
      <c r="AI200" s="2" t="s">
        <v>1439</v>
      </c>
      <c r="AJ200" s="2"/>
      <c r="AK200" s="20"/>
      <c r="AL200" t="str">
        <f>IFERROR(INDEX(RD_IL_PERMISOS!$CQ$1:$CQ$100,MATCH(BD_CIAT!A200,RD_IL_PERMISOS!$I$1:$I$100,0)),"")</f>
        <v/>
      </c>
    </row>
    <row r="201" spans="1:38" ht="20.100000000000001" customHeight="1">
      <c r="A201" s="18">
        <v>12274</v>
      </c>
      <c r="B201" s="2" t="s">
        <v>1446</v>
      </c>
      <c r="C201" s="2" t="s">
        <v>1433</v>
      </c>
      <c r="D201" s="2" t="s">
        <v>195</v>
      </c>
      <c r="E201" s="2">
        <v>493</v>
      </c>
      <c r="F201" s="19">
        <v>43272</v>
      </c>
      <c r="G201" s="20">
        <v>394</v>
      </c>
      <c r="H201" s="2" t="s">
        <v>1434</v>
      </c>
      <c r="I201" s="2" t="s">
        <v>1447</v>
      </c>
      <c r="J201" s="2">
        <v>9292644</v>
      </c>
      <c r="K201" s="2" t="s">
        <v>1448</v>
      </c>
      <c r="L201" s="2">
        <v>48.7</v>
      </c>
      <c r="M201" s="2">
        <v>10.3</v>
      </c>
      <c r="N201" s="2">
        <v>5</v>
      </c>
      <c r="O201" s="2">
        <v>498</v>
      </c>
      <c r="P201" s="2">
        <v>1780</v>
      </c>
      <c r="Q201" s="2">
        <v>2003</v>
      </c>
      <c r="R201" s="2"/>
      <c r="S201" s="2" t="s">
        <v>1437</v>
      </c>
      <c r="T201" s="2" t="s">
        <v>1438</v>
      </c>
      <c r="U201" s="2"/>
      <c r="V201" s="2"/>
      <c r="W201" s="1" t="s">
        <v>202</v>
      </c>
      <c r="X201" s="1" t="s">
        <v>203</v>
      </c>
      <c r="Y201" s="2"/>
      <c r="Z201" s="2"/>
      <c r="AA201" s="2"/>
      <c r="AB201" s="2" t="s">
        <v>204</v>
      </c>
      <c r="AC201" s="2">
        <v>6</v>
      </c>
      <c r="AD201" s="2" t="s">
        <v>133</v>
      </c>
      <c r="AE201" s="2" t="s">
        <v>137</v>
      </c>
      <c r="AF201" s="2" t="s">
        <v>134</v>
      </c>
      <c r="AG201" s="2" t="s">
        <v>1447</v>
      </c>
      <c r="AH201" s="2" t="s">
        <v>206</v>
      </c>
      <c r="AI201" s="2" t="s">
        <v>1439</v>
      </c>
      <c r="AJ201" s="2"/>
      <c r="AK201" s="20"/>
      <c r="AL201" t="str">
        <f>IFERROR(INDEX(RD_IL_PERMISOS!$CQ$1:$CQ$100,MATCH(BD_CIAT!A201,RD_IL_PERMISOS!$I$1:$I$100,0)),"")</f>
        <v/>
      </c>
    </row>
    <row r="202" spans="1:38" ht="20.100000000000001" customHeight="1">
      <c r="A202" s="18">
        <v>12297</v>
      </c>
      <c r="B202" s="2" t="s">
        <v>1449</v>
      </c>
      <c r="C202" s="2" t="s">
        <v>363</v>
      </c>
      <c r="D202" s="2" t="s">
        <v>195</v>
      </c>
      <c r="E202" s="2">
        <v>1610</v>
      </c>
      <c r="F202" s="19">
        <v>39020</v>
      </c>
      <c r="G202" s="20">
        <v>1150</v>
      </c>
      <c r="H202" s="2" t="s">
        <v>364</v>
      </c>
      <c r="I202" s="2" t="s">
        <v>1450</v>
      </c>
      <c r="J202" s="2">
        <v>9363235</v>
      </c>
      <c r="K202" s="2">
        <v>0</v>
      </c>
      <c r="L202" s="2">
        <v>78.33</v>
      </c>
      <c r="M202" s="2">
        <v>13.64</v>
      </c>
      <c r="N202" s="2">
        <v>8.06</v>
      </c>
      <c r="O202" s="2">
        <v>1755</v>
      </c>
      <c r="P202" s="2">
        <v>5000</v>
      </c>
      <c r="Q202" s="2">
        <v>2006</v>
      </c>
      <c r="R202" s="2" t="s">
        <v>1408</v>
      </c>
      <c r="S202" s="2" t="s">
        <v>696</v>
      </c>
      <c r="T202" s="2" t="s">
        <v>697</v>
      </c>
      <c r="U202" s="2"/>
      <c r="V202" s="2"/>
      <c r="W202" s="1" t="s">
        <v>202</v>
      </c>
      <c r="X202" s="1" t="s">
        <v>203</v>
      </c>
      <c r="Y202" s="2"/>
      <c r="Z202" s="2"/>
      <c r="AA202" s="2"/>
      <c r="AB202" s="2" t="s">
        <v>204</v>
      </c>
      <c r="AC202" s="2">
        <v>6</v>
      </c>
      <c r="AD202" s="2" t="s">
        <v>140</v>
      </c>
      <c r="AE202" s="2" t="s">
        <v>143</v>
      </c>
      <c r="AF202" s="2" t="s">
        <v>205</v>
      </c>
      <c r="AG202" s="2" t="s">
        <v>1450</v>
      </c>
      <c r="AH202" s="2" t="s">
        <v>206</v>
      </c>
      <c r="AI202" s="2" t="s">
        <v>369</v>
      </c>
      <c r="AJ202" s="2"/>
      <c r="AK202" s="20"/>
      <c r="AL202" t="str">
        <f>IFERROR(INDEX(RD_IL_PERMISOS!$CQ$1:$CQ$100,MATCH(BD_CIAT!A202,RD_IL_PERMISOS!$I$1:$I$100,0)),"")</f>
        <v/>
      </c>
    </row>
    <row r="203" spans="1:38" ht="20.100000000000001" customHeight="1">
      <c r="A203" s="18">
        <v>12355</v>
      </c>
      <c r="B203" s="2" t="s">
        <v>1451</v>
      </c>
      <c r="C203" s="2" t="s">
        <v>363</v>
      </c>
      <c r="D203" s="2" t="s">
        <v>195</v>
      </c>
      <c r="E203" s="2">
        <v>1610</v>
      </c>
      <c r="F203" s="19">
        <v>39020</v>
      </c>
      <c r="G203" s="20">
        <v>1150</v>
      </c>
      <c r="H203" s="2" t="s">
        <v>364</v>
      </c>
      <c r="I203" s="2" t="s">
        <v>1452</v>
      </c>
      <c r="J203" s="2">
        <v>9363247</v>
      </c>
      <c r="K203" s="2">
        <v>0</v>
      </c>
      <c r="L203" s="2">
        <v>78.33</v>
      </c>
      <c r="M203" s="2">
        <v>13.64</v>
      </c>
      <c r="N203" s="2">
        <v>8.06</v>
      </c>
      <c r="O203" s="2">
        <v>1755</v>
      </c>
      <c r="P203" s="2">
        <v>5000</v>
      </c>
      <c r="Q203" s="2">
        <v>2006</v>
      </c>
      <c r="R203" s="2" t="s">
        <v>1408</v>
      </c>
      <c r="S203" s="2" t="s">
        <v>696</v>
      </c>
      <c r="T203" s="2" t="s">
        <v>697</v>
      </c>
      <c r="U203" s="2"/>
      <c r="V203" s="2"/>
      <c r="W203" s="1" t="s">
        <v>202</v>
      </c>
      <c r="X203" s="1" t="s">
        <v>203</v>
      </c>
      <c r="Y203" s="2"/>
      <c r="Z203" s="2"/>
      <c r="AA203" s="2"/>
      <c r="AB203" s="2" t="s">
        <v>204</v>
      </c>
      <c r="AC203" s="2">
        <v>6</v>
      </c>
      <c r="AD203" s="2" t="s">
        <v>140</v>
      </c>
      <c r="AE203" s="2" t="s">
        <v>143</v>
      </c>
      <c r="AF203" s="2" t="s">
        <v>205</v>
      </c>
      <c r="AG203" s="2" t="s">
        <v>1452</v>
      </c>
      <c r="AH203" s="2" t="s">
        <v>206</v>
      </c>
      <c r="AI203" s="2" t="s">
        <v>369</v>
      </c>
      <c r="AJ203" s="2"/>
      <c r="AK203" s="20"/>
      <c r="AL203" t="str">
        <f>IFERROR(INDEX(RD_IL_PERMISOS!$CQ$1:$CQ$100,MATCH(BD_CIAT!A203,RD_IL_PERMISOS!$I$1:$I$100,0)),"")</f>
        <v/>
      </c>
    </row>
    <row r="204" spans="1:38" ht="20.100000000000001" customHeight="1">
      <c r="A204" s="18">
        <v>12429</v>
      </c>
      <c r="B204" s="2" t="s">
        <v>1453</v>
      </c>
      <c r="C204" s="2" t="s">
        <v>194</v>
      </c>
      <c r="D204" s="2" t="s">
        <v>195</v>
      </c>
      <c r="E204" s="2">
        <v>2049</v>
      </c>
      <c r="F204" s="19">
        <v>44280</v>
      </c>
      <c r="G204" s="20">
        <v>1300</v>
      </c>
      <c r="H204" s="2" t="s">
        <v>1454</v>
      </c>
      <c r="I204" s="2" t="s">
        <v>1455</v>
      </c>
      <c r="J204" s="2">
        <v>8212075</v>
      </c>
      <c r="K204" s="2" t="s">
        <v>1456</v>
      </c>
      <c r="L204" s="2">
        <v>84.2</v>
      </c>
      <c r="M204" s="2">
        <v>15.02</v>
      </c>
      <c r="N204" s="2">
        <v>9.6</v>
      </c>
      <c r="O204" s="2">
        <v>2767</v>
      </c>
      <c r="P204" s="2">
        <v>5703</v>
      </c>
      <c r="Q204" s="2">
        <v>1984</v>
      </c>
      <c r="R204" s="2" t="s">
        <v>199</v>
      </c>
      <c r="S204" s="2" t="s">
        <v>200</v>
      </c>
      <c r="T204" s="2" t="s">
        <v>1457</v>
      </c>
      <c r="U204" s="2"/>
      <c r="V204" s="2"/>
      <c r="W204" s="1" t="s">
        <v>202</v>
      </c>
      <c r="X204" s="1" t="s">
        <v>203</v>
      </c>
      <c r="Y204" s="2"/>
      <c r="Z204" s="2"/>
      <c r="AA204" s="2"/>
      <c r="AB204" s="2" t="s">
        <v>204</v>
      </c>
      <c r="AC204" s="2">
        <v>6</v>
      </c>
      <c r="AD204" s="2" t="s">
        <v>140</v>
      </c>
      <c r="AE204" s="2" t="s">
        <v>143</v>
      </c>
      <c r="AF204" s="2" t="s">
        <v>205</v>
      </c>
      <c r="AG204" s="2" t="s">
        <v>1455</v>
      </c>
      <c r="AH204" s="2" t="s">
        <v>206</v>
      </c>
      <c r="AI204" s="2" t="s">
        <v>207</v>
      </c>
      <c r="AJ204" s="2"/>
      <c r="AK204" s="20"/>
      <c r="AL204" t="str">
        <f>IFERROR(INDEX(RD_IL_PERMISOS!$CQ$1:$CQ$100,MATCH(BD_CIAT!A204,RD_IL_PERMISOS!$I$1:$I$100,0)),"")</f>
        <v/>
      </c>
    </row>
    <row r="205" spans="1:38" ht="20.100000000000001" customHeight="1">
      <c r="A205" s="18">
        <v>12466</v>
      </c>
      <c r="B205" s="2" t="s">
        <v>1458</v>
      </c>
      <c r="C205" s="2" t="s">
        <v>221</v>
      </c>
      <c r="D205" s="2" t="s">
        <v>195</v>
      </c>
      <c r="E205" s="2">
        <v>2100</v>
      </c>
      <c r="F205" s="19">
        <v>42736</v>
      </c>
      <c r="G205" s="20">
        <v>1785</v>
      </c>
      <c r="H205" s="2"/>
      <c r="I205" s="2" t="s">
        <v>1459</v>
      </c>
      <c r="J205" s="2">
        <v>9545792</v>
      </c>
      <c r="K205" s="2" t="s">
        <v>1460</v>
      </c>
      <c r="L205" s="2">
        <v>80.599999999999994</v>
      </c>
      <c r="M205" s="2">
        <v>12.19</v>
      </c>
      <c r="N205" s="2">
        <v>8.8000000000000007</v>
      </c>
      <c r="O205" s="2">
        <v>2284</v>
      </c>
      <c r="P205" s="2">
        <v>5362</v>
      </c>
      <c r="Q205" s="2">
        <v>2006</v>
      </c>
      <c r="R205" s="2" t="s">
        <v>1461</v>
      </c>
      <c r="S205" s="2" t="s">
        <v>1462</v>
      </c>
      <c r="T205" s="2" t="s">
        <v>1463</v>
      </c>
      <c r="U205" s="2"/>
      <c r="V205" s="2" t="s">
        <v>1464</v>
      </c>
      <c r="W205" s="1" t="s">
        <v>1465</v>
      </c>
      <c r="X205" s="1" t="s">
        <v>203</v>
      </c>
      <c r="Y205" s="2" t="s">
        <v>96</v>
      </c>
      <c r="Z205" s="2" t="s">
        <v>238</v>
      </c>
      <c r="AA205" s="2" t="s">
        <v>216</v>
      </c>
      <c r="AB205" s="2" t="s">
        <v>1466</v>
      </c>
      <c r="AC205" s="2">
        <v>6</v>
      </c>
      <c r="AD205" s="2" t="s">
        <v>133</v>
      </c>
      <c r="AE205" s="2" t="s">
        <v>137</v>
      </c>
      <c r="AF205" s="2" t="s">
        <v>134</v>
      </c>
      <c r="AG205" s="2" t="s">
        <v>1459</v>
      </c>
      <c r="AH205" s="21" t="s">
        <v>1467</v>
      </c>
      <c r="AI205" s="2" t="s">
        <v>230</v>
      </c>
      <c r="AJ205" s="2">
        <v>110</v>
      </c>
      <c r="AK205" s="20">
        <v>685</v>
      </c>
      <c r="AL205" t="str">
        <f>IFERROR(INDEX(RD_IL_PERMISOS!$CQ$1:$CQ$100,MATCH(BD_CIAT!A205,RD_IL_PERMISOS!$I$1:$I$100,0)),"")</f>
        <v/>
      </c>
    </row>
    <row r="206" spans="1:38" ht="20.100000000000001" customHeight="1">
      <c r="A206" s="18">
        <v>12491</v>
      </c>
      <c r="B206" s="2" t="s">
        <v>1468</v>
      </c>
      <c r="C206" s="2" t="s">
        <v>209</v>
      </c>
      <c r="D206" s="2" t="s">
        <v>195</v>
      </c>
      <c r="E206" s="2">
        <v>372</v>
      </c>
      <c r="F206" s="19">
        <v>41944</v>
      </c>
      <c r="G206" s="20">
        <v>345</v>
      </c>
      <c r="H206" s="2" t="s">
        <v>210</v>
      </c>
      <c r="I206" s="2" t="s">
        <v>1469</v>
      </c>
      <c r="J206" s="2">
        <v>7015597</v>
      </c>
      <c r="K206" s="2" t="s">
        <v>1470</v>
      </c>
      <c r="L206" s="2">
        <v>49.5</v>
      </c>
      <c r="M206" s="2">
        <v>7.92</v>
      </c>
      <c r="N206" s="2">
        <v>4.38</v>
      </c>
      <c r="O206" s="2">
        <v>395</v>
      </c>
      <c r="P206" s="2">
        <v>1450</v>
      </c>
      <c r="Q206" s="2">
        <v>1971</v>
      </c>
      <c r="R206" s="2"/>
      <c r="S206" s="2" t="s">
        <v>1471</v>
      </c>
      <c r="T206" s="2" t="s">
        <v>1472</v>
      </c>
      <c r="U206" s="2"/>
      <c r="V206" s="2"/>
      <c r="W206" s="1" t="s">
        <v>202</v>
      </c>
      <c r="X206" s="1" t="s">
        <v>203</v>
      </c>
      <c r="Y206" s="2"/>
      <c r="Z206" s="2"/>
      <c r="AA206" s="2"/>
      <c r="AB206" s="2" t="s">
        <v>204</v>
      </c>
      <c r="AC206" s="2">
        <v>5</v>
      </c>
      <c r="AD206" s="2" t="s">
        <v>140</v>
      </c>
      <c r="AE206" s="2" t="s">
        <v>324</v>
      </c>
      <c r="AF206" s="2" t="s">
        <v>205</v>
      </c>
      <c r="AG206" s="2" t="s">
        <v>1469</v>
      </c>
      <c r="AH206" s="2" t="s">
        <v>206</v>
      </c>
      <c r="AI206" s="2" t="s">
        <v>219</v>
      </c>
      <c r="AJ206" s="2"/>
      <c r="AK206" s="20"/>
      <c r="AL206" t="str">
        <f>IFERROR(INDEX(RD_IL_PERMISOS!$CQ$1:$CQ$100,MATCH(BD_CIAT!A206,RD_IL_PERMISOS!$I$1:$I$100,0)),"")</f>
        <v/>
      </c>
    </row>
    <row r="207" spans="1:38" ht="20.100000000000001" customHeight="1">
      <c r="A207" s="18">
        <v>12905</v>
      </c>
      <c r="B207" s="2" t="s">
        <v>1473</v>
      </c>
      <c r="C207" s="2" t="s">
        <v>241</v>
      </c>
      <c r="D207" s="2" t="s">
        <v>195</v>
      </c>
      <c r="E207" s="2">
        <v>88</v>
      </c>
      <c r="F207" s="19">
        <v>42736</v>
      </c>
      <c r="G207" s="20">
        <v>63</v>
      </c>
      <c r="H207" s="2" t="s">
        <v>1474</v>
      </c>
      <c r="I207" s="2">
        <v>598813</v>
      </c>
      <c r="J207" s="2"/>
      <c r="K207" s="2" t="s">
        <v>1475</v>
      </c>
      <c r="L207" s="2">
        <v>17.670000000000002</v>
      </c>
      <c r="M207" s="2">
        <v>6.7</v>
      </c>
      <c r="N207" s="2">
        <v>2.56</v>
      </c>
      <c r="O207" s="2">
        <v>64</v>
      </c>
      <c r="P207" s="2">
        <v>376</v>
      </c>
      <c r="Q207" s="2">
        <v>1978</v>
      </c>
      <c r="R207" s="2"/>
      <c r="S207" s="2" t="s">
        <v>1476</v>
      </c>
      <c r="T207" s="2" t="s">
        <v>1477</v>
      </c>
      <c r="U207" s="2"/>
      <c r="V207" s="2"/>
      <c r="W207" s="1" t="s">
        <v>202</v>
      </c>
      <c r="X207" s="1" t="s">
        <v>203</v>
      </c>
      <c r="Y207" s="2"/>
      <c r="Z207" s="2"/>
      <c r="AA207" s="2"/>
      <c r="AB207" s="2" t="s">
        <v>204</v>
      </c>
      <c r="AC207" s="2"/>
      <c r="AD207" s="2"/>
      <c r="AE207" s="2" t="s">
        <v>218</v>
      </c>
      <c r="AF207" s="2"/>
      <c r="AG207" s="2">
        <v>598813</v>
      </c>
      <c r="AH207" s="2" t="s">
        <v>206</v>
      </c>
      <c r="AI207" s="2" t="s">
        <v>247</v>
      </c>
      <c r="AJ207" s="2"/>
      <c r="AK207" s="20"/>
      <c r="AL207" t="str">
        <f>IFERROR(INDEX(RD_IL_PERMISOS!$CQ$1:$CQ$100,MATCH(BD_CIAT!A207,RD_IL_PERMISOS!$I$1:$I$100,0)),"")</f>
        <v/>
      </c>
    </row>
    <row r="208" spans="1:38" ht="20.100000000000001" customHeight="1">
      <c r="A208" s="18">
        <v>13257</v>
      </c>
      <c r="B208" s="2" t="s">
        <v>1478</v>
      </c>
      <c r="C208" s="2" t="s">
        <v>241</v>
      </c>
      <c r="D208" s="2" t="s">
        <v>195</v>
      </c>
      <c r="E208" s="2">
        <v>115</v>
      </c>
      <c r="F208" s="19">
        <v>42736</v>
      </c>
      <c r="G208" s="20">
        <v>82</v>
      </c>
      <c r="H208" s="2" t="s">
        <v>1479</v>
      </c>
      <c r="I208" s="2">
        <v>1061917</v>
      </c>
      <c r="J208" s="2">
        <v>8990847</v>
      </c>
      <c r="K208" s="2" t="s">
        <v>1480</v>
      </c>
      <c r="L208" s="2">
        <v>20.72</v>
      </c>
      <c r="M208" s="2">
        <v>7.92</v>
      </c>
      <c r="N208" s="2">
        <v>3.65</v>
      </c>
      <c r="O208" s="2">
        <v>124</v>
      </c>
      <c r="P208" s="2">
        <v>750</v>
      </c>
      <c r="Q208" s="2">
        <v>1997</v>
      </c>
      <c r="R208" s="2" t="s">
        <v>1481</v>
      </c>
      <c r="S208" s="2" t="s">
        <v>1476</v>
      </c>
      <c r="T208" s="2" t="s">
        <v>1477</v>
      </c>
      <c r="U208" s="2"/>
      <c r="V208" s="2"/>
      <c r="W208" s="1" t="s">
        <v>202</v>
      </c>
      <c r="X208" s="1" t="s">
        <v>203</v>
      </c>
      <c r="Y208" s="2"/>
      <c r="Z208" s="2"/>
      <c r="AA208" s="2"/>
      <c r="AB208" s="2" t="s">
        <v>204</v>
      </c>
      <c r="AC208" s="2"/>
      <c r="AD208" s="2"/>
      <c r="AE208" s="2" t="s">
        <v>218</v>
      </c>
      <c r="AF208" s="2"/>
      <c r="AG208" s="2">
        <v>1061917</v>
      </c>
      <c r="AH208" s="2" t="s">
        <v>206</v>
      </c>
      <c r="AI208" s="2" t="s">
        <v>247</v>
      </c>
      <c r="AJ208" s="2"/>
      <c r="AK208" s="20"/>
      <c r="AL208" t="str">
        <f>IFERROR(INDEX(RD_IL_PERMISOS!$CQ$1:$CQ$100,MATCH(BD_CIAT!A208,RD_IL_PERMISOS!$I$1:$I$100,0)),"")</f>
        <v/>
      </c>
    </row>
    <row r="209" spans="1:38" ht="20.100000000000001" customHeight="1">
      <c r="A209" s="18">
        <v>13554</v>
      </c>
      <c r="B209" s="2" t="s">
        <v>1482</v>
      </c>
      <c r="C209" s="2" t="s">
        <v>313</v>
      </c>
      <c r="D209" s="2" t="s">
        <v>195</v>
      </c>
      <c r="E209" s="2">
        <v>421</v>
      </c>
      <c r="F209" s="19">
        <v>41446</v>
      </c>
      <c r="G209" s="20">
        <v>400</v>
      </c>
      <c r="H209" s="2" t="s">
        <v>428</v>
      </c>
      <c r="I209" s="2" t="s">
        <v>1483</v>
      </c>
      <c r="J209" s="2">
        <v>9505962</v>
      </c>
      <c r="K209" s="2" t="s">
        <v>1484</v>
      </c>
      <c r="L209" s="2">
        <v>36.880000000000003</v>
      </c>
      <c r="M209" s="2">
        <v>10.119999999999999</v>
      </c>
      <c r="N209" s="2">
        <v>4.8600000000000003</v>
      </c>
      <c r="O209" s="2">
        <v>1010</v>
      </c>
      <c r="P209" s="2">
        <v>1400</v>
      </c>
      <c r="Q209" s="2">
        <v>2007</v>
      </c>
      <c r="R209" s="2" t="s">
        <v>1408</v>
      </c>
      <c r="S209" s="2" t="s">
        <v>1485</v>
      </c>
      <c r="T209" s="2" t="s">
        <v>648</v>
      </c>
      <c r="U209" s="2"/>
      <c r="V209" s="2"/>
      <c r="W209" s="1" t="s">
        <v>202</v>
      </c>
      <c r="X209" s="1" t="s">
        <v>203</v>
      </c>
      <c r="Y209" s="2"/>
      <c r="Z209" s="2"/>
      <c r="AA209" s="2"/>
      <c r="AB209" s="2" t="s">
        <v>204</v>
      </c>
      <c r="AC209" s="2">
        <v>6</v>
      </c>
      <c r="AD209" s="2" t="s">
        <v>133</v>
      </c>
      <c r="AE209" s="2" t="s">
        <v>137</v>
      </c>
      <c r="AF209" s="2" t="s">
        <v>134</v>
      </c>
      <c r="AG209" s="2" t="s">
        <v>1483</v>
      </c>
      <c r="AH209" s="2" t="s">
        <v>206</v>
      </c>
      <c r="AI209" s="2" t="s">
        <v>319</v>
      </c>
      <c r="AJ209" s="2"/>
      <c r="AK209" s="20"/>
      <c r="AL209" t="str">
        <f>IFERROR(INDEX(RD_IL_PERMISOS!$CQ$1:$CQ$100,MATCH(BD_CIAT!A209,RD_IL_PERMISOS!$I$1:$I$100,0)),"")</f>
        <v/>
      </c>
    </row>
    <row r="210" spans="1:38" ht="20.100000000000001" customHeight="1">
      <c r="A210" s="18">
        <v>13561</v>
      </c>
      <c r="B210" s="2" t="s">
        <v>1486</v>
      </c>
      <c r="C210" s="2" t="s">
        <v>209</v>
      </c>
      <c r="D210" s="2" t="s">
        <v>195</v>
      </c>
      <c r="E210" s="2">
        <v>255</v>
      </c>
      <c r="F210" s="19">
        <v>43726</v>
      </c>
      <c r="G210" s="20">
        <v>244</v>
      </c>
      <c r="H210" s="2" t="s">
        <v>210</v>
      </c>
      <c r="I210" s="2" t="s">
        <v>1487</v>
      </c>
      <c r="J210" s="2">
        <v>7017777</v>
      </c>
      <c r="K210" s="2" t="s">
        <v>1488</v>
      </c>
      <c r="L210" s="2">
        <v>33.33</v>
      </c>
      <c r="M210" s="2">
        <v>8.5500000000000007</v>
      </c>
      <c r="N210" s="2">
        <v>6.44</v>
      </c>
      <c r="O210" s="2">
        <v>246</v>
      </c>
      <c r="P210" s="2">
        <v>1300</v>
      </c>
      <c r="Q210" s="2">
        <v>1972</v>
      </c>
      <c r="R210" s="2" t="s">
        <v>1489</v>
      </c>
      <c r="S210" s="2" t="s">
        <v>1490</v>
      </c>
      <c r="T210" s="2" t="s">
        <v>1491</v>
      </c>
      <c r="U210" s="2"/>
      <c r="V210" s="2"/>
      <c r="W210" s="1" t="s">
        <v>202</v>
      </c>
      <c r="X210" s="1" t="s">
        <v>203</v>
      </c>
      <c r="Y210" s="2" t="s">
        <v>96</v>
      </c>
      <c r="Z210" s="2" t="s">
        <v>238</v>
      </c>
      <c r="AA210" s="2" t="s">
        <v>216</v>
      </c>
      <c r="AB210" s="2" t="s">
        <v>1492</v>
      </c>
      <c r="AC210" s="2">
        <v>4</v>
      </c>
      <c r="AD210" s="2" t="s">
        <v>140</v>
      </c>
      <c r="AE210" s="2" t="s">
        <v>286</v>
      </c>
      <c r="AF210" s="2" t="s">
        <v>205</v>
      </c>
      <c r="AG210" s="2" t="s">
        <v>1487</v>
      </c>
      <c r="AH210" s="2" t="s">
        <v>1487</v>
      </c>
      <c r="AI210" s="2" t="s">
        <v>219</v>
      </c>
      <c r="AJ210" s="2">
        <v>110</v>
      </c>
      <c r="AK210" s="20">
        <v>74</v>
      </c>
      <c r="AL210" t="str">
        <f>IFERROR(INDEX(RD_IL_PERMISOS!$CQ$1:$CQ$100,MATCH(BD_CIAT!A210,RD_IL_PERMISOS!$I$1:$I$100,0)),"")</f>
        <v/>
      </c>
    </row>
    <row r="211" spans="1:38" ht="20.100000000000001" customHeight="1">
      <c r="A211" s="18">
        <v>13564</v>
      </c>
      <c r="B211" s="2" t="s">
        <v>1493</v>
      </c>
      <c r="C211" s="2" t="s">
        <v>209</v>
      </c>
      <c r="D211" s="2" t="s">
        <v>195</v>
      </c>
      <c r="E211" s="2">
        <v>515</v>
      </c>
      <c r="F211" s="19">
        <v>42060</v>
      </c>
      <c r="G211" s="20">
        <v>489</v>
      </c>
      <c r="H211" s="2" t="s">
        <v>210</v>
      </c>
      <c r="I211" s="2" t="s">
        <v>1494</v>
      </c>
      <c r="J211" s="2">
        <v>8502262</v>
      </c>
      <c r="K211" s="2" t="s">
        <v>1495</v>
      </c>
      <c r="L211" s="2">
        <v>44.62</v>
      </c>
      <c r="M211" s="2">
        <v>9.1199999999999992</v>
      </c>
      <c r="N211" s="2">
        <v>6.4</v>
      </c>
      <c r="O211" s="2">
        <v>566</v>
      </c>
      <c r="P211" s="2">
        <v>1368</v>
      </c>
      <c r="Q211" s="2">
        <v>1994</v>
      </c>
      <c r="R211" s="2"/>
      <c r="S211" s="2" t="s">
        <v>1496</v>
      </c>
      <c r="T211" s="2" t="s">
        <v>956</v>
      </c>
      <c r="U211" s="2" t="s">
        <v>1497</v>
      </c>
      <c r="V211" s="2" t="s">
        <v>1498</v>
      </c>
      <c r="W211" s="1" t="s">
        <v>202</v>
      </c>
      <c r="X211" s="1" t="s">
        <v>203</v>
      </c>
      <c r="Y211" s="2" t="s">
        <v>135</v>
      </c>
      <c r="Z211" s="2" t="s">
        <v>346</v>
      </c>
      <c r="AA211" s="2" t="s">
        <v>216</v>
      </c>
      <c r="AB211" s="2" t="s">
        <v>1499</v>
      </c>
      <c r="AC211" s="2">
        <v>6</v>
      </c>
      <c r="AD211" s="2" t="s">
        <v>133</v>
      </c>
      <c r="AE211" s="2" t="s">
        <v>137</v>
      </c>
      <c r="AF211" s="2" t="s">
        <v>134</v>
      </c>
      <c r="AG211" s="2" t="s">
        <v>1494</v>
      </c>
      <c r="AH211" s="2" t="s">
        <v>1494</v>
      </c>
      <c r="AI211" s="2" t="s">
        <v>219</v>
      </c>
      <c r="AJ211" s="2">
        <v>110</v>
      </c>
      <c r="AK211" s="20">
        <v>164</v>
      </c>
      <c r="AL211" t="str">
        <f>IFERROR(INDEX(RD_IL_PERMISOS!$CQ$1:$CQ$100,MATCH(BD_CIAT!A211,RD_IL_PERMISOS!$I$1:$I$100,0)),"")</f>
        <v/>
      </c>
    </row>
    <row r="212" spans="1:38" ht="20.100000000000001" customHeight="1">
      <c r="A212" s="18">
        <v>13623</v>
      </c>
      <c r="B212" s="2" t="s">
        <v>1500</v>
      </c>
      <c r="C212" s="2" t="s">
        <v>209</v>
      </c>
      <c r="D212" s="2" t="s">
        <v>195</v>
      </c>
      <c r="E212" s="2">
        <v>328</v>
      </c>
      <c r="F212" s="19">
        <v>42736</v>
      </c>
      <c r="G212" s="20">
        <v>279</v>
      </c>
      <c r="H212" s="2" t="s">
        <v>210</v>
      </c>
      <c r="I212" s="2" t="s">
        <v>1501</v>
      </c>
      <c r="J212" s="2">
        <v>7025267</v>
      </c>
      <c r="K212" s="2" t="s">
        <v>1502</v>
      </c>
      <c r="L212" s="2">
        <v>34.979999999999997</v>
      </c>
      <c r="M212" s="2">
        <v>9.14</v>
      </c>
      <c r="N212" s="2">
        <v>6.1</v>
      </c>
      <c r="O212" s="2">
        <v>345</v>
      </c>
      <c r="P212" s="2">
        <v>1300</v>
      </c>
      <c r="Q212" s="2">
        <v>1969</v>
      </c>
      <c r="R212" s="2" t="s">
        <v>1489</v>
      </c>
      <c r="S212" s="2" t="s">
        <v>1490</v>
      </c>
      <c r="T212" s="2" t="s">
        <v>1491</v>
      </c>
      <c r="U212" s="2" t="s">
        <v>1503</v>
      </c>
      <c r="V212" s="2"/>
      <c r="W212" s="1" t="s">
        <v>202</v>
      </c>
      <c r="X212" s="1" t="s">
        <v>203</v>
      </c>
      <c r="Y212" s="2"/>
      <c r="Z212" s="2"/>
      <c r="AA212" s="2"/>
      <c r="AB212" s="2" t="s">
        <v>204</v>
      </c>
      <c r="AC212" s="2">
        <v>5</v>
      </c>
      <c r="AD212" s="2" t="s">
        <v>133</v>
      </c>
      <c r="AE212" s="2" t="s">
        <v>277</v>
      </c>
      <c r="AF212" s="2" t="s">
        <v>134</v>
      </c>
      <c r="AG212" s="2" t="s">
        <v>1501</v>
      </c>
      <c r="AH212" s="2" t="s">
        <v>206</v>
      </c>
      <c r="AI212" s="2" t="s">
        <v>219</v>
      </c>
      <c r="AJ212" s="2"/>
      <c r="AK212" s="20"/>
      <c r="AL212" t="str">
        <f>IFERROR(INDEX(RD_IL_PERMISOS!$CQ$1:$CQ$100,MATCH(BD_CIAT!A212,RD_IL_PERMISOS!$I$1:$I$100,0)),"")</f>
        <v/>
      </c>
    </row>
    <row r="213" spans="1:38" ht="20.100000000000001" customHeight="1">
      <c r="A213" s="18">
        <v>13720</v>
      </c>
      <c r="B213" s="2" t="s">
        <v>1504</v>
      </c>
      <c r="C213" s="2" t="s">
        <v>209</v>
      </c>
      <c r="D213" s="2" t="s">
        <v>195</v>
      </c>
      <c r="E213" s="2">
        <v>238</v>
      </c>
      <c r="F213" s="19">
        <v>45030</v>
      </c>
      <c r="G213" s="20">
        <v>228</v>
      </c>
      <c r="H213" s="2" t="s">
        <v>210</v>
      </c>
      <c r="I213" s="2" t="s">
        <v>1505</v>
      </c>
      <c r="J213" s="2">
        <v>7927817</v>
      </c>
      <c r="K213" s="2" t="s">
        <v>1506</v>
      </c>
      <c r="L213" s="2">
        <v>37.4</v>
      </c>
      <c r="M213" s="2">
        <v>9.14</v>
      </c>
      <c r="N213" s="2">
        <v>6.9</v>
      </c>
      <c r="O213" s="2">
        <v>426</v>
      </c>
      <c r="P213" s="2">
        <v>1125</v>
      </c>
      <c r="Q213" s="2">
        <v>1980</v>
      </c>
      <c r="R213" s="2" t="s">
        <v>1489</v>
      </c>
      <c r="S213" s="2" t="s">
        <v>465</v>
      </c>
      <c r="T213" s="2" t="s">
        <v>466</v>
      </c>
      <c r="U213" s="2"/>
      <c r="V213" s="2"/>
      <c r="W213" s="1" t="s">
        <v>1507</v>
      </c>
      <c r="X213" s="1" t="s">
        <v>203</v>
      </c>
      <c r="Y213" s="2"/>
      <c r="Z213" s="2"/>
      <c r="AA213" s="2"/>
      <c r="AB213" s="2" t="s">
        <v>204</v>
      </c>
      <c r="AC213" s="2">
        <v>4</v>
      </c>
      <c r="AD213" s="2" t="s">
        <v>140</v>
      </c>
      <c r="AE213" s="2" t="s">
        <v>286</v>
      </c>
      <c r="AF213" s="2" t="s">
        <v>205</v>
      </c>
      <c r="AG213" s="2" t="s">
        <v>1505</v>
      </c>
      <c r="AH213" s="2" t="s">
        <v>206</v>
      </c>
      <c r="AI213" s="2" t="s">
        <v>219</v>
      </c>
      <c r="AJ213" s="2"/>
      <c r="AK213" s="20"/>
      <c r="AL213" t="str">
        <f>IFERROR(INDEX(RD_IL_PERMISOS!$CQ$1:$CQ$100,MATCH(BD_CIAT!A213,RD_IL_PERMISOS!$I$1:$I$100,0)),"")</f>
        <v/>
      </c>
    </row>
    <row r="214" spans="1:38" ht="20.100000000000001" customHeight="1">
      <c r="A214" s="18">
        <v>14392</v>
      </c>
      <c r="B214" s="2" t="s">
        <v>1508</v>
      </c>
      <c r="C214" s="2" t="s">
        <v>221</v>
      </c>
      <c r="D214" s="2" t="s">
        <v>195</v>
      </c>
      <c r="E214" s="2">
        <v>1881</v>
      </c>
      <c r="F214" s="19">
        <v>44253</v>
      </c>
      <c r="G214" s="20">
        <v>1427</v>
      </c>
      <c r="H214" s="2" t="s">
        <v>222</v>
      </c>
      <c r="I214" s="2" t="s">
        <v>1509</v>
      </c>
      <c r="J214" s="2">
        <v>8719310</v>
      </c>
      <c r="K214" s="2" t="s">
        <v>1510</v>
      </c>
      <c r="L214" s="2">
        <v>67.38</v>
      </c>
      <c r="M214" s="2">
        <v>13.6</v>
      </c>
      <c r="N214" s="2">
        <v>9.0500000000000007</v>
      </c>
      <c r="O214" s="2">
        <v>2058</v>
      </c>
      <c r="P214" s="2">
        <v>4400</v>
      </c>
      <c r="Q214" s="2">
        <v>1990</v>
      </c>
      <c r="R214" s="2" t="s">
        <v>199</v>
      </c>
      <c r="S214" s="2" t="s">
        <v>1511</v>
      </c>
      <c r="T214" s="2" t="s">
        <v>1512</v>
      </c>
      <c r="U214" s="2"/>
      <c r="V214" s="2"/>
      <c r="W214" s="1" t="s">
        <v>202</v>
      </c>
      <c r="X214" s="1" t="s">
        <v>203</v>
      </c>
      <c r="Y214" s="2"/>
      <c r="Z214" s="2"/>
      <c r="AA214" s="2"/>
      <c r="AB214" s="2" t="s">
        <v>204</v>
      </c>
      <c r="AC214" s="2">
        <v>6</v>
      </c>
      <c r="AD214" s="2" t="s">
        <v>133</v>
      </c>
      <c r="AE214" s="2" t="s">
        <v>137</v>
      </c>
      <c r="AF214" s="2" t="s">
        <v>134</v>
      </c>
      <c r="AG214" s="2" t="s">
        <v>1509</v>
      </c>
      <c r="AH214" s="2" t="s">
        <v>206</v>
      </c>
      <c r="AI214" s="2" t="s">
        <v>230</v>
      </c>
      <c r="AJ214" s="2"/>
      <c r="AK214" s="20"/>
      <c r="AL214" t="str">
        <f>IFERROR(INDEX(RD_IL_PERMISOS!$CQ$1:$CQ$100,MATCH(BD_CIAT!A214,RD_IL_PERMISOS!$I$1:$I$100,0)),"")</f>
        <v/>
      </c>
    </row>
    <row r="215" spans="1:38" ht="20.100000000000001" customHeight="1">
      <c r="A215" s="18">
        <v>14405</v>
      </c>
      <c r="B215" s="2" t="s">
        <v>1513</v>
      </c>
      <c r="C215" s="2" t="s">
        <v>209</v>
      </c>
      <c r="D215" s="2" t="s">
        <v>195</v>
      </c>
      <c r="E215" s="2">
        <v>211</v>
      </c>
      <c r="F215" s="19">
        <v>44057</v>
      </c>
      <c r="G215" s="20">
        <v>183</v>
      </c>
      <c r="H215" s="2" t="s">
        <v>109</v>
      </c>
      <c r="I215" s="2" t="s">
        <v>1514</v>
      </c>
      <c r="J215" s="2">
        <v>7112280</v>
      </c>
      <c r="K215" s="2" t="s">
        <v>1515</v>
      </c>
      <c r="L215" s="2">
        <v>36.5</v>
      </c>
      <c r="M215" s="2">
        <v>8.5</v>
      </c>
      <c r="N215" s="2">
        <v>6.1</v>
      </c>
      <c r="O215" s="2">
        <v>325</v>
      </c>
      <c r="P215" s="2">
        <v>1050</v>
      </c>
      <c r="Q215" s="2">
        <v>1971</v>
      </c>
      <c r="R215" s="2"/>
      <c r="S215" s="2" t="s">
        <v>1516</v>
      </c>
      <c r="T215" s="2" t="s">
        <v>1517</v>
      </c>
      <c r="U215" s="2"/>
      <c r="V215" s="2"/>
      <c r="W215" s="1" t="s">
        <v>202</v>
      </c>
      <c r="X215" s="1" t="s">
        <v>203</v>
      </c>
      <c r="Y215" s="2" t="s">
        <v>158</v>
      </c>
      <c r="Z215" s="2" t="s">
        <v>300</v>
      </c>
      <c r="AA215" s="2" t="s">
        <v>216</v>
      </c>
      <c r="AB215" s="2" t="s">
        <v>1518</v>
      </c>
      <c r="AC215" s="2">
        <v>4</v>
      </c>
      <c r="AD215" s="2" t="s">
        <v>140</v>
      </c>
      <c r="AE215" s="2" t="s">
        <v>286</v>
      </c>
      <c r="AF215" s="2" t="s">
        <v>205</v>
      </c>
      <c r="AG215" s="2" t="s">
        <v>1514</v>
      </c>
      <c r="AH215" s="2" t="s">
        <v>1514</v>
      </c>
      <c r="AI215" s="2" t="s">
        <v>219</v>
      </c>
      <c r="AJ215" s="2">
        <v>110</v>
      </c>
      <c r="AK215" s="20">
        <v>93</v>
      </c>
      <c r="AL215" t="str">
        <f>IFERROR(INDEX(RD_IL_PERMISOS!$CQ$1:$CQ$100,MATCH(BD_CIAT!A215,RD_IL_PERMISOS!$I$1:$I$100,0)),"")</f>
        <v/>
      </c>
    </row>
    <row r="216" spans="1:38" ht="20.100000000000001" customHeight="1">
      <c r="A216" s="18">
        <v>14413</v>
      </c>
      <c r="B216" s="2" t="s">
        <v>1519</v>
      </c>
      <c r="C216" s="2" t="s">
        <v>241</v>
      </c>
      <c r="D216" s="2" t="s">
        <v>195</v>
      </c>
      <c r="E216" s="2">
        <v>1251</v>
      </c>
      <c r="F216" s="19">
        <v>40375</v>
      </c>
      <c r="G216" s="20">
        <v>894</v>
      </c>
      <c r="H216" s="2" t="s">
        <v>249</v>
      </c>
      <c r="I216" s="2">
        <v>1212240</v>
      </c>
      <c r="J216" s="2">
        <v>8111465</v>
      </c>
      <c r="K216" s="2" t="s">
        <v>1520</v>
      </c>
      <c r="L216" s="2">
        <v>62.39</v>
      </c>
      <c r="M216" s="2">
        <v>12.8</v>
      </c>
      <c r="N216" s="2">
        <v>8.44</v>
      </c>
      <c r="O216" s="2">
        <v>1509</v>
      </c>
      <c r="P216" s="2">
        <v>4000</v>
      </c>
      <c r="Q216" s="2">
        <v>1982</v>
      </c>
      <c r="R216" s="2" t="s">
        <v>251</v>
      </c>
      <c r="S216" s="2" t="s">
        <v>1521</v>
      </c>
      <c r="T216" s="2" t="s">
        <v>1522</v>
      </c>
      <c r="U216" s="2"/>
      <c r="V216" s="2"/>
      <c r="W216" s="1" t="s">
        <v>202</v>
      </c>
      <c r="X216" s="1" t="s">
        <v>203</v>
      </c>
      <c r="Y216" s="2" t="s">
        <v>157</v>
      </c>
      <c r="Z216" s="2"/>
      <c r="AA216" s="2" t="s">
        <v>216</v>
      </c>
      <c r="AB216" s="2" t="s">
        <v>1523</v>
      </c>
      <c r="AC216" s="2">
        <v>6</v>
      </c>
      <c r="AD216" s="2" t="s">
        <v>140</v>
      </c>
      <c r="AE216" s="2" t="s">
        <v>143</v>
      </c>
      <c r="AF216" s="2" t="s">
        <v>205</v>
      </c>
      <c r="AG216" s="2">
        <v>1212240</v>
      </c>
      <c r="AH216" s="2">
        <v>1212240</v>
      </c>
      <c r="AI216" s="2" t="s">
        <v>247</v>
      </c>
      <c r="AJ216" s="2">
        <v>110</v>
      </c>
      <c r="AK216" s="20">
        <v>470</v>
      </c>
      <c r="AL216" t="str">
        <f>IFERROR(INDEX(RD_IL_PERMISOS!$CQ$1:$CQ$100,MATCH(BD_CIAT!A216,RD_IL_PERMISOS!$I$1:$I$100,0)),"")</f>
        <v/>
      </c>
    </row>
    <row r="217" spans="1:38" ht="20.100000000000001" customHeight="1">
      <c r="A217" s="18">
        <v>14422</v>
      </c>
      <c r="B217" s="2" t="s">
        <v>1524</v>
      </c>
      <c r="C217" s="2" t="s">
        <v>209</v>
      </c>
      <c r="D217" s="2" t="s">
        <v>195</v>
      </c>
      <c r="E217" s="2">
        <v>310</v>
      </c>
      <c r="F217" s="19">
        <v>41944</v>
      </c>
      <c r="G217" s="20">
        <v>265</v>
      </c>
      <c r="H217" s="2" t="s">
        <v>210</v>
      </c>
      <c r="I217" s="2" t="s">
        <v>1525</v>
      </c>
      <c r="J217" s="2">
        <v>7015585</v>
      </c>
      <c r="K217" s="2" t="s">
        <v>1526</v>
      </c>
      <c r="L217" s="2">
        <v>45.1</v>
      </c>
      <c r="M217" s="2">
        <v>7.92</v>
      </c>
      <c r="N217" s="2">
        <v>4.75</v>
      </c>
      <c r="O217" s="2">
        <v>356</v>
      </c>
      <c r="P217" s="2">
        <v>1800</v>
      </c>
      <c r="Q217" s="2">
        <v>1970</v>
      </c>
      <c r="R217" s="2"/>
      <c r="S217" s="2" t="s">
        <v>1471</v>
      </c>
      <c r="T217" s="2" t="s">
        <v>1472</v>
      </c>
      <c r="U217" s="2"/>
      <c r="V217" s="2"/>
      <c r="W217" s="1" t="s">
        <v>202</v>
      </c>
      <c r="X217" s="1" t="s">
        <v>203</v>
      </c>
      <c r="Y217" s="2" t="s">
        <v>158</v>
      </c>
      <c r="Z217" s="2" t="s">
        <v>300</v>
      </c>
      <c r="AA217" s="2" t="s">
        <v>216</v>
      </c>
      <c r="AB217" s="2" t="s">
        <v>1527</v>
      </c>
      <c r="AC217" s="2">
        <v>4</v>
      </c>
      <c r="AD217" s="2" t="s">
        <v>133</v>
      </c>
      <c r="AE217" s="2" t="s">
        <v>263</v>
      </c>
      <c r="AF217" s="2" t="s">
        <v>134</v>
      </c>
      <c r="AG217" s="2" t="s">
        <v>1525</v>
      </c>
      <c r="AH217" s="2" t="s">
        <v>1525</v>
      </c>
      <c r="AI217" s="2" t="s">
        <v>219</v>
      </c>
      <c r="AJ217" s="2">
        <v>110</v>
      </c>
      <c r="AK217" s="20">
        <v>107</v>
      </c>
      <c r="AL217" t="str">
        <f>IFERROR(INDEX(RD_IL_PERMISOS!$CQ$1:$CQ$100,MATCH(BD_CIAT!A217,RD_IL_PERMISOS!$I$1:$I$100,0)),"")</f>
        <v/>
      </c>
    </row>
    <row r="218" spans="1:38" ht="20.100000000000001" customHeight="1">
      <c r="A218" s="18">
        <v>14527</v>
      </c>
      <c r="B218" s="2" t="s">
        <v>1528</v>
      </c>
      <c r="C218" s="2" t="s">
        <v>241</v>
      </c>
      <c r="D218" s="2" t="s">
        <v>195</v>
      </c>
      <c r="E218" s="2">
        <v>63</v>
      </c>
      <c r="F218" s="19">
        <v>42736</v>
      </c>
      <c r="G218" s="20">
        <v>45</v>
      </c>
      <c r="H218" s="2" t="s">
        <v>357</v>
      </c>
      <c r="I218" s="2" t="s">
        <v>1529</v>
      </c>
      <c r="J218" s="2"/>
      <c r="K218" s="2" t="s">
        <v>1530</v>
      </c>
      <c r="L218" s="2">
        <v>21.94</v>
      </c>
      <c r="M218" s="2">
        <v>5.88</v>
      </c>
      <c r="N218" s="2">
        <v>2.56</v>
      </c>
      <c r="O218" s="2">
        <v>47</v>
      </c>
      <c r="P218" s="2">
        <v>550</v>
      </c>
      <c r="Q218" s="2">
        <v>1977</v>
      </c>
      <c r="R218" s="2"/>
      <c r="S218" s="2" t="s">
        <v>1531</v>
      </c>
      <c r="T218" s="2" t="s">
        <v>1532</v>
      </c>
      <c r="U218" s="2"/>
      <c r="V218" s="2"/>
      <c r="W218" s="1" t="s">
        <v>202</v>
      </c>
      <c r="X218" s="1" t="s">
        <v>203</v>
      </c>
      <c r="Y218" s="2"/>
      <c r="Z218" s="2"/>
      <c r="AA218" s="2"/>
      <c r="AB218" s="2" t="s">
        <v>204</v>
      </c>
      <c r="AC218" s="2"/>
      <c r="AD218" s="2"/>
      <c r="AE218" s="2" t="s">
        <v>218</v>
      </c>
      <c r="AF218" s="2"/>
      <c r="AG218" s="2" t="s">
        <v>1529</v>
      </c>
      <c r="AH218" s="2" t="s">
        <v>206</v>
      </c>
      <c r="AI218" s="2" t="s">
        <v>247</v>
      </c>
      <c r="AJ218" s="2"/>
      <c r="AK218" s="20"/>
      <c r="AL218" t="str">
        <f>IFERROR(INDEX(RD_IL_PERMISOS!$CQ$1:$CQ$100,MATCH(BD_CIAT!A218,RD_IL_PERMISOS!$I$1:$I$100,0)),"")</f>
        <v/>
      </c>
    </row>
    <row r="219" spans="1:38" ht="20.100000000000001" customHeight="1">
      <c r="A219" s="18">
        <v>14592</v>
      </c>
      <c r="B219" s="2" t="s">
        <v>1533</v>
      </c>
      <c r="C219" s="2" t="s">
        <v>209</v>
      </c>
      <c r="D219" s="2" t="s">
        <v>195</v>
      </c>
      <c r="E219" s="2">
        <v>731</v>
      </c>
      <c r="F219" s="19">
        <v>42736</v>
      </c>
      <c r="G219" s="20">
        <v>622</v>
      </c>
      <c r="H219" s="2" t="s">
        <v>210</v>
      </c>
      <c r="I219" s="2" t="s">
        <v>1534</v>
      </c>
      <c r="J219" s="2">
        <v>8748361</v>
      </c>
      <c r="K219" s="2" t="s">
        <v>1535</v>
      </c>
      <c r="L219" s="2">
        <v>56.94</v>
      </c>
      <c r="M219" s="2">
        <v>10</v>
      </c>
      <c r="N219" s="2">
        <v>4.57</v>
      </c>
      <c r="O219" s="2">
        <v>843.52001953125</v>
      </c>
      <c r="P219" s="2">
        <v>1750</v>
      </c>
      <c r="Q219" s="2">
        <v>2010</v>
      </c>
      <c r="R219" s="2" t="s">
        <v>1536</v>
      </c>
      <c r="S219" s="2" t="s">
        <v>1537</v>
      </c>
      <c r="T219" s="2"/>
      <c r="U219" s="2" t="s">
        <v>1538</v>
      </c>
      <c r="V219" s="2"/>
      <c r="W219" s="1" t="s">
        <v>202</v>
      </c>
      <c r="X219" s="1" t="s">
        <v>203</v>
      </c>
      <c r="Y219" s="2" t="s">
        <v>158</v>
      </c>
      <c r="Z219" s="2" t="s">
        <v>300</v>
      </c>
      <c r="AA219" s="2" t="s">
        <v>216</v>
      </c>
      <c r="AB219" s="2" t="s">
        <v>1539</v>
      </c>
      <c r="AC219" s="2">
        <v>6</v>
      </c>
      <c r="AD219" s="2" t="s">
        <v>133</v>
      </c>
      <c r="AE219" s="2" t="s">
        <v>137</v>
      </c>
      <c r="AF219" s="2" t="s">
        <v>134</v>
      </c>
      <c r="AG219" s="2" t="s">
        <v>1534</v>
      </c>
      <c r="AH219" s="2" t="s">
        <v>1534</v>
      </c>
      <c r="AI219" s="2" t="s">
        <v>219</v>
      </c>
      <c r="AJ219" s="2">
        <v>110</v>
      </c>
      <c r="AK219" s="20">
        <v>253</v>
      </c>
      <c r="AL219" t="str">
        <f>IFERROR(INDEX(RD_IL_PERMISOS!$CQ$1:$CQ$100,MATCH(BD_CIAT!A219,RD_IL_PERMISOS!$I$1:$I$100,0)),"")</f>
        <v/>
      </c>
    </row>
    <row r="220" spans="1:38" ht="20.100000000000001" customHeight="1">
      <c r="A220" s="18">
        <v>14604</v>
      </c>
      <c r="B220" s="2" t="s">
        <v>1540</v>
      </c>
      <c r="C220" s="2" t="s">
        <v>241</v>
      </c>
      <c r="D220" s="2" t="s">
        <v>195</v>
      </c>
      <c r="E220" s="2">
        <v>2100</v>
      </c>
      <c r="F220" s="19">
        <v>42736</v>
      </c>
      <c r="G220" s="20">
        <v>1179</v>
      </c>
      <c r="H220" s="2" t="s">
        <v>581</v>
      </c>
      <c r="I220" s="2">
        <v>1216624</v>
      </c>
      <c r="J220" s="2">
        <v>9310953</v>
      </c>
      <c r="K220" s="2" t="s">
        <v>1541</v>
      </c>
      <c r="L220" s="2">
        <v>77.819999999999993</v>
      </c>
      <c r="M220" s="2">
        <v>14.33</v>
      </c>
      <c r="N220" s="2">
        <v>8.7799999999999994</v>
      </c>
      <c r="O220" s="2">
        <v>2210</v>
      </c>
      <c r="P220" s="2">
        <v>4500</v>
      </c>
      <c r="Q220" s="2">
        <v>2004</v>
      </c>
      <c r="R220" s="2" t="s">
        <v>1542</v>
      </c>
      <c r="S220" s="2" t="s">
        <v>1543</v>
      </c>
      <c r="T220" s="2" t="s">
        <v>1544</v>
      </c>
      <c r="U220" s="2"/>
      <c r="V220" s="2"/>
      <c r="W220" s="1" t="s">
        <v>202</v>
      </c>
      <c r="X220" s="1" t="s">
        <v>203</v>
      </c>
      <c r="Y220" s="2"/>
      <c r="Z220" s="2"/>
      <c r="AA220" s="2"/>
      <c r="AB220" s="2" t="s">
        <v>204</v>
      </c>
      <c r="AC220" s="2">
        <v>6</v>
      </c>
      <c r="AD220" s="2" t="s">
        <v>140</v>
      </c>
      <c r="AE220" s="2" t="s">
        <v>143</v>
      </c>
      <c r="AF220" s="2" t="s">
        <v>205</v>
      </c>
      <c r="AG220" s="2">
        <v>1216624</v>
      </c>
      <c r="AH220" s="2" t="s">
        <v>206</v>
      </c>
      <c r="AI220" s="2" t="s">
        <v>247</v>
      </c>
      <c r="AJ220" s="2"/>
      <c r="AK220" s="20"/>
      <c r="AL220" t="str">
        <f>IFERROR(INDEX(RD_IL_PERMISOS!$CQ$1:$CQ$100,MATCH(BD_CIAT!A220,RD_IL_PERMISOS!$I$1:$I$100,0)),"")</f>
        <v/>
      </c>
    </row>
    <row r="221" spans="1:38" ht="20.100000000000001" customHeight="1">
      <c r="A221" s="18">
        <v>14619</v>
      </c>
      <c r="B221" s="2" t="s">
        <v>1545</v>
      </c>
      <c r="C221" s="2" t="s">
        <v>209</v>
      </c>
      <c r="D221" s="2" t="s">
        <v>195</v>
      </c>
      <c r="E221" s="2">
        <v>216</v>
      </c>
      <c r="F221" s="19">
        <v>41045</v>
      </c>
      <c r="G221" s="20">
        <v>185</v>
      </c>
      <c r="H221" s="2" t="s">
        <v>210</v>
      </c>
      <c r="I221" s="2" t="s">
        <v>1546</v>
      </c>
      <c r="J221" s="2">
        <v>7919860</v>
      </c>
      <c r="K221" s="2" t="s">
        <v>1547</v>
      </c>
      <c r="L221" s="2">
        <v>33.28</v>
      </c>
      <c r="M221" s="2">
        <v>8.23</v>
      </c>
      <c r="N221" s="2">
        <v>6.27</v>
      </c>
      <c r="O221" s="2">
        <v>258</v>
      </c>
      <c r="P221" s="2">
        <v>850</v>
      </c>
      <c r="Q221" s="2">
        <v>1979</v>
      </c>
      <c r="R221" s="2" t="s">
        <v>1548</v>
      </c>
      <c r="S221" s="2" t="s">
        <v>540</v>
      </c>
      <c r="T221" s="2" t="s">
        <v>541</v>
      </c>
      <c r="U221" s="2"/>
      <c r="V221" s="2"/>
      <c r="W221" s="1" t="s">
        <v>202</v>
      </c>
      <c r="X221" s="1" t="s">
        <v>203</v>
      </c>
      <c r="Y221" s="2"/>
      <c r="Z221" s="2"/>
      <c r="AA221" s="2"/>
      <c r="AB221" s="2" t="s">
        <v>204</v>
      </c>
      <c r="AC221" s="2">
        <v>4</v>
      </c>
      <c r="AD221" s="2" t="s">
        <v>140</v>
      </c>
      <c r="AE221" s="2" t="s">
        <v>286</v>
      </c>
      <c r="AF221" s="2" t="s">
        <v>205</v>
      </c>
      <c r="AG221" s="2" t="s">
        <v>1546</v>
      </c>
      <c r="AH221" s="2" t="s">
        <v>206</v>
      </c>
      <c r="AI221" s="2" t="s">
        <v>219</v>
      </c>
      <c r="AJ221" s="2"/>
      <c r="AK221" s="20"/>
      <c r="AL221" t="str">
        <f>IFERROR(INDEX(RD_IL_PERMISOS!$CQ$1:$CQ$100,MATCH(BD_CIAT!A221,RD_IL_PERMISOS!$I$1:$I$100,0)),"")</f>
        <v/>
      </c>
    </row>
    <row r="222" spans="1:38" ht="20.100000000000001" customHeight="1">
      <c r="A222" s="18">
        <v>14689</v>
      </c>
      <c r="B222" s="2" t="s">
        <v>1549</v>
      </c>
      <c r="C222" s="2" t="s">
        <v>209</v>
      </c>
      <c r="D222" s="2" t="s">
        <v>195</v>
      </c>
      <c r="E222" s="2">
        <v>500</v>
      </c>
      <c r="F222" s="19">
        <v>41716</v>
      </c>
      <c r="G222" s="20">
        <v>425</v>
      </c>
      <c r="H222" s="2" t="s">
        <v>210</v>
      </c>
      <c r="I222" s="2" t="s">
        <v>1550</v>
      </c>
      <c r="J222" s="2">
        <v>8669606</v>
      </c>
      <c r="K222" s="2" t="s">
        <v>1551</v>
      </c>
      <c r="L222" s="2">
        <v>46</v>
      </c>
      <c r="M222" s="2">
        <v>10</v>
      </c>
      <c r="N222" s="2">
        <v>6.8</v>
      </c>
      <c r="O222" s="2">
        <v>665</v>
      </c>
      <c r="P222" s="2">
        <v>1300</v>
      </c>
      <c r="Q222" s="2">
        <v>2000</v>
      </c>
      <c r="R222" s="2" t="s">
        <v>1552</v>
      </c>
      <c r="S222" s="2" t="s">
        <v>540</v>
      </c>
      <c r="T222" s="2" t="s">
        <v>541</v>
      </c>
      <c r="U222" s="2" t="s">
        <v>1553</v>
      </c>
      <c r="V222" s="2"/>
      <c r="W222" s="1" t="s">
        <v>202</v>
      </c>
      <c r="X222" s="1" t="s">
        <v>203</v>
      </c>
      <c r="Y222" s="2" t="s">
        <v>158</v>
      </c>
      <c r="Z222" s="2" t="s">
        <v>300</v>
      </c>
      <c r="AA222" s="2" t="s">
        <v>216</v>
      </c>
      <c r="AB222" s="2" t="s">
        <v>1554</v>
      </c>
      <c r="AC222" s="2">
        <v>6</v>
      </c>
      <c r="AD222" s="2" t="s">
        <v>140</v>
      </c>
      <c r="AE222" s="2" t="s">
        <v>143</v>
      </c>
      <c r="AF222" s="2" t="s">
        <v>205</v>
      </c>
      <c r="AG222" s="2" t="s">
        <v>1550</v>
      </c>
      <c r="AH222" s="2" t="s">
        <v>1550</v>
      </c>
      <c r="AI222" s="2" t="s">
        <v>219</v>
      </c>
      <c r="AJ222" s="2">
        <v>110</v>
      </c>
      <c r="AK222" s="20">
        <v>199</v>
      </c>
      <c r="AL222" t="str">
        <f>IFERROR(INDEX(RD_IL_PERMISOS!$CQ$1:$CQ$100,MATCH(BD_CIAT!A222,RD_IL_PERMISOS!$I$1:$I$100,0)),"")</f>
        <v/>
      </c>
    </row>
    <row r="223" spans="1:38" ht="20.100000000000001" customHeight="1">
      <c r="A223" s="18">
        <v>14690</v>
      </c>
      <c r="B223" s="2" t="s">
        <v>1555</v>
      </c>
      <c r="C223" s="2" t="s">
        <v>209</v>
      </c>
      <c r="D223" s="2" t="s">
        <v>195</v>
      </c>
      <c r="E223" s="2">
        <v>704</v>
      </c>
      <c r="F223" s="19">
        <v>44874</v>
      </c>
      <c r="G223" s="20">
        <v>648</v>
      </c>
      <c r="H223" s="2" t="s">
        <v>210</v>
      </c>
      <c r="I223" s="2" t="s">
        <v>1556</v>
      </c>
      <c r="J223" s="2">
        <v>9719082</v>
      </c>
      <c r="K223" s="2" t="s">
        <v>1557</v>
      </c>
      <c r="L223" s="2">
        <v>56.8</v>
      </c>
      <c r="M223" s="2">
        <v>10</v>
      </c>
      <c r="N223" s="2">
        <v>6.6</v>
      </c>
      <c r="O223" s="2">
        <v>865</v>
      </c>
      <c r="P223" s="2">
        <v>2000</v>
      </c>
      <c r="Q223" s="2">
        <v>2012</v>
      </c>
      <c r="R223" s="2" t="s">
        <v>1552</v>
      </c>
      <c r="S223" s="2" t="s">
        <v>1417</v>
      </c>
      <c r="T223" s="2" t="s">
        <v>1418</v>
      </c>
      <c r="U223" s="2"/>
      <c r="V223" s="2"/>
      <c r="W223" s="1" t="s">
        <v>202</v>
      </c>
      <c r="X223" s="1" t="s">
        <v>203</v>
      </c>
      <c r="Y223" s="2" t="s">
        <v>96</v>
      </c>
      <c r="Z223" s="2" t="s">
        <v>238</v>
      </c>
      <c r="AA223" s="2" t="s">
        <v>216</v>
      </c>
      <c r="AB223" s="2" t="s">
        <v>1558</v>
      </c>
      <c r="AC223" s="2">
        <v>6</v>
      </c>
      <c r="AD223" s="2" t="s">
        <v>133</v>
      </c>
      <c r="AE223" s="2" t="s">
        <v>137</v>
      </c>
      <c r="AF223" s="2" t="s">
        <v>134</v>
      </c>
      <c r="AG223" s="2" t="s">
        <v>1556</v>
      </c>
      <c r="AH223" s="2" t="s">
        <v>1556</v>
      </c>
      <c r="AI223" s="2" t="s">
        <v>219</v>
      </c>
      <c r="AJ223" s="2">
        <v>110</v>
      </c>
      <c r="AK223" s="20">
        <v>259</v>
      </c>
      <c r="AL223" t="str">
        <f>IFERROR(INDEX(RD_IL_PERMISOS!$CQ$1:$CQ$100,MATCH(BD_CIAT!A223,RD_IL_PERMISOS!$I$1:$I$100,0)),"")</f>
        <v/>
      </c>
    </row>
    <row r="224" spans="1:38" ht="20.100000000000001" customHeight="1">
      <c r="A224" s="18">
        <v>14691</v>
      </c>
      <c r="B224" s="2" t="s">
        <v>1559</v>
      </c>
      <c r="C224" s="2" t="s">
        <v>209</v>
      </c>
      <c r="D224" s="2" t="s">
        <v>195</v>
      </c>
      <c r="E224" s="2">
        <v>1126</v>
      </c>
      <c r="F224" s="19">
        <v>42060</v>
      </c>
      <c r="G224" s="20">
        <v>1080</v>
      </c>
      <c r="H224" s="2" t="s">
        <v>210</v>
      </c>
      <c r="I224" s="2" t="s">
        <v>1560</v>
      </c>
      <c r="J224" s="2">
        <v>8210481</v>
      </c>
      <c r="K224" s="2" t="s">
        <v>1561</v>
      </c>
      <c r="L224" s="2">
        <v>61.56</v>
      </c>
      <c r="M224" s="2">
        <v>11.4</v>
      </c>
      <c r="N224" s="2">
        <v>6.89</v>
      </c>
      <c r="O224" s="2">
        <v>966</v>
      </c>
      <c r="P224" s="2">
        <v>2200</v>
      </c>
      <c r="Q224" s="2">
        <v>1982</v>
      </c>
      <c r="R224" s="2" t="s">
        <v>1355</v>
      </c>
      <c r="S224" s="2" t="s">
        <v>342</v>
      </c>
      <c r="T224" s="2" t="s">
        <v>343</v>
      </c>
      <c r="U224" s="2" t="s">
        <v>1562</v>
      </c>
      <c r="V224" s="2"/>
      <c r="W224" s="1" t="s">
        <v>202</v>
      </c>
      <c r="X224" s="1" t="s">
        <v>203</v>
      </c>
      <c r="Y224" s="2" t="s">
        <v>135</v>
      </c>
      <c r="Z224" s="2" t="s">
        <v>346</v>
      </c>
      <c r="AA224" s="2" t="s">
        <v>216</v>
      </c>
      <c r="AB224" s="2" t="s">
        <v>1563</v>
      </c>
      <c r="AC224" s="2">
        <v>6</v>
      </c>
      <c r="AD224" s="2" t="s">
        <v>140</v>
      </c>
      <c r="AE224" s="2" t="s">
        <v>143</v>
      </c>
      <c r="AF224" s="2" t="s">
        <v>205</v>
      </c>
      <c r="AG224" s="2" t="s">
        <v>1560</v>
      </c>
      <c r="AH224" s="2" t="s">
        <v>1560</v>
      </c>
      <c r="AI224" s="2" t="s">
        <v>219</v>
      </c>
      <c r="AJ224" s="2">
        <v>110</v>
      </c>
      <c r="AK224" s="20">
        <v>290</v>
      </c>
      <c r="AL224" t="str">
        <f>IFERROR(INDEX(RD_IL_PERMISOS!$CQ$1:$CQ$100,MATCH(BD_CIAT!A224,RD_IL_PERMISOS!$I$1:$I$100,0)),"")</f>
        <v/>
      </c>
    </row>
    <row r="225" spans="1:38" ht="20.100000000000001" customHeight="1">
      <c r="A225" s="18">
        <v>14708</v>
      </c>
      <c r="B225" s="2" t="s">
        <v>1564</v>
      </c>
      <c r="C225" s="2" t="s">
        <v>209</v>
      </c>
      <c r="D225" s="2" t="s">
        <v>195</v>
      </c>
      <c r="E225" s="2">
        <v>449</v>
      </c>
      <c r="F225" s="19">
        <v>44649</v>
      </c>
      <c r="G225" s="20">
        <v>427</v>
      </c>
      <c r="H225" s="2" t="s">
        <v>210</v>
      </c>
      <c r="I225" s="2" t="s">
        <v>1565</v>
      </c>
      <c r="J225" s="2">
        <v>7043908</v>
      </c>
      <c r="K225" s="2" t="s">
        <v>1566</v>
      </c>
      <c r="L225" s="2">
        <v>54.25</v>
      </c>
      <c r="M225" s="2">
        <v>7.92</v>
      </c>
      <c r="N225" s="2">
        <v>4.62</v>
      </c>
      <c r="O225" s="2">
        <v>441</v>
      </c>
      <c r="P225" s="2">
        <v>1450</v>
      </c>
      <c r="Q225" s="2">
        <v>1971</v>
      </c>
      <c r="R225" s="2"/>
      <c r="S225" s="2" t="s">
        <v>1567</v>
      </c>
      <c r="T225" s="2" t="s">
        <v>1568</v>
      </c>
      <c r="U225" s="2"/>
      <c r="V225" s="2"/>
      <c r="W225" s="1" t="s">
        <v>202</v>
      </c>
      <c r="X225" s="1" t="s">
        <v>203</v>
      </c>
      <c r="Y225" s="2" t="s">
        <v>158</v>
      </c>
      <c r="Z225" s="2" t="s">
        <v>300</v>
      </c>
      <c r="AA225" s="2" t="s">
        <v>216</v>
      </c>
      <c r="AB225" s="2" t="s">
        <v>1569</v>
      </c>
      <c r="AC225" s="2">
        <v>6</v>
      </c>
      <c r="AD225" s="2" t="s">
        <v>140</v>
      </c>
      <c r="AE225" s="2" t="s">
        <v>143</v>
      </c>
      <c r="AF225" s="2" t="s">
        <v>205</v>
      </c>
      <c r="AG225" s="2" t="s">
        <v>1565</v>
      </c>
      <c r="AH225" s="2" t="s">
        <v>1565</v>
      </c>
      <c r="AI225" s="2" t="s">
        <v>219</v>
      </c>
      <c r="AJ225" s="2">
        <v>110</v>
      </c>
      <c r="AK225" s="20">
        <v>132</v>
      </c>
      <c r="AL225" t="str">
        <f>IFERROR(INDEX(RD_IL_PERMISOS!$CQ$1:$CQ$100,MATCH(BD_CIAT!A225,RD_IL_PERMISOS!$I$1:$I$100,0)),"")</f>
        <v/>
      </c>
    </row>
    <row r="226" spans="1:38" ht="20.100000000000001" customHeight="1">
      <c r="A226" s="18">
        <v>14964</v>
      </c>
      <c r="B226" s="2" t="s">
        <v>1570</v>
      </c>
      <c r="C226" s="2" t="s">
        <v>1433</v>
      </c>
      <c r="D226" s="2" t="s">
        <v>195</v>
      </c>
      <c r="E226" s="2">
        <v>299</v>
      </c>
      <c r="F226" s="19">
        <v>42736</v>
      </c>
      <c r="G226" s="20">
        <v>214</v>
      </c>
      <c r="H226" s="2" t="s">
        <v>1571</v>
      </c>
      <c r="I226" s="2" t="s">
        <v>1572</v>
      </c>
      <c r="J226" s="2">
        <v>9045326</v>
      </c>
      <c r="K226" s="2" t="s">
        <v>1573</v>
      </c>
      <c r="L226" s="2">
        <v>40.75</v>
      </c>
      <c r="M226" s="2">
        <v>8.5</v>
      </c>
      <c r="N226" s="2">
        <v>3.7</v>
      </c>
      <c r="O226" s="2">
        <v>394</v>
      </c>
      <c r="P226" s="2">
        <v>447</v>
      </c>
      <c r="Q226" s="2">
        <v>1993</v>
      </c>
      <c r="R226" s="2"/>
      <c r="S226" s="2" t="s">
        <v>1574</v>
      </c>
      <c r="T226" s="2" t="s">
        <v>1575</v>
      </c>
      <c r="U226" s="2" t="s">
        <v>1576</v>
      </c>
      <c r="V226" s="2"/>
      <c r="W226" s="1" t="s">
        <v>202</v>
      </c>
      <c r="X226" s="1" t="s">
        <v>203</v>
      </c>
      <c r="Y226" s="2"/>
      <c r="Z226" s="2"/>
      <c r="AA226" s="2"/>
      <c r="AB226" s="2" t="s">
        <v>204</v>
      </c>
      <c r="AC226" s="2">
        <v>4</v>
      </c>
      <c r="AD226" s="2" t="s">
        <v>133</v>
      </c>
      <c r="AE226" s="2" t="s">
        <v>263</v>
      </c>
      <c r="AF226" s="2" t="s">
        <v>134</v>
      </c>
      <c r="AG226" s="2" t="s">
        <v>1572</v>
      </c>
      <c r="AH226" s="2" t="s">
        <v>206</v>
      </c>
      <c r="AI226" s="2" t="s">
        <v>1439</v>
      </c>
      <c r="AJ226" s="2"/>
      <c r="AK226" s="20"/>
      <c r="AL226" t="str">
        <f>IFERROR(INDEX(RD_IL_PERMISOS!$CQ$1:$CQ$100,MATCH(BD_CIAT!A226,RD_IL_PERMISOS!$I$1:$I$100,0)),"")</f>
        <v/>
      </c>
    </row>
    <row r="227" spans="1:38" ht="20.100000000000001" customHeight="1">
      <c r="A227" s="18">
        <v>15252</v>
      </c>
      <c r="B227" s="2" t="s">
        <v>1577</v>
      </c>
      <c r="C227" s="2" t="s">
        <v>209</v>
      </c>
      <c r="D227" s="2" t="s">
        <v>195</v>
      </c>
      <c r="E227" s="2">
        <v>304</v>
      </c>
      <c r="F227" s="19">
        <v>44456</v>
      </c>
      <c r="G227" s="20">
        <v>284</v>
      </c>
      <c r="H227" s="2" t="s">
        <v>210</v>
      </c>
      <c r="I227" s="2" t="s">
        <v>1578</v>
      </c>
      <c r="J227" s="2">
        <v>7015121</v>
      </c>
      <c r="K227" s="2" t="s">
        <v>1579</v>
      </c>
      <c r="L227" s="2">
        <v>34.979999999999997</v>
      </c>
      <c r="M227" s="2">
        <v>9.14</v>
      </c>
      <c r="N227" s="2">
        <v>6.3</v>
      </c>
      <c r="O227" s="2">
        <v>343</v>
      </c>
      <c r="P227" s="2">
        <v>1000</v>
      </c>
      <c r="Q227" s="2">
        <v>1970</v>
      </c>
      <c r="R227" s="2"/>
      <c r="S227" s="2" t="s">
        <v>1490</v>
      </c>
      <c r="T227" s="2" t="s">
        <v>1491</v>
      </c>
      <c r="U227" s="2"/>
      <c r="V227" s="2"/>
      <c r="W227" s="1" t="s">
        <v>202</v>
      </c>
      <c r="X227" s="1" t="s">
        <v>203</v>
      </c>
      <c r="Y227" s="2"/>
      <c r="Z227" s="2"/>
      <c r="AA227" s="2"/>
      <c r="AB227" s="2" t="s">
        <v>204</v>
      </c>
      <c r="AC227" s="2">
        <v>5</v>
      </c>
      <c r="AD227" s="2" t="s">
        <v>140</v>
      </c>
      <c r="AE227" s="2" t="s">
        <v>324</v>
      </c>
      <c r="AF227" s="2" t="s">
        <v>205</v>
      </c>
      <c r="AG227" s="2" t="s">
        <v>1578</v>
      </c>
      <c r="AH227" s="2" t="s">
        <v>206</v>
      </c>
      <c r="AI227" s="2" t="s">
        <v>219</v>
      </c>
      <c r="AJ227" s="2"/>
      <c r="AK227" s="20"/>
      <c r="AL227" t="str">
        <f>IFERROR(INDEX(RD_IL_PERMISOS!$CQ$1:$CQ$100,MATCH(BD_CIAT!A227,RD_IL_PERMISOS!$I$1:$I$100,0)),"")</f>
        <v/>
      </c>
    </row>
    <row r="228" spans="1:38" ht="20.100000000000001" customHeight="1">
      <c r="A228" s="18">
        <v>15327</v>
      </c>
      <c r="B228" s="2" t="s">
        <v>1580</v>
      </c>
      <c r="C228" s="2" t="s">
        <v>1433</v>
      </c>
      <c r="D228" s="2" t="s">
        <v>195</v>
      </c>
      <c r="E228" s="2">
        <v>300</v>
      </c>
      <c r="F228" s="19">
        <v>42736</v>
      </c>
      <c r="G228" s="20">
        <v>215</v>
      </c>
      <c r="H228" s="2" t="s">
        <v>1571</v>
      </c>
      <c r="I228" s="2" t="s">
        <v>1581</v>
      </c>
      <c r="J228" s="2">
        <v>9120542</v>
      </c>
      <c r="K228" s="2" t="s">
        <v>1582</v>
      </c>
      <c r="L228" s="2">
        <v>40.75</v>
      </c>
      <c r="M228" s="2">
        <v>8.5</v>
      </c>
      <c r="N228" s="2">
        <v>3.7</v>
      </c>
      <c r="O228" s="2">
        <v>389</v>
      </c>
      <c r="P228" s="2">
        <v>600</v>
      </c>
      <c r="Q228" s="2">
        <v>1994</v>
      </c>
      <c r="R228" s="2"/>
      <c r="S228" s="2" t="s">
        <v>1574</v>
      </c>
      <c r="T228" s="2" t="s">
        <v>1575</v>
      </c>
      <c r="U228" s="2" t="s">
        <v>1583</v>
      </c>
      <c r="V228" s="2"/>
      <c r="W228" s="1" t="s">
        <v>202</v>
      </c>
      <c r="X228" s="1" t="s">
        <v>203</v>
      </c>
      <c r="Y228" s="2"/>
      <c r="Z228" s="2"/>
      <c r="AA228" s="2"/>
      <c r="AB228" s="2" t="s">
        <v>204</v>
      </c>
      <c r="AC228" s="2">
        <v>4</v>
      </c>
      <c r="AD228" s="2" t="s">
        <v>133</v>
      </c>
      <c r="AE228" s="2" t="s">
        <v>263</v>
      </c>
      <c r="AF228" s="2" t="s">
        <v>134</v>
      </c>
      <c r="AG228" s="2" t="s">
        <v>1581</v>
      </c>
      <c r="AH228" s="2" t="s">
        <v>206</v>
      </c>
      <c r="AI228" s="2" t="s">
        <v>1439</v>
      </c>
      <c r="AJ228" s="2"/>
      <c r="AK228" s="20"/>
      <c r="AL228" t="str">
        <f>IFERROR(INDEX(RD_IL_PERMISOS!$CQ$1:$CQ$100,MATCH(BD_CIAT!A228,RD_IL_PERMISOS!$I$1:$I$100,0)),"")</f>
        <v/>
      </c>
    </row>
    <row r="229" spans="1:38" ht="20.100000000000001" customHeight="1">
      <c r="A229" s="18">
        <v>15556</v>
      </c>
      <c r="B229" s="2" t="s">
        <v>1584</v>
      </c>
      <c r="C229" s="2" t="s">
        <v>1433</v>
      </c>
      <c r="D229" s="2" t="s">
        <v>195</v>
      </c>
      <c r="E229" s="2">
        <v>450</v>
      </c>
      <c r="F229" s="19">
        <v>42736</v>
      </c>
      <c r="G229" s="20">
        <v>321</v>
      </c>
      <c r="H229" s="2" t="s">
        <v>1571</v>
      </c>
      <c r="I229" s="2" t="s">
        <v>1585</v>
      </c>
      <c r="J229" s="2">
        <v>8678451</v>
      </c>
      <c r="K229" s="2" t="s">
        <v>1586</v>
      </c>
      <c r="L229" s="2">
        <v>45.44</v>
      </c>
      <c r="M229" s="2">
        <v>9.61</v>
      </c>
      <c r="N229" s="2">
        <v>4.42</v>
      </c>
      <c r="O229" s="2">
        <v>452</v>
      </c>
      <c r="P229" s="2">
        <v>960</v>
      </c>
      <c r="Q229" s="2">
        <v>1999</v>
      </c>
      <c r="R229" s="2"/>
      <c r="S229" s="2" t="s">
        <v>1587</v>
      </c>
      <c r="T229" s="2" t="s">
        <v>1588</v>
      </c>
      <c r="U229" s="2"/>
      <c r="V229" s="2"/>
      <c r="W229" s="1" t="s">
        <v>202</v>
      </c>
      <c r="X229" s="1" t="s">
        <v>203</v>
      </c>
      <c r="Y229" s="2"/>
      <c r="Z229" s="2"/>
      <c r="AA229" s="2"/>
      <c r="AB229" s="2" t="s">
        <v>204</v>
      </c>
      <c r="AC229" s="2">
        <v>5</v>
      </c>
      <c r="AD229" s="2" t="s">
        <v>133</v>
      </c>
      <c r="AE229" s="2" t="s">
        <v>277</v>
      </c>
      <c r="AF229" s="2" t="s">
        <v>134</v>
      </c>
      <c r="AG229" s="2" t="s">
        <v>1585</v>
      </c>
      <c r="AH229" s="2" t="s">
        <v>206</v>
      </c>
      <c r="AI229" s="2" t="s">
        <v>1439</v>
      </c>
      <c r="AJ229" s="2"/>
      <c r="AK229" s="20"/>
      <c r="AL229" t="str">
        <f>IFERROR(INDEX(RD_IL_PERMISOS!$CQ$1:$CQ$100,MATCH(BD_CIAT!A229,RD_IL_PERMISOS!$I$1:$I$100,0)),"")</f>
        <v/>
      </c>
    </row>
    <row r="230" spans="1:38" ht="20.100000000000001" customHeight="1">
      <c r="A230" s="18">
        <v>15557</v>
      </c>
      <c r="B230" s="2" t="s">
        <v>1589</v>
      </c>
      <c r="C230" s="2" t="s">
        <v>1433</v>
      </c>
      <c r="D230" s="2" t="s">
        <v>195</v>
      </c>
      <c r="E230" s="2">
        <v>732</v>
      </c>
      <c r="F230" s="19">
        <v>42736</v>
      </c>
      <c r="G230" s="20">
        <v>523</v>
      </c>
      <c r="H230" s="2" t="s">
        <v>1434</v>
      </c>
      <c r="I230" s="2" t="s">
        <v>1590</v>
      </c>
      <c r="J230" s="2">
        <v>9127332</v>
      </c>
      <c r="K230" s="2" t="s">
        <v>1591</v>
      </c>
      <c r="L230" s="2">
        <v>60.71</v>
      </c>
      <c r="M230" s="2">
        <v>11.4</v>
      </c>
      <c r="N230" s="2">
        <v>5.4</v>
      </c>
      <c r="O230" s="2">
        <v>789</v>
      </c>
      <c r="P230" s="2">
        <v>2000</v>
      </c>
      <c r="Q230" s="2">
        <v>1996</v>
      </c>
      <c r="R230" s="2"/>
      <c r="S230" s="2" t="s">
        <v>1587</v>
      </c>
      <c r="T230" s="2" t="s">
        <v>1588</v>
      </c>
      <c r="U230" s="2" t="s">
        <v>1592</v>
      </c>
      <c r="V230" s="2"/>
      <c r="W230" s="1" t="s">
        <v>202</v>
      </c>
      <c r="X230" s="1" t="s">
        <v>203</v>
      </c>
      <c r="Y230" s="2"/>
      <c r="Z230" s="2"/>
      <c r="AA230" s="2"/>
      <c r="AB230" s="2" t="s">
        <v>204</v>
      </c>
      <c r="AC230" s="2">
        <v>6</v>
      </c>
      <c r="AD230" s="2" t="s">
        <v>133</v>
      </c>
      <c r="AE230" s="2" t="s">
        <v>137</v>
      </c>
      <c r="AF230" s="2" t="s">
        <v>134</v>
      </c>
      <c r="AG230" s="2" t="s">
        <v>1590</v>
      </c>
      <c r="AH230" s="2" t="s">
        <v>206</v>
      </c>
      <c r="AI230" s="2" t="s">
        <v>1439</v>
      </c>
      <c r="AJ230" s="2"/>
      <c r="AK230" s="20"/>
      <c r="AL230" t="str">
        <f>IFERROR(INDEX(RD_IL_PERMISOS!$CQ$1:$CQ$100,MATCH(BD_CIAT!A230,RD_IL_PERMISOS!$I$1:$I$100,0)),"")</f>
        <v/>
      </c>
    </row>
    <row r="231" spans="1:38" ht="20.100000000000001" customHeight="1">
      <c r="A231" s="18">
        <v>15576</v>
      </c>
      <c r="B231" s="2" t="s">
        <v>1593</v>
      </c>
      <c r="C231" s="2" t="s">
        <v>209</v>
      </c>
      <c r="D231" s="2" t="s">
        <v>195</v>
      </c>
      <c r="E231" s="2">
        <v>457</v>
      </c>
      <c r="F231" s="19">
        <v>44020</v>
      </c>
      <c r="G231" s="20">
        <v>361</v>
      </c>
      <c r="H231" s="2" t="s">
        <v>109</v>
      </c>
      <c r="I231" s="2" t="s">
        <v>1594</v>
      </c>
      <c r="J231" s="2">
        <v>8908686</v>
      </c>
      <c r="K231" s="2" t="s">
        <v>1595</v>
      </c>
      <c r="L231" s="2">
        <v>46.5</v>
      </c>
      <c r="M231" s="2">
        <v>9.75</v>
      </c>
      <c r="N231" s="2">
        <v>6.7</v>
      </c>
      <c r="O231" s="2">
        <v>651</v>
      </c>
      <c r="P231" s="2">
        <v>1650</v>
      </c>
      <c r="Q231" s="2">
        <v>1989</v>
      </c>
      <c r="R231" s="2"/>
      <c r="S231" s="2" t="s">
        <v>997</v>
      </c>
      <c r="T231" s="2" t="s">
        <v>998</v>
      </c>
      <c r="U231" s="2"/>
      <c r="V231" s="2"/>
      <c r="W231" s="1" t="s">
        <v>202</v>
      </c>
      <c r="X231" s="1" t="s">
        <v>203</v>
      </c>
      <c r="Y231" s="2" t="s">
        <v>157</v>
      </c>
      <c r="Z231" s="2"/>
      <c r="AA231" s="2" t="s">
        <v>216</v>
      </c>
      <c r="AB231" s="2" t="s">
        <v>1596</v>
      </c>
      <c r="AC231" s="2">
        <v>5</v>
      </c>
      <c r="AD231" s="2" t="s">
        <v>133</v>
      </c>
      <c r="AE231" s="2" t="s">
        <v>277</v>
      </c>
      <c r="AF231" s="2" t="s">
        <v>134</v>
      </c>
      <c r="AG231" s="2" t="s">
        <v>1594</v>
      </c>
      <c r="AH231" s="2" t="s">
        <v>1594</v>
      </c>
      <c r="AI231" s="2" t="s">
        <v>219</v>
      </c>
      <c r="AJ231" s="2">
        <v>110</v>
      </c>
      <c r="AK231" s="20">
        <v>169</v>
      </c>
      <c r="AL231" t="str">
        <f>IFERROR(INDEX(RD_IL_PERMISOS!$CQ$1:$CQ$100,MATCH(BD_CIAT!A231,RD_IL_PERMISOS!$I$1:$I$100,0)),"")</f>
        <v/>
      </c>
    </row>
    <row r="232" spans="1:38" ht="20.100000000000001" customHeight="1">
      <c r="A232" s="18">
        <v>15578</v>
      </c>
      <c r="B232" s="2" t="s">
        <v>1597</v>
      </c>
      <c r="C232" s="2" t="s">
        <v>363</v>
      </c>
      <c r="D232" s="2" t="s">
        <v>195</v>
      </c>
      <c r="E232" s="2">
        <v>1600</v>
      </c>
      <c r="F232" s="19">
        <v>42736</v>
      </c>
      <c r="G232" s="20">
        <v>1143</v>
      </c>
      <c r="H232" s="2" t="s">
        <v>1598</v>
      </c>
      <c r="I232" s="2" t="s">
        <v>1599</v>
      </c>
      <c r="J232" s="2">
        <v>9675511</v>
      </c>
      <c r="K232" s="2" t="s">
        <v>1600</v>
      </c>
      <c r="L232" s="2">
        <v>79.05</v>
      </c>
      <c r="M232" s="2">
        <v>13.65</v>
      </c>
      <c r="N232" s="2">
        <v>5.9</v>
      </c>
      <c r="O232" s="2">
        <v>2042</v>
      </c>
      <c r="P232" s="2">
        <v>5000</v>
      </c>
      <c r="Q232" s="2">
        <v>2013</v>
      </c>
      <c r="R232" s="2" t="s">
        <v>1601</v>
      </c>
      <c r="S232" s="2" t="s">
        <v>1145</v>
      </c>
      <c r="T232" s="2" t="s">
        <v>1146</v>
      </c>
      <c r="U232" s="2"/>
      <c r="V232" s="2"/>
      <c r="W232" s="1" t="s">
        <v>202</v>
      </c>
      <c r="X232" s="1" t="s">
        <v>203</v>
      </c>
      <c r="Y232" s="2"/>
      <c r="Z232" s="2"/>
      <c r="AA232" s="2"/>
      <c r="AB232" s="2" t="s">
        <v>204</v>
      </c>
      <c r="AC232" s="2">
        <v>6</v>
      </c>
      <c r="AD232" s="2" t="s">
        <v>642</v>
      </c>
      <c r="AE232" s="2" t="s">
        <v>643</v>
      </c>
      <c r="AF232" s="2" t="s">
        <v>134</v>
      </c>
      <c r="AG232" s="2" t="s">
        <v>1599</v>
      </c>
      <c r="AH232" s="2" t="s">
        <v>206</v>
      </c>
      <c r="AI232" s="2" t="s">
        <v>369</v>
      </c>
      <c r="AJ232" s="2"/>
      <c r="AK232" s="20"/>
      <c r="AL232" t="str">
        <f>IFERROR(INDEX(RD_IL_PERMISOS!$CQ$1:$CQ$100,MATCH(BD_CIAT!A232,RD_IL_PERMISOS!$I$1:$I$100,0)),"")</f>
        <v/>
      </c>
    </row>
    <row r="233" spans="1:38" ht="20.100000000000001" customHeight="1">
      <c r="A233" s="18">
        <v>15600</v>
      </c>
      <c r="B233" s="2" t="s">
        <v>1602</v>
      </c>
      <c r="C233" s="2" t="s">
        <v>363</v>
      </c>
      <c r="D233" s="2" t="s">
        <v>195</v>
      </c>
      <c r="E233" s="2">
        <v>1648</v>
      </c>
      <c r="F233" s="19">
        <v>41766</v>
      </c>
      <c r="G233" s="20">
        <v>1177</v>
      </c>
      <c r="H233" s="2" t="s">
        <v>364</v>
      </c>
      <c r="I233" s="2" t="s">
        <v>1603</v>
      </c>
      <c r="J233" s="2">
        <v>9675523</v>
      </c>
      <c r="K233" s="2" t="s">
        <v>1604</v>
      </c>
      <c r="L233" s="2">
        <v>68.150000000000006</v>
      </c>
      <c r="M233" s="2">
        <v>13.65</v>
      </c>
      <c r="N233" s="2">
        <v>5.9</v>
      </c>
      <c r="O233" s="2">
        <v>2042</v>
      </c>
      <c r="P233" s="2">
        <v>5000</v>
      </c>
      <c r="Q233" s="2">
        <v>2013</v>
      </c>
      <c r="R233" s="2" t="s">
        <v>1605</v>
      </c>
      <c r="S233" s="2" t="s">
        <v>696</v>
      </c>
      <c r="T233" s="2" t="s">
        <v>697</v>
      </c>
      <c r="U233" s="2"/>
      <c r="V233" s="2"/>
      <c r="W233" s="1" t="s">
        <v>202</v>
      </c>
      <c r="X233" s="1" t="s">
        <v>203</v>
      </c>
      <c r="Y233" s="2"/>
      <c r="Z233" s="2"/>
      <c r="AA233" s="2"/>
      <c r="AB233" s="2" t="s">
        <v>204</v>
      </c>
      <c r="AC233" s="2">
        <v>6</v>
      </c>
      <c r="AD233" s="2" t="s">
        <v>140</v>
      </c>
      <c r="AE233" s="2" t="s">
        <v>143</v>
      </c>
      <c r="AF233" s="2" t="s">
        <v>205</v>
      </c>
      <c r="AG233" s="2" t="s">
        <v>1603</v>
      </c>
      <c r="AH233" s="2" t="s">
        <v>206</v>
      </c>
      <c r="AI233" s="2" t="s">
        <v>369</v>
      </c>
      <c r="AJ233" s="2"/>
      <c r="AK233" s="20"/>
      <c r="AL233" t="str">
        <f>IFERROR(INDEX(RD_IL_PERMISOS!$CQ$1:$CQ$100,MATCH(BD_CIAT!A233,RD_IL_PERMISOS!$I$1:$I$100,0)),"")</f>
        <v/>
      </c>
    </row>
    <row r="234" spans="1:38" ht="20.100000000000001" customHeight="1">
      <c r="A234" s="18">
        <v>15609</v>
      </c>
      <c r="B234" s="2" t="s">
        <v>1606</v>
      </c>
      <c r="C234" s="2" t="s">
        <v>477</v>
      </c>
      <c r="D234" s="2" t="s">
        <v>195</v>
      </c>
      <c r="E234" s="2">
        <v>2202</v>
      </c>
      <c r="F234" s="19">
        <v>41781</v>
      </c>
      <c r="G234" s="20">
        <v>1585</v>
      </c>
      <c r="H234" s="2" t="s">
        <v>528</v>
      </c>
      <c r="I234" s="2" t="s">
        <v>1607</v>
      </c>
      <c r="J234" s="2">
        <v>9698757</v>
      </c>
      <c r="K234" s="2" t="s">
        <v>1608</v>
      </c>
      <c r="L234" s="2">
        <v>91.1</v>
      </c>
      <c r="M234" s="2">
        <v>14.7</v>
      </c>
      <c r="N234" s="2">
        <v>9.5</v>
      </c>
      <c r="O234" s="2">
        <v>2860</v>
      </c>
      <c r="P234" s="2">
        <v>7890</v>
      </c>
      <c r="Q234" s="2">
        <v>2014</v>
      </c>
      <c r="R234" s="2" t="s">
        <v>1609</v>
      </c>
      <c r="S234" s="2" t="s">
        <v>1610</v>
      </c>
      <c r="T234" s="2" t="s">
        <v>1611</v>
      </c>
      <c r="U234" s="2"/>
      <c r="V234" s="2"/>
      <c r="W234" s="1" t="s">
        <v>202</v>
      </c>
      <c r="X234" s="1" t="s">
        <v>203</v>
      </c>
      <c r="Y234" s="2"/>
      <c r="Z234" s="2"/>
      <c r="AA234" s="2"/>
      <c r="AB234" s="2" t="s">
        <v>204</v>
      </c>
      <c r="AC234" s="2">
        <v>6</v>
      </c>
      <c r="AD234" s="2" t="s">
        <v>140</v>
      </c>
      <c r="AE234" s="2" t="s">
        <v>143</v>
      </c>
      <c r="AF234" s="2" t="s">
        <v>205</v>
      </c>
      <c r="AG234" s="2" t="s">
        <v>1607</v>
      </c>
      <c r="AH234" s="2" t="s">
        <v>206</v>
      </c>
      <c r="AI234" s="2" t="s">
        <v>486</v>
      </c>
      <c r="AJ234" s="2"/>
      <c r="AK234" s="20"/>
      <c r="AL234" t="str">
        <f>IFERROR(INDEX(RD_IL_PERMISOS!$CQ$1:$CQ$100,MATCH(BD_CIAT!A234,RD_IL_PERMISOS!$I$1:$I$100,0)),"")</f>
        <v/>
      </c>
    </row>
    <row r="235" spans="1:38" ht="20.100000000000001" customHeight="1">
      <c r="A235" s="18">
        <v>15622</v>
      </c>
      <c r="B235" s="2" t="s">
        <v>1612</v>
      </c>
      <c r="C235" s="2" t="s">
        <v>221</v>
      </c>
      <c r="D235" s="2" t="s">
        <v>195</v>
      </c>
      <c r="E235" s="2">
        <v>2000</v>
      </c>
      <c r="F235" s="19">
        <v>42030</v>
      </c>
      <c r="G235" s="20">
        <v>1700</v>
      </c>
      <c r="H235" s="2" t="s">
        <v>1613</v>
      </c>
      <c r="I235" s="2" t="s">
        <v>1614</v>
      </c>
      <c r="J235" s="2">
        <v>9681584</v>
      </c>
      <c r="K235" s="2" t="s">
        <v>1615</v>
      </c>
      <c r="L235" s="2">
        <v>77.66</v>
      </c>
      <c r="M235" s="2">
        <v>14.35</v>
      </c>
      <c r="N235" s="2">
        <v>9.35</v>
      </c>
      <c r="O235" s="2">
        <v>2749</v>
      </c>
      <c r="P235" s="2">
        <v>4500</v>
      </c>
      <c r="Q235" s="2">
        <v>2014</v>
      </c>
      <c r="R235" s="2" t="s">
        <v>1616</v>
      </c>
      <c r="S235" s="2" t="s">
        <v>1617</v>
      </c>
      <c r="T235" s="2" t="s">
        <v>1618</v>
      </c>
      <c r="U235" s="2"/>
      <c r="V235" s="2"/>
      <c r="W235" s="1" t="s">
        <v>1619</v>
      </c>
      <c r="X235" s="1" t="s">
        <v>203</v>
      </c>
      <c r="Y235" s="2" t="s">
        <v>96</v>
      </c>
      <c r="Z235" s="2" t="s">
        <v>238</v>
      </c>
      <c r="AA235" s="2" t="s">
        <v>216</v>
      </c>
      <c r="AB235" s="2" t="s">
        <v>1620</v>
      </c>
      <c r="AC235" s="2">
        <v>6</v>
      </c>
      <c r="AD235" s="2" t="s">
        <v>133</v>
      </c>
      <c r="AE235" s="2" t="s">
        <v>137</v>
      </c>
      <c r="AF235" s="2" t="s">
        <v>134</v>
      </c>
      <c r="AG235" s="2" t="s">
        <v>1614</v>
      </c>
      <c r="AH235" s="21" t="s">
        <v>1621</v>
      </c>
      <c r="AI235" s="2" t="s">
        <v>230</v>
      </c>
      <c r="AJ235" s="2">
        <v>110</v>
      </c>
      <c r="AK235" s="20">
        <v>824</v>
      </c>
      <c r="AL235" t="str">
        <f>IFERROR(INDEX(RD_IL_PERMISOS!$CQ$1:$CQ$100,MATCH(BD_CIAT!A235,RD_IL_PERMISOS!$I$1:$I$100,0)),"")</f>
        <v/>
      </c>
    </row>
    <row r="236" spans="1:38" ht="20.100000000000001" customHeight="1">
      <c r="A236" s="18">
        <v>15623</v>
      </c>
      <c r="B236" s="2" t="s">
        <v>1622</v>
      </c>
      <c r="C236" s="2" t="s">
        <v>221</v>
      </c>
      <c r="D236" s="2" t="s">
        <v>195</v>
      </c>
      <c r="E236" s="2">
        <v>1781</v>
      </c>
      <c r="F236" s="19">
        <v>44253</v>
      </c>
      <c r="G236" s="20">
        <v>1369</v>
      </c>
      <c r="H236" s="2" t="s">
        <v>1613</v>
      </c>
      <c r="I236" s="2" t="s">
        <v>1623</v>
      </c>
      <c r="J236" s="2">
        <v>7805966</v>
      </c>
      <c r="K236" s="2" t="s">
        <v>1624</v>
      </c>
      <c r="L236" s="2">
        <v>67.44</v>
      </c>
      <c r="M236" s="2">
        <v>13.6</v>
      </c>
      <c r="N236" s="2">
        <v>9.0500000000000007</v>
      </c>
      <c r="O236" s="2">
        <v>2167</v>
      </c>
      <c r="P236" s="2">
        <v>4400</v>
      </c>
      <c r="Q236" s="2">
        <v>1980</v>
      </c>
      <c r="R236" s="2" t="s">
        <v>199</v>
      </c>
      <c r="S236" s="2" t="s">
        <v>1511</v>
      </c>
      <c r="T236" s="2" t="s">
        <v>1512</v>
      </c>
      <c r="U236" s="2"/>
      <c r="V236" s="2"/>
      <c r="W236" s="1" t="s">
        <v>1625</v>
      </c>
      <c r="X236" s="1" t="s">
        <v>203</v>
      </c>
      <c r="Y236" s="2"/>
      <c r="Z236" s="2"/>
      <c r="AA236" s="2"/>
      <c r="AB236" s="2" t="s">
        <v>204</v>
      </c>
      <c r="AC236" s="2">
        <v>6</v>
      </c>
      <c r="AD236" s="2" t="s">
        <v>140</v>
      </c>
      <c r="AE236" s="2" t="s">
        <v>143</v>
      </c>
      <c r="AF236" s="2" t="s">
        <v>205</v>
      </c>
      <c r="AG236" s="2" t="s">
        <v>1623</v>
      </c>
      <c r="AH236" s="2" t="s">
        <v>206</v>
      </c>
      <c r="AI236" s="2" t="s">
        <v>230</v>
      </c>
      <c r="AJ236" s="2"/>
      <c r="AK236" s="20"/>
      <c r="AL236" t="str">
        <f>IFERROR(INDEX(RD_IL_PERMISOS!$CQ$1:$CQ$100,MATCH(BD_CIAT!A236,RD_IL_PERMISOS!$I$1:$I$100,0)),"")</f>
        <v/>
      </c>
    </row>
    <row r="237" spans="1:38" ht="20.100000000000001" customHeight="1">
      <c r="A237" s="18">
        <v>15624</v>
      </c>
      <c r="B237" s="2" t="s">
        <v>1626</v>
      </c>
      <c r="C237" s="2" t="s">
        <v>209</v>
      </c>
      <c r="D237" s="2" t="s">
        <v>195</v>
      </c>
      <c r="E237" s="2">
        <v>454</v>
      </c>
      <c r="F237" s="19">
        <v>42963</v>
      </c>
      <c r="G237" s="20">
        <v>330</v>
      </c>
      <c r="H237" s="2" t="s">
        <v>1613</v>
      </c>
      <c r="I237" s="2" t="s">
        <v>1627</v>
      </c>
      <c r="J237" s="2">
        <v>8908662</v>
      </c>
      <c r="K237" s="2" t="s">
        <v>1628</v>
      </c>
      <c r="L237" s="2">
        <v>35.229999999999997</v>
      </c>
      <c r="M237" s="2">
        <v>9.75</v>
      </c>
      <c r="N237" s="2">
        <v>5.67</v>
      </c>
      <c r="O237" s="2">
        <v>563</v>
      </c>
      <c r="P237" s="2">
        <v>1410</v>
      </c>
      <c r="Q237" s="2">
        <v>1988</v>
      </c>
      <c r="R237" s="2" t="s">
        <v>1629</v>
      </c>
      <c r="S237" s="2" t="s">
        <v>1630</v>
      </c>
      <c r="T237" s="2" t="s">
        <v>1631</v>
      </c>
      <c r="U237" s="2"/>
      <c r="V237" s="2" t="s">
        <v>1632</v>
      </c>
      <c r="W237" s="1" t="s">
        <v>1633</v>
      </c>
      <c r="X237" s="1" t="s">
        <v>203</v>
      </c>
      <c r="Y237" s="2"/>
      <c r="Z237" s="2"/>
      <c r="AA237" s="2"/>
      <c r="AB237" s="2" t="s">
        <v>204</v>
      </c>
      <c r="AC237" s="2">
        <v>5</v>
      </c>
      <c r="AD237" s="2" t="s">
        <v>133</v>
      </c>
      <c r="AE237" s="2" t="s">
        <v>277</v>
      </c>
      <c r="AF237" s="2" t="s">
        <v>134</v>
      </c>
      <c r="AG237" s="2" t="s">
        <v>1627</v>
      </c>
      <c r="AH237" s="2" t="s">
        <v>206</v>
      </c>
      <c r="AI237" s="2" t="s">
        <v>219</v>
      </c>
      <c r="AJ237" s="2"/>
      <c r="AK237" s="20"/>
      <c r="AL237" t="str">
        <f>IFERROR(INDEX(RD_IL_PERMISOS!$CQ$1:$CQ$100,MATCH(BD_CIAT!A237,RD_IL_PERMISOS!$I$1:$I$100,0)),"")</f>
        <v/>
      </c>
    </row>
    <row r="238" spans="1:38" ht="20.100000000000001" customHeight="1">
      <c r="A238" s="18">
        <v>15625</v>
      </c>
      <c r="B238" s="2" t="s">
        <v>1634</v>
      </c>
      <c r="C238" s="2" t="s">
        <v>1433</v>
      </c>
      <c r="D238" s="2" t="s">
        <v>195</v>
      </c>
      <c r="E238" s="2">
        <v>650</v>
      </c>
      <c r="F238" s="19">
        <v>41794</v>
      </c>
      <c r="G238" s="20">
        <v>555</v>
      </c>
      <c r="H238" s="2" t="s">
        <v>1571</v>
      </c>
      <c r="I238" s="2" t="s">
        <v>1635</v>
      </c>
      <c r="J238" s="2">
        <v>9133678</v>
      </c>
      <c r="K238" s="2" t="s">
        <v>1636</v>
      </c>
      <c r="L238" s="2">
        <v>57.9</v>
      </c>
      <c r="M238" s="2">
        <v>10.76</v>
      </c>
      <c r="N238" s="2">
        <v>5.4</v>
      </c>
      <c r="O238" s="2">
        <v>656</v>
      </c>
      <c r="P238" s="2">
        <v>2480</v>
      </c>
      <c r="Q238" s="2">
        <v>2000</v>
      </c>
      <c r="R238" s="2"/>
      <c r="S238" s="2" t="s">
        <v>1437</v>
      </c>
      <c r="T238" s="2" t="s">
        <v>1438</v>
      </c>
      <c r="U238" s="2"/>
      <c r="V238" s="2"/>
      <c r="W238" s="1" t="s">
        <v>202</v>
      </c>
      <c r="X238" s="1" t="s">
        <v>203</v>
      </c>
      <c r="Y238" s="2"/>
      <c r="Z238" s="2"/>
      <c r="AA238" s="2"/>
      <c r="AB238" s="2" t="s">
        <v>204</v>
      </c>
      <c r="AC238" s="2">
        <v>6</v>
      </c>
      <c r="AD238" s="2" t="s">
        <v>133</v>
      </c>
      <c r="AE238" s="2" t="s">
        <v>137</v>
      </c>
      <c r="AF238" s="2" t="s">
        <v>134</v>
      </c>
      <c r="AG238" s="2" t="s">
        <v>1635</v>
      </c>
      <c r="AH238" s="2" t="s">
        <v>206</v>
      </c>
      <c r="AI238" s="2" t="s">
        <v>1439</v>
      </c>
      <c r="AJ238" s="2"/>
      <c r="AK238" s="20"/>
      <c r="AL238" t="str">
        <f>IFERROR(INDEX(RD_IL_PERMISOS!$CQ$1:$CQ$100,MATCH(BD_CIAT!A238,RD_IL_PERMISOS!$I$1:$I$100,0)),"")</f>
        <v/>
      </c>
    </row>
    <row r="239" spans="1:38" ht="20.100000000000001" customHeight="1">
      <c r="A239" s="18">
        <v>15626</v>
      </c>
      <c r="B239" s="2" t="s">
        <v>1637</v>
      </c>
      <c r="C239" s="2" t="s">
        <v>1433</v>
      </c>
      <c r="D239" s="2" t="s">
        <v>195</v>
      </c>
      <c r="E239" s="2">
        <v>487</v>
      </c>
      <c r="F239" s="19">
        <v>41794</v>
      </c>
      <c r="G239" s="20">
        <v>416</v>
      </c>
      <c r="H239" s="2" t="s">
        <v>1434</v>
      </c>
      <c r="I239" s="2" t="s">
        <v>1638</v>
      </c>
      <c r="J239" s="2">
        <v>8683444</v>
      </c>
      <c r="K239" s="2" t="s">
        <v>1639</v>
      </c>
      <c r="L239" s="2">
        <v>52.68</v>
      </c>
      <c r="M239" s="2">
        <v>10.1</v>
      </c>
      <c r="N239" s="2">
        <v>5</v>
      </c>
      <c r="O239" s="2">
        <v>556</v>
      </c>
      <c r="P239" s="2">
        <v>1875</v>
      </c>
      <c r="Q239" s="2">
        <v>2008</v>
      </c>
      <c r="R239" s="2"/>
      <c r="S239" s="2" t="s">
        <v>1437</v>
      </c>
      <c r="T239" s="2" t="s">
        <v>1438</v>
      </c>
      <c r="U239" s="2"/>
      <c r="V239" s="2"/>
      <c r="W239" s="1" t="s">
        <v>202</v>
      </c>
      <c r="X239" s="1" t="s">
        <v>203</v>
      </c>
      <c r="Y239" s="2"/>
      <c r="Z239" s="2"/>
      <c r="AA239" s="2"/>
      <c r="AB239" s="2" t="s">
        <v>204</v>
      </c>
      <c r="AC239" s="2">
        <v>6</v>
      </c>
      <c r="AD239" s="2" t="s">
        <v>133</v>
      </c>
      <c r="AE239" s="2" t="s">
        <v>137</v>
      </c>
      <c r="AF239" s="2" t="s">
        <v>134</v>
      </c>
      <c r="AG239" s="2" t="s">
        <v>1638</v>
      </c>
      <c r="AH239" s="2" t="s">
        <v>206</v>
      </c>
      <c r="AI239" s="2" t="s">
        <v>1439</v>
      </c>
      <c r="AJ239" s="2"/>
      <c r="AK239" s="20"/>
      <c r="AL239" t="str">
        <f>IFERROR(INDEX(RD_IL_PERMISOS!$CQ$1:$CQ$100,MATCH(BD_CIAT!A239,RD_IL_PERMISOS!$I$1:$I$100,0)),"")</f>
        <v/>
      </c>
    </row>
    <row r="240" spans="1:38" ht="20.100000000000001" customHeight="1">
      <c r="A240" s="18">
        <v>15641</v>
      </c>
      <c r="B240" s="2" t="s">
        <v>1640</v>
      </c>
      <c r="C240" s="2" t="s">
        <v>363</v>
      </c>
      <c r="D240" s="2" t="s">
        <v>195</v>
      </c>
      <c r="E240" s="2">
        <v>1648</v>
      </c>
      <c r="F240" s="19">
        <v>41941</v>
      </c>
      <c r="G240" s="20">
        <v>1177</v>
      </c>
      <c r="H240" s="2" t="s">
        <v>364</v>
      </c>
      <c r="I240" s="2" t="s">
        <v>1641</v>
      </c>
      <c r="J240" s="2">
        <v>9685580</v>
      </c>
      <c r="K240" s="2" t="s">
        <v>1642</v>
      </c>
      <c r="L240" s="2">
        <v>68.150000000000006</v>
      </c>
      <c r="M240" s="2">
        <v>13.65</v>
      </c>
      <c r="N240" s="2">
        <v>5.9</v>
      </c>
      <c r="O240" s="2">
        <v>2042</v>
      </c>
      <c r="P240" s="2">
        <v>3730</v>
      </c>
      <c r="Q240" s="2">
        <v>2013</v>
      </c>
      <c r="R240" s="2"/>
      <c r="S240" s="2" t="s">
        <v>696</v>
      </c>
      <c r="T240" s="2" t="s">
        <v>697</v>
      </c>
      <c r="U240" s="2"/>
      <c r="V240" s="2"/>
      <c r="W240" s="1" t="s">
        <v>202</v>
      </c>
      <c r="X240" s="1" t="s">
        <v>203</v>
      </c>
      <c r="Y240" s="2"/>
      <c r="Z240" s="2"/>
      <c r="AA240" s="2"/>
      <c r="AB240" s="2" t="s">
        <v>204</v>
      </c>
      <c r="AC240" s="2">
        <v>6</v>
      </c>
      <c r="AD240" s="2" t="s">
        <v>140</v>
      </c>
      <c r="AE240" s="2" t="s">
        <v>143</v>
      </c>
      <c r="AF240" s="2" t="s">
        <v>205</v>
      </c>
      <c r="AG240" s="2" t="s">
        <v>1641</v>
      </c>
      <c r="AH240" s="2" t="s">
        <v>206</v>
      </c>
      <c r="AI240" s="2" t="s">
        <v>369</v>
      </c>
      <c r="AJ240" s="2"/>
      <c r="AK240" s="20"/>
      <c r="AL240" t="str">
        <f>IFERROR(INDEX(RD_IL_PERMISOS!$CQ$1:$CQ$100,MATCH(BD_CIAT!A240,RD_IL_PERMISOS!$I$1:$I$100,0)),"")</f>
        <v/>
      </c>
    </row>
    <row r="241" spans="1:38" ht="20.100000000000001" customHeight="1">
      <c r="A241" s="18">
        <v>15659</v>
      </c>
      <c r="B241" s="2" t="s">
        <v>1272</v>
      </c>
      <c r="C241" s="2" t="s">
        <v>241</v>
      </c>
      <c r="D241" s="2" t="s">
        <v>195</v>
      </c>
      <c r="E241" s="2">
        <v>115</v>
      </c>
      <c r="F241" s="19">
        <v>42736</v>
      </c>
      <c r="G241" s="20">
        <v>82</v>
      </c>
      <c r="H241" s="2" t="s">
        <v>1643</v>
      </c>
      <c r="I241" s="2" t="s">
        <v>1644</v>
      </c>
      <c r="J241" s="2"/>
      <c r="K241" s="2" t="s">
        <v>1645</v>
      </c>
      <c r="L241" s="2">
        <v>22.55</v>
      </c>
      <c r="M241" s="2">
        <v>6.09</v>
      </c>
      <c r="N241" s="2">
        <v>2.83</v>
      </c>
      <c r="O241" s="2">
        <v>84</v>
      </c>
      <c r="P241" s="2">
        <v>600</v>
      </c>
      <c r="Q241" s="2">
        <v>1977</v>
      </c>
      <c r="R241" s="2" t="s">
        <v>1646</v>
      </c>
      <c r="S241" s="2" t="s">
        <v>1647</v>
      </c>
      <c r="T241" s="2"/>
      <c r="U241" s="2"/>
      <c r="V241" s="2"/>
      <c r="W241" s="1" t="s">
        <v>202</v>
      </c>
      <c r="X241" s="1" t="s">
        <v>203</v>
      </c>
      <c r="Y241" s="2"/>
      <c r="Z241" s="2"/>
      <c r="AA241" s="2"/>
      <c r="AB241" s="2" t="s">
        <v>204</v>
      </c>
      <c r="AC241" s="2">
        <v>6</v>
      </c>
      <c r="AD241" s="2" t="s">
        <v>642</v>
      </c>
      <c r="AE241" s="2" t="s">
        <v>643</v>
      </c>
      <c r="AF241" s="2" t="s">
        <v>134</v>
      </c>
      <c r="AG241" s="2" t="s">
        <v>1644</v>
      </c>
      <c r="AH241" s="2" t="s">
        <v>206</v>
      </c>
      <c r="AI241" s="2" t="s">
        <v>247</v>
      </c>
      <c r="AJ241" s="2"/>
      <c r="AK241" s="20"/>
      <c r="AL241" t="str">
        <f>IFERROR(INDEX(RD_IL_PERMISOS!$CQ$1:$CQ$100,MATCH(BD_CIAT!A241,RD_IL_PERMISOS!$I$1:$I$100,0)),"")</f>
        <v/>
      </c>
    </row>
    <row r="242" spans="1:38" ht="20.100000000000001" customHeight="1">
      <c r="A242" s="18">
        <v>15661</v>
      </c>
      <c r="B242" s="2" t="s">
        <v>1648</v>
      </c>
      <c r="C242" s="2" t="s">
        <v>363</v>
      </c>
      <c r="D242" s="2" t="s">
        <v>195</v>
      </c>
      <c r="E242" s="2">
        <v>1600</v>
      </c>
      <c r="F242" s="19">
        <v>42736</v>
      </c>
      <c r="G242" s="20">
        <v>1143</v>
      </c>
      <c r="H242" s="2" t="s">
        <v>364</v>
      </c>
      <c r="I242" s="2" t="s">
        <v>1649</v>
      </c>
      <c r="J242" s="2">
        <v>9698549</v>
      </c>
      <c r="K242" s="2">
        <v>0</v>
      </c>
      <c r="L242" s="2">
        <v>79.05</v>
      </c>
      <c r="M242" s="2">
        <v>13.65</v>
      </c>
      <c r="N242" s="2">
        <v>5.9</v>
      </c>
      <c r="O242" s="2">
        <v>2042</v>
      </c>
      <c r="P242" s="2">
        <v>5000</v>
      </c>
      <c r="Q242" s="2">
        <v>2014</v>
      </c>
      <c r="R242" s="2"/>
      <c r="S242" s="2" t="s">
        <v>1218</v>
      </c>
      <c r="T242" s="2" t="s">
        <v>1219</v>
      </c>
      <c r="U242" s="2"/>
      <c r="V242" s="2"/>
      <c r="W242" s="1" t="s">
        <v>202</v>
      </c>
      <c r="X242" s="1" t="s">
        <v>203</v>
      </c>
      <c r="Y242" s="2"/>
      <c r="Z242" s="2"/>
      <c r="AA242" s="2"/>
      <c r="AB242" s="2" t="s">
        <v>204</v>
      </c>
      <c r="AC242" s="2">
        <v>6</v>
      </c>
      <c r="AD242" s="2" t="s">
        <v>140</v>
      </c>
      <c r="AE242" s="2" t="s">
        <v>143</v>
      </c>
      <c r="AF242" s="2" t="s">
        <v>205</v>
      </c>
      <c r="AG242" s="2" t="s">
        <v>1649</v>
      </c>
      <c r="AH242" s="2" t="s">
        <v>1649</v>
      </c>
      <c r="AI242" s="2" t="s">
        <v>369</v>
      </c>
      <c r="AJ242" s="2"/>
      <c r="AK242" s="20"/>
      <c r="AL242" t="str">
        <f>IFERROR(INDEX(RD_IL_PERMISOS!$CQ$1:$CQ$100,MATCH(BD_CIAT!A242,RD_IL_PERMISOS!$I$1:$I$100,0)),"")</f>
        <v/>
      </c>
    </row>
    <row r="243" spans="1:38" ht="20.100000000000001" customHeight="1">
      <c r="A243" s="18">
        <v>15662</v>
      </c>
      <c r="B243" s="2" t="s">
        <v>1650</v>
      </c>
      <c r="C243" s="2" t="s">
        <v>209</v>
      </c>
      <c r="D243" s="2" t="s">
        <v>195</v>
      </c>
      <c r="E243" s="2">
        <v>1881</v>
      </c>
      <c r="F243" s="19">
        <v>42736</v>
      </c>
      <c r="G243" s="20">
        <v>1693</v>
      </c>
      <c r="H243" s="2" t="s">
        <v>210</v>
      </c>
      <c r="I243" s="2" t="s">
        <v>1651</v>
      </c>
      <c r="J243" s="2">
        <v>9710983</v>
      </c>
      <c r="K243" s="2" t="s">
        <v>1652</v>
      </c>
      <c r="L243" s="2">
        <v>76.42</v>
      </c>
      <c r="M243" s="2">
        <v>14.7</v>
      </c>
      <c r="N243" s="2">
        <v>9.5</v>
      </c>
      <c r="O243" s="2">
        <v>2838</v>
      </c>
      <c r="P243" s="2">
        <v>7000</v>
      </c>
      <c r="Q243" s="2">
        <v>2014</v>
      </c>
      <c r="R243" s="2" t="s">
        <v>1609</v>
      </c>
      <c r="S243" s="2" t="s">
        <v>1316</v>
      </c>
      <c r="T243" s="2" t="s">
        <v>1317</v>
      </c>
      <c r="U243" s="2"/>
      <c r="V243" s="2"/>
      <c r="W243" s="1" t="s">
        <v>202</v>
      </c>
      <c r="X243" s="1" t="s">
        <v>203</v>
      </c>
      <c r="Y243" s="2" t="s">
        <v>156</v>
      </c>
      <c r="Z243" s="2"/>
      <c r="AA243" s="2" t="s">
        <v>216</v>
      </c>
      <c r="AB243" s="2" t="s">
        <v>1653</v>
      </c>
      <c r="AC243" s="2">
        <v>6</v>
      </c>
      <c r="AD243" s="2" t="s">
        <v>140</v>
      </c>
      <c r="AE243" s="2" t="s">
        <v>143</v>
      </c>
      <c r="AF243" s="2" t="s">
        <v>205</v>
      </c>
      <c r="AG243" s="2" t="s">
        <v>1651</v>
      </c>
      <c r="AH243" s="2" t="s">
        <v>1651</v>
      </c>
      <c r="AI243" s="2" t="s">
        <v>219</v>
      </c>
      <c r="AJ243" s="2">
        <v>110</v>
      </c>
      <c r="AK243" s="20">
        <v>851</v>
      </c>
      <c r="AL243" t="str">
        <f>IFERROR(INDEX(RD_IL_PERMISOS!$CQ$1:$CQ$100,MATCH(BD_CIAT!A243,RD_IL_PERMISOS!$I$1:$I$100,0)),"")</f>
        <v/>
      </c>
    </row>
    <row r="244" spans="1:38" ht="20.100000000000001" customHeight="1">
      <c r="A244" s="18">
        <v>15665</v>
      </c>
      <c r="B244" s="2" t="s">
        <v>1654</v>
      </c>
      <c r="C244" s="2" t="s">
        <v>701</v>
      </c>
      <c r="D244" s="2" t="s">
        <v>195</v>
      </c>
      <c r="E244" s="2">
        <v>2170</v>
      </c>
      <c r="F244" s="19">
        <v>42562</v>
      </c>
      <c r="G244" s="20">
        <v>1628</v>
      </c>
      <c r="H244" s="2" t="s">
        <v>702</v>
      </c>
      <c r="I244" s="2">
        <v>26</v>
      </c>
      <c r="J244" s="2">
        <v>7365227</v>
      </c>
      <c r="K244" s="2" t="s">
        <v>1655</v>
      </c>
      <c r="L244" s="2">
        <v>78.7</v>
      </c>
      <c r="M244" s="2">
        <v>13.71</v>
      </c>
      <c r="N244" s="2">
        <v>9.08</v>
      </c>
      <c r="O244" s="2">
        <v>2024</v>
      </c>
      <c r="P244" s="2">
        <v>3300</v>
      </c>
      <c r="Q244" s="2">
        <v>1979</v>
      </c>
      <c r="R244" s="2" t="s">
        <v>1656</v>
      </c>
      <c r="S244" s="2" t="s">
        <v>1657</v>
      </c>
      <c r="T244" s="2"/>
      <c r="U244" s="2" t="s">
        <v>1658</v>
      </c>
      <c r="V244" s="2" t="s">
        <v>1659</v>
      </c>
      <c r="W244" s="1" t="s">
        <v>202</v>
      </c>
      <c r="X244" s="1" t="s">
        <v>203</v>
      </c>
      <c r="Y244" s="2"/>
      <c r="Z244" s="2"/>
      <c r="AA244" s="2"/>
      <c r="AB244" s="2" t="s">
        <v>204</v>
      </c>
      <c r="AC244" s="2">
        <v>6</v>
      </c>
      <c r="AD244" s="2" t="s">
        <v>140</v>
      </c>
      <c r="AE244" s="2" t="s">
        <v>143</v>
      </c>
      <c r="AF244" s="2" t="s">
        <v>205</v>
      </c>
      <c r="AG244" s="2">
        <v>26</v>
      </c>
      <c r="AH244" s="2" t="s">
        <v>206</v>
      </c>
      <c r="AI244" s="2" t="s">
        <v>708</v>
      </c>
      <c r="AJ244" s="2"/>
      <c r="AK244" s="20"/>
      <c r="AL244" t="str">
        <f>IFERROR(INDEX(RD_IL_PERMISOS!$CQ$1:$CQ$100,MATCH(BD_CIAT!A244,RD_IL_PERMISOS!$I$1:$I$100,0)),"")</f>
        <v/>
      </c>
    </row>
    <row r="245" spans="1:38" ht="20.100000000000001" customHeight="1">
      <c r="A245" s="18">
        <v>15666</v>
      </c>
      <c r="B245" s="2" t="s">
        <v>1660</v>
      </c>
      <c r="C245" s="2" t="s">
        <v>363</v>
      </c>
      <c r="D245" s="2" t="s">
        <v>195</v>
      </c>
      <c r="E245" s="2">
        <v>1648</v>
      </c>
      <c r="F245" s="19">
        <v>41894</v>
      </c>
      <c r="G245" s="20">
        <v>1177</v>
      </c>
      <c r="H245" s="2" t="s">
        <v>364</v>
      </c>
      <c r="I245" s="2" t="s">
        <v>1661</v>
      </c>
      <c r="J245" s="2">
        <v>9675535</v>
      </c>
      <c r="K245" s="2" t="s">
        <v>1662</v>
      </c>
      <c r="L245" s="2">
        <v>68.150000000000006</v>
      </c>
      <c r="M245" s="2">
        <v>13.65</v>
      </c>
      <c r="N245" s="2">
        <v>5.9</v>
      </c>
      <c r="O245" s="2">
        <v>2042</v>
      </c>
      <c r="P245" s="2">
        <v>3677</v>
      </c>
      <c r="Q245" s="2">
        <v>2014</v>
      </c>
      <c r="R245" s="2" t="s">
        <v>1605</v>
      </c>
      <c r="S245" s="2" t="s">
        <v>696</v>
      </c>
      <c r="T245" s="2" t="s">
        <v>697</v>
      </c>
      <c r="U245" s="2"/>
      <c r="V245" s="2"/>
      <c r="W245" s="1" t="s">
        <v>202</v>
      </c>
      <c r="X245" s="1" t="s">
        <v>203</v>
      </c>
      <c r="Y245" s="2"/>
      <c r="Z245" s="2"/>
      <c r="AA245" s="2"/>
      <c r="AB245" s="2" t="s">
        <v>204</v>
      </c>
      <c r="AC245" s="2">
        <v>6</v>
      </c>
      <c r="AD245" s="2" t="s">
        <v>140</v>
      </c>
      <c r="AE245" s="2" t="s">
        <v>143</v>
      </c>
      <c r="AF245" s="2" t="s">
        <v>205</v>
      </c>
      <c r="AG245" s="2" t="s">
        <v>1661</v>
      </c>
      <c r="AH245" s="2" t="s">
        <v>206</v>
      </c>
      <c r="AI245" s="2" t="s">
        <v>369</v>
      </c>
      <c r="AJ245" s="2"/>
      <c r="AK245" s="20"/>
      <c r="AL245" t="str">
        <f>IFERROR(INDEX(RD_IL_PERMISOS!$CQ$1:$CQ$100,MATCH(BD_CIAT!A245,RD_IL_PERMISOS!$I$1:$I$100,0)),"")</f>
        <v/>
      </c>
    </row>
    <row r="246" spans="1:38" ht="20.100000000000001" customHeight="1">
      <c r="A246" s="18">
        <v>15669</v>
      </c>
      <c r="B246" s="2" t="s">
        <v>1663</v>
      </c>
      <c r="C246" s="2" t="s">
        <v>241</v>
      </c>
      <c r="D246" s="2" t="s">
        <v>195</v>
      </c>
      <c r="E246" s="2">
        <v>65</v>
      </c>
      <c r="F246" s="19">
        <v>42736</v>
      </c>
      <c r="G246" s="20">
        <v>63</v>
      </c>
      <c r="H246" s="2" t="s">
        <v>739</v>
      </c>
      <c r="I246" s="2">
        <v>572344</v>
      </c>
      <c r="J246" s="2"/>
      <c r="K246" s="2" t="s">
        <v>1664</v>
      </c>
      <c r="L246" s="2">
        <v>17.61</v>
      </c>
      <c r="M246" s="2">
        <v>7.25</v>
      </c>
      <c r="N246" s="2">
        <v>2.31</v>
      </c>
      <c r="O246" s="2">
        <v>63</v>
      </c>
      <c r="P246" s="2">
        <v>422</v>
      </c>
      <c r="Q246" s="2">
        <v>1976</v>
      </c>
      <c r="R246" s="2" t="s">
        <v>1665</v>
      </c>
      <c r="S246" s="2" t="s">
        <v>1666</v>
      </c>
      <c r="T246" s="2" t="s">
        <v>1667</v>
      </c>
      <c r="U246" s="2"/>
      <c r="V246" s="2"/>
      <c r="W246" s="1" t="s">
        <v>202</v>
      </c>
      <c r="X246" s="1" t="s">
        <v>203</v>
      </c>
      <c r="Y246" s="2"/>
      <c r="Z246" s="2"/>
      <c r="AA246" s="2"/>
      <c r="AB246" s="2" t="s">
        <v>204</v>
      </c>
      <c r="AC246" s="2"/>
      <c r="AD246" s="2"/>
      <c r="AE246" s="2" t="s">
        <v>218</v>
      </c>
      <c r="AF246" s="2"/>
      <c r="AG246" s="2">
        <v>572344</v>
      </c>
      <c r="AH246" s="2" t="s">
        <v>206</v>
      </c>
      <c r="AI246" s="2" t="s">
        <v>247</v>
      </c>
      <c r="AJ246" s="2"/>
      <c r="AK246" s="20"/>
      <c r="AL246" t="str">
        <f>IFERROR(INDEX(RD_IL_PERMISOS!$CQ$1:$CQ$100,MATCH(BD_CIAT!A246,RD_IL_PERMISOS!$I$1:$I$100,0)),"")</f>
        <v/>
      </c>
    </row>
    <row r="247" spans="1:38" ht="20.100000000000001" customHeight="1">
      <c r="A247" s="18">
        <v>15674</v>
      </c>
      <c r="B247" s="2" t="s">
        <v>1668</v>
      </c>
      <c r="C247" s="2" t="s">
        <v>1433</v>
      </c>
      <c r="D247" s="2" t="s">
        <v>195</v>
      </c>
      <c r="E247" s="2">
        <v>350</v>
      </c>
      <c r="F247" s="19">
        <v>42736</v>
      </c>
      <c r="G247" s="20">
        <v>280</v>
      </c>
      <c r="H247" s="2" t="s">
        <v>1571</v>
      </c>
      <c r="I247" s="2" t="s">
        <v>1669</v>
      </c>
      <c r="J247" s="2">
        <v>9120487</v>
      </c>
      <c r="K247" s="2" t="s">
        <v>1670</v>
      </c>
      <c r="L247" s="2">
        <v>46.57</v>
      </c>
      <c r="M247" s="2">
        <v>7.92</v>
      </c>
      <c r="N247" s="2">
        <v>4.2</v>
      </c>
      <c r="O247" s="2">
        <v>392</v>
      </c>
      <c r="P247" s="2">
        <v>1300</v>
      </c>
      <c r="Q247" s="2">
        <v>1995</v>
      </c>
      <c r="R247" s="2"/>
      <c r="S247" s="2" t="s">
        <v>1671</v>
      </c>
      <c r="T247" s="2" t="s">
        <v>1672</v>
      </c>
      <c r="U247" s="2"/>
      <c r="V247" s="2"/>
      <c r="W247" s="1" t="s">
        <v>202</v>
      </c>
      <c r="X247" s="1" t="s">
        <v>203</v>
      </c>
      <c r="Y247" s="2"/>
      <c r="Z247" s="2"/>
      <c r="AA247" s="2"/>
      <c r="AB247" s="2" t="s">
        <v>204</v>
      </c>
      <c r="AC247" s="2">
        <v>5</v>
      </c>
      <c r="AD247" s="2" t="s">
        <v>133</v>
      </c>
      <c r="AE247" s="2" t="s">
        <v>277</v>
      </c>
      <c r="AF247" s="2" t="s">
        <v>134</v>
      </c>
      <c r="AG247" s="2" t="s">
        <v>1669</v>
      </c>
      <c r="AH247" s="2" t="s">
        <v>206</v>
      </c>
      <c r="AI247" s="2" t="s">
        <v>1439</v>
      </c>
      <c r="AJ247" s="2"/>
      <c r="AK247" s="20"/>
      <c r="AL247" t="str">
        <f>IFERROR(INDEX(RD_IL_PERMISOS!$CQ$1:$CQ$100,MATCH(BD_CIAT!A247,RD_IL_PERMISOS!$I$1:$I$100,0)),"")</f>
        <v/>
      </c>
    </row>
    <row r="248" spans="1:38" ht="20.100000000000001" customHeight="1">
      <c r="A248" s="18">
        <v>15675</v>
      </c>
      <c r="B248" s="2" t="s">
        <v>1673</v>
      </c>
      <c r="C248" s="2" t="s">
        <v>1433</v>
      </c>
      <c r="D248" s="2" t="s">
        <v>195</v>
      </c>
      <c r="E248" s="2">
        <v>350</v>
      </c>
      <c r="F248" s="19">
        <v>42736</v>
      </c>
      <c r="G248" s="20">
        <v>280</v>
      </c>
      <c r="H248" s="2" t="s">
        <v>1571</v>
      </c>
      <c r="I248" s="2" t="s">
        <v>1674</v>
      </c>
      <c r="J248" s="2">
        <v>9122992</v>
      </c>
      <c r="K248" s="2" t="s">
        <v>1675</v>
      </c>
      <c r="L248" s="2">
        <v>46.57</v>
      </c>
      <c r="M248" s="2">
        <v>7.92</v>
      </c>
      <c r="N248" s="2">
        <v>4.2</v>
      </c>
      <c r="O248" s="2">
        <v>392</v>
      </c>
      <c r="P248" s="2">
        <v>1300</v>
      </c>
      <c r="Q248" s="2">
        <v>1995</v>
      </c>
      <c r="R248" s="2"/>
      <c r="S248" s="2" t="s">
        <v>1671</v>
      </c>
      <c r="T248" s="2" t="s">
        <v>1672</v>
      </c>
      <c r="U248" s="2"/>
      <c r="V248" s="2"/>
      <c r="W248" s="1" t="s">
        <v>202</v>
      </c>
      <c r="X248" s="1" t="s">
        <v>203</v>
      </c>
      <c r="Y248" s="2"/>
      <c r="Z248" s="2"/>
      <c r="AA248" s="2"/>
      <c r="AB248" s="2" t="s">
        <v>204</v>
      </c>
      <c r="AC248" s="2">
        <v>5</v>
      </c>
      <c r="AD248" s="2" t="s">
        <v>133</v>
      </c>
      <c r="AE248" s="2" t="s">
        <v>277</v>
      </c>
      <c r="AF248" s="2" t="s">
        <v>134</v>
      </c>
      <c r="AG248" s="2" t="s">
        <v>1674</v>
      </c>
      <c r="AH248" s="2" t="s">
        <v>206</v>
      </c>
      <c r="AI248" s="2" t="s">
        <v>1439</v>
      </c>
      <c r="AJ248" s="2"/>
      <c r="AK248" s="20"/>
      <c r="AL248" t="str">
        <f>IFERROR(INDEX(RD_IL_PERMISOS!$CQ$1:$CQ$100,MATCH(BD_CIAT!A248,RD_IL_PERMISOS!$I$1:$I$100,0)),"")</f>
        <v/>
      </c>
    </row>
    <row r="249" spans="1:38" ht="20.100000000000001" customHeight="1">
      <c r="A249" s="18">
        <v>15833</v>
      </c>
      <c r="B249" s="2" t="s">
        <v>1676</v>
      </c>
      <c r="C249" s="2" t="s">
        <v>363</v>
      </c>
      <c r="D249" s="2" t="s">
        <v>195</v>
      </c>
      <c r="E249" s="2">
        <v>1648</v>
      </c>
      <c r="F249" s="19">
        <v>41941</v>
      </c>
      <c r="G249" s="20">
        <v>1177</v>
      </c>
      <c r="H249" s="2" t="s">
        <v>364</v>
      </c>
      <c r="I249" s="2" t="s">
        <v>1677</v>
      </c>
      <c r="J249" s="2">
        <v>9685592</v>
      </c>
      <c r="K249" s="2" t="s">
        <v>1678</v>
      </c>
      <c r="L249" s="2">
        <v>68.150000000000006</v>
      </c>
      <c r="M249" s="2">
        <v>13.65</v>
      </c>
      <c r="N249" s="2">
        <v>5.9</v>
      </c>
      <c r="O249" s="2">
        <v>2042</v>
      </c>
      <c r="P249" s="2">
        <v>5002</v>
      </c>
      <c r="Q249" s="2">
        <v>2014</v>
      </c>
      <c r="R249" s="2" t="s">
        <v>1605</v>
      </c>
      <c r="S249" s="2" t="s">
        <v>696</v>
      </c>
      <c r="T249" s="2" t="s">
        <v>697</v>
      </c>
      <c r="U249" s="2" t="s">
        <v>1679</v>
      </c>
      <c r="V249" s="2"/>
      <c r="W249" s="1" t="s">
        <v>202</v>
      </c>
      <c r="X249" s="1" t="s">
        <v>203</v>
      </c>
      <c r="Y249" s="2"/>
      <c r="Z249" s="2"/>
      <c r="AA249" s="2"/>
      <c r="AB249" s="2" t="s">
        <v>204</v>
      </c>
      <c r="AC249" s="2">
        <v>6</v>
      </c>
      <c r="AD249" s="2" t="s">
        <v>140</v>
      </c>
      <c r="AE249" s="2" t="s">
        <v>143</v>
      </c>
      <c r="AF249" s="2" t="s">
        <v>205</v>
      </c>
      <c r="AG249" s="2" t="s">
        <v>1677</v>
      </c>
      <c r="AH249" s="2" t="s">
        <v>206</v>
      </c>
      <c r="AI249" s="2" t="s">
        <v>369</v>
      </c>
      <c r="AJ249" s="2"/>
      <c r="AK249" s="20"/>
      <c r="AL249" t="str">
        <f>IFERROR(INDEX(RD_IL_PERMISOS!$CQ$1:$CQ$100,MATCH(BD_CIAT!A249,RD_IL_PERMISOS!$I$1:$I$100,0)),"")</f>
        <v/>
      </c>
    </row>
    <row r="250" spans="1:38" ht="20.100000000000001" customHeight="1">
      <c r="A250" s="18">
        <v>15944</v>
      </c>
      <c r="B250" s="2" t="s">
        <v>1680</v>
      </c>
      <c r="C250" s="2" t="s">
        <v>1263</v>
      </c>
      <c r="D250" s="2" t="s">
        <v>195</v>
      </c>
      <c r="E250" s="2">
        <v>1729</v>
      </c>
      <c r="F250" s="19">
        <v>42066</v>
      </c>
      <c r="G250" s="20">
        <v>1477</v>
      </c>
      <c r="H250" s="2" t="s">
        <v>1264</v>
      </c>
      <c r="I250" s="2" t="s">
        <v>1681</v>
      </c>
      <c r="J250" s="2">
        <v>9698551</v>
      </c>
      <c r="K250" s="2" t="s">
        <v>1682</v>
      </c>
      <c r="L250" s="2">
        <v>79.8</v>
      </c>
      <c r="M250" s="2">
        <v>13.65</v>
      </c>
      <c r="N250" s="2">
        <v>8.68</v>
      </c>
      <c r="O250" s="2">
        <v>1914</v>
      </c>
      <c r="P250" s="2">
        <v>5500</v>
      </c>
      <c r="Q250" s="2">
        <v>2015</v>
      </c>
      <c r="R250" s="2" t="s">
        <v>1601</v>
      </c>
      <c r="S250" s="2" t="s">
        <v>1683</v>
      </c>
      <c r="T250" s="2" t="s">
        <v>1684</v>
      </c>
      <c r="U250" s="2" t="s">
        <v>1685</v>
      </c>
      <c r="V250" s="2" t="s">
        <v>1686</v>
      </c>
      <c r="W250" s="1" t="s">
        <v>202</v>
      </c>
      <c r="X250" s="1" t="s">
        <v>203</v>
      </c>
      <c r="Y250" s="2" t="s">
        <v>96</v>
      </c>
      <c r="Z250" s="2" t="s">
        <v>238</v>
      </c>
      <c r="AA250" s="2" t="s">
        <v>216</v>
      </c>
      <c r="AB250" s="2" t="s">
        <v>1687</v>
      </c>
      <c r="AC250" s="2">
        <v>6</v>
      </c>
      <c r="AD250" s="2" t="s">
        <v>140</v>
      </c>
      <c r="AE250" s="2" t="s">
        <v>143</v>
      </c>
      <c r="AF250" s="2" t="s">
        <v>205</v>
      </c>
      <c r="AG250" s="2" t="s">
        <v>1681</v>
      </c>
      <c r="AH250" s="2" t="s">
        <v>1681</v>
      </c>
      <c r="AI250" s="2" t="s">
        <v>1271</v>
      </c>
      <c r="AJ250" s="2">
        <v>110</v>
      </c>
      <c r="AK250" s="20">
        <v>678</v>
      </c>
      <c r="AL250" t="str">
        <f>IFERROR(INDEX(RD_IL_PERMISOS!$CQ$1:$CQ$100,MATCH(BD_CIAT!A250,RD_IL_PERMISOS!$I$1:$I$100,0)),"")</f>
        <v/>
      </c>
    </row>
    <row r="251" spans="1:38" ht="20.100000000000001" customHeight="1">
      <c r="A251" s="18">
        <v>15962</v>
      </c>
      <c r="B251" s="2" t="s">
        <v>1688</v>
      </c>
      <c r="C251" s="2" t="s">
        <v>363</v>
      </c>
      <c r="D251" s="2" t="s">
        <v>195</v>
      </c>
      <c r="E251" s="2">
        <v>1648</v>
      </c>
      <c r="F251" s="19">
        <v>42123</v>
      </c>
      <c r="G251" s="20">
        <v>1177</v>
      </c>
      <c r="H251" s="2" t="s">
        <v>1598</v>
      </c>
      <c r="I251" s="2" t="s">
        <v>1689</v>
      </c>
      <c r="J251" s="2">
        <v>9685310</v>
      </c>
      <c r="K251" s="2" t="s">
        <v>1690</v>
      </c>
      <c r="L251" s="2">
        <v>79.5</v>
      </c>
      <c r="M251" s="2">
        <v>13.65</v>
      </c>
      <c r="N251" s="2">
        <v>5.9</v>
      </c>
      <c r="O251" s="2">
        <v>2042</v>
      </c>
      <c r="P251" s="2">
        <v>4931</v>
      </c>
      <c r="Q251" s="2">
        <v>2014</v>
      </c>
      <c r="R251" s="2" t="s">
        <v>1601</v>
      </c>
      <c r="S251" s="2" t="s">
        <v>1145</v>
      </c>
      <c r="T251" s="2" t="s">
        <v>1146</v>
      </c>
      <c r="U251" s="2"/>
      <c r="V251" s="2"/>
      <c r="W251" s="1" t="s">
        <v>202</v>
      </c>
      <c r="X251" s="1" t="s">
        <v>203</v>
      </c>
      <c r="Y251" s="2"/>
      <c r="Z251" s="2"/>
      <c r="AA251" s="2"/>
      <c r="AB251" s="2" t="s">
        <v>204</v>
      </c>
      <c r="AC251" s="2">
        <v>6</v>
      </c>
      <c r="AD251" s="2" t="s">
        <v>140</v>
      </c>
      <c r="AE251" s="2" t="s">
        <v>143</v>
      </c>
      <c r="AF251" s="2" t="s">
        <v>205</v>
      </c>
      <c r="AG251" s="2" t="s">
        <v>1689</v>
      </c>
      <c r="AH251" s="2" t="s">
        <v>1689</v>
      </c>
      <c r="AI251" s="2" t="s">
        <v>369</v>
      </c>
      <c r="AJ251" s="2"/>
      <c r="AK251" s="20"/>
      <c r="AL251" t="str">
        <f>IFERROR(INDEX(RD_IL_PERMISOS!$CQ$1:$CQ$100,MATCH(BD_CIAT!A251,RD_IL_PERMISOS!$I$1:$I$100,0)),"")</f>
        <v/>
      </c>
    </row>
    <row r="252" spans="1:38" ht="20.100000000000001" customHeight="1">
      <c r="A252" s="18">
        <v>15991</v>
      </c>
      <c r="B252" s="2" t="s">
        <v>1691</v>
      </c>
      <c r="C252" s="2" t="s">
        <v>209</v>
      </c>
      <c r="D252" s="2" t="s">
        <v>195</v>
      </c>
      <c r="E252" s="2">
        <v>285</v>
      </c>
      <c r="F252" s="19">
        <v>42736</v>
      </c>
      <c r="G252" s="20">
        <v>243</v>
      </c>
      <c r="H252" s="2" t="s">
        <v>210</v>
      </c>
      <c r="I252" s="2" t="s">
        <v>1692</v>
      </c>
      <c r="J252" s="2">
        <v>7410216</v>
      </c>
      <c r="K252" s="2" t="s">
        <v>1693</v>
      </c>
      <c r="L252" s="2">
        <v>55.66</v>
      </c>
      <c r="M252" s="2">
        <v>8.8000000000000007</v>
      </c>
      <c r="N252" s="2">
        <v>3.6</v>
      </c>
      <c r="O252" s="2">
        <v>602</v>
      </c>
      <c r="P252" s="2">
        <v>1400</v>
      </c>
      <c r="Q252" s="2">
        <v>1974</v>
      </c>
      <c r="R252" s="2" t="s">
        <v>1355</v>
      </c>
      <c r="S252" s="2" t="s">
        <v>1694</v>
      </c>
      <c r="T252" s="2" t="s">
        <v>1695</v>
      </c>
      <c r="U252" s="2"/>
      <c r="V252" s="2"/>
      <c r="W252" s="1" t="s">
        <v>202</v>
      </c>
      <c r="X252" s="1" t="s">
        <v>203</v>
      </c>
      <c r="Y252" s="2"/>
      <c r="Z252" s="2"/>
      <c r="AA252" s="2"/>
      <c r="AB252" s="2" t="s">
        <v>204</v>
      </c>
      <c r="AC252" s="2">
        <v>4</v>
      </c>
      <c r="AD252" s="2" t="s">
        <v>140</v>
      </c>
      <c r="AE252" s="2" t="s">
        <v>286</v>
      </c>
      <c r="AF252" s="2" t="s">
        <v>205</v>
      </c>
      <c r="AG252" s="2" t="s">
        <v>1692</v>
      </c>
      <c r="AH252" s="2" t="s">
        <v>206</v>
      </c>
      <c r="AI252" s="2" t="s">
        <v>219</v>
      </c>
      <c r="AJ252" s="2"/>
      <c r="AK252" s="20"/>
      <c r="AL252" t="str">
        <f>IFERROR(INDEX(RD_IL_PERMISOS!$CQ$1:$CQ$100,MATCH(BD_CIAT!A252,RD_IL_PERMISOS!$I$1:$I$100,0)),"")</f>
        <v/>
      </c>
    </row>
    <row r="253" spans="1:38" ht="20.100000000000001" customHeight="1">
      <c r="A253" s="18">
        <v>16113</v>
      </c>
      <c r="B253" s="2" t="s">
        <v>1696</v>
      </c>
      <c r="C253" s="2" t="s">
        <v>363</v>
      </c>
      <c r="D253" s="2" t="s">
        <v>195</v>
      </c>
      <c r="E253" s="2">
        <v>1648</v>
      </c>
      <c r="F253" s="19">
        <v>42440</v>
      </c>
      <c r="G253" s="20">
        <v>1177</v>
      </c>
      <c r="H253" s="2" t="s">
        <v>364</v>
      </c>
      <c r="I253" s="2" t="s">
        <v>1697</v>
      </c>
      <c r="J253" s="2">
        <v>9766102</v>
      </c>
      <c r="K253" s="2" t="s">
        <v>1698</v>
      </c>
      <c r="L253" s="2">
        <v>68.150000000000006</v>
      </c>
      <c r="M253" s="2">
        <v>13.65</v>
      </c>
      <c r="N253" s="2">
        <v>5.9</v>
      </c>
      <c r="O253" s="2">
        <v>2042</v>
      </c>
      <c r="P253" s="2">
        <v>5002</v>
      </c>
      <c r="Q253" s="2">
        <v>2014</v>
      </c>
      <c r="R253" s="2" t="s">
        <v>1605</v>
      </c>
      <c r="S253" s="2" t="s">
        <v>696</v>
      </c>
      <c r="T253" s="2" t="s">
        <v>697</v>
      </c>
      <c r="U253" s="2"/>
      <c r="V253" s="2"/>
      <c r="W253" s="1" t="s">
        <v>202</v>
      </c>
      <c r="X253" s="1" t="s">
        <v>203</v>
      </c>
      <c r="Y253" s="2"/>
      <c r="Z253" s="2"/>
      <c r="AA253" s="2"/>
      <c r="AB253" s="2" t="s">
        <v>204</v>
      </c>
      <c r="AC253" s="2">
        <v>6</v>
      </c>
      <c r="AD253" s="2" t="s">
        <v>140</v>
      </c>
      <c r="AE253" s="2" t="s">
        <v>143</v>
      </c>
      <c r="AF253" s="2" t="s">
        <v>205</v>
      </c>
      <c r="AG253" s="2" t="s">
        <v>1697</v>
      </c>
      <c r="AH253" s="2" t="s">
        <v>206</v>
      </c>
      <c r="AI253" s="2" t="s">
        <v>369</v>
      </c>
      <c r="AJ253" s="2"/>
      <c r="AK253" s="20"/>
      <c r="AL253" t="str">
        <f>IFERROR(INDEX(RD_IL_PERMISOS!$CQ$1:$CQ$100,MATCH(BD_CIAT!A253,RD_IL_PERMISOS!$I$1:$I$100,0)),"")</f>
        <v/>
      </c>
    </row>
    <row r="254" spans="1:38" ht="20.100000000000001" customHeight="1">
      <c r="A254" s="18">
        <v>16228</v>
      </c>
      <c r="B254" s="2" t="s">
        <v>1699</v>
      </c>
      <c r="C254" s="2" t="s">
        <v>1433</v>
      </c>
      <c r="D254" s="2" t="s">
        <v>195</v>
      </c>
      <c r="E254" s="2">
        <v>350</v>
      </c>
      <c r="F254" s="19">
        <v>42736</v>
      </c>
      <c r="G254" s="20">
        <v>250</v>
      </c>
      <c r="H254" s="2" t="s">
        <v>1700</v>
      </c>
      <c r="I254" s="2" t="s">
        <v>1701</v>
      </c>
      <c r="J254" s="2">
        <v>6930611</v>
      </c>
      <c r="K254" s="2">
        <v>0</v>
      </c>
      <c r="L254" s="2">
        <v>53.95</v>
      </c>
      <c r="M254" s="2">
        <v>8.6999999999999993</v>
      </c>
      <c r="N254" s="2">
        <v>4.25</v>
      </c>
      <c r="O254" s="2">
        <v>500</v>
      </c>
      <c r="P254" s="2">
        <v>775</v>
      </c>
      <c r="Q254" s="2">
        <v>1969</v>
      </c>
      <c r="R254" s="2"/>
      <c r="S254" s="2" t="s">
        <v>1574</v>
      </c>
      <c r="T254" s="2" t="s">
        <v>1575</v>
      </c>
      <c r="U254" s="2"/>
      <c r="V254" s="2"/>
      <c r="W254" s="1" t="s">
        <v>202</v>
      </c>
      <c r="X254" s="1" t="s">
        <v>203</v>
      </c>
      <c r="Y254" s="2"/>
      <c r="Z254" s="2"/>
      <c r="AA254" s="2"/>
      <c r="AB254" s="2" t="s">
        <v>204</v>
      </c>
      <c r="AC254" s="2">
        <v>4</v>
      </c>
      <c r="AD254" s="2" t="s">
        <v>133</v>
      </c>
      <c r="AE254" s="2" t="s">
        <v>263</v>
      </c>
      <c r="AF254" s="2" t="s">
        <v>134</v>
      </c>
      <c r="AG254" s="2" t="s">
        <v>1701</v>
      </c>
      <c r="AH254" s="2" t="s">
        <v>206</v>
      </c>
      <c r="AI254" s="2" t="s">
        <v>1439</v>
      </c>
      <c r="AJ254" s="2"/>
      <c r="AK254" s="20"/>
      <c r="AL254" t="str">
        <f>IFERROR(INDEX(RD_IL_PERMISOS!$CQ$1:$CQ$100,MATCH(BD_CIAT!A254,RD_IL_PERMISOS!$I$1:$I$100,0)),"")</f>
        <v/>
      </c>
    </row>
    <row r="255" spans="1:38" ht="20.100000000000001" customHeight="1">
      <c r="A255" s="18">
        <v>16229</v>
      </c>
      <c r="B255" s="2" t="s">
        <v>1702</v>
      </c>
      <c r="C255" s="2" t="s">
        <v>1433</v>
      </c>
      <c r="D255" s="2" t="s">
        <v>195</v>
      </c>
      <c r="E255" s="2">
        <v>350</v>
      </c>
      <c r="F255" s="19">
        <v>42736</v>
      </c>
      <c r="G255" s="20">
        <v>250</v>
      </c>
      <c r="H255" s="2" t="s">
        <v>1703</v>
      </c>
      <c r="I255" s="2" t="s">
        <v>1704</v>
      </c>
      <c r="J255" s="2">
        <v>6917281</v>
      </c>
      <c r="K255" s="2">
        <v>0</v>
      </c>
      <c r="L255" s="2">
        <v>53.95</v>
      </c>
      <c r="M255" s="2">
        <v>8.6999999999999993</v>
      </c>
      <c r="N255" s="2">
        <v>4.25</v>
      </c>
      <c r="O255" s="2">
        <v>500</v>
      </c>
      <c r="P255" s="2">
        <v>775</v>
      </c>
      <c r="Q255" s="2">
        <v>1972</v>
      </c>
      <c r="R255" s="2"/>
      <c r="S255" s="2" t="s">
        <v>1574</v>
      </c>
      <c r="T255" s="2" t="s">
        <v>1575</v>
      </c>
      <c r="U255" s="2"/>
      <c r="V255" s="2"/>
      <c r="W255" s="1" t="s">
        <v>202</v>
      </c>
      <c r="X255" s="1" t="s">
        <v>203</v>
      </c>
      <c r="Y255" s="2"/>
      <c r="Z255" s="2"/>
      <c r="AA255" s="2"/>
      <c r="AB255" s="2" t="s">
        <v>204</v>
      </c>
      <c r="AC255" s="2">
        <v>4</v>
      </c>
      <c r="AD255" s="2" t="s">
        <v>133</v>
      </c>
      <c r="AE255" s="2" t="s">
        <v>263</v>
      </c>
      <c r="AF255" s="2" t="s">
        <v>134</v>
      </c>
      <c r="AG255" s="2" t="s">
        <v>1704</v>
      </c>
      <c r="AH255" s="2" t="s">
        <v>206</v>
      </c>
      <c r="AI255" s="2" t="s">
        <v>1439</v>
      </c>
      <c r="AJ255" s="2"/>
      <c r="AK255" s="20"/>
      <c r="AL255" t="str">
        <f>IFERROR(INDEX(RD_IL_PERMISOS!$CQ$1:$CQ$100,MATCH(BD_CIAT!A255,RD_IL_PERMISOS!$I$1:$I$100,0)),"")</f>
        <v/>
      </c>
    </row>
    <row r="256" spans="1:38" ht="20.100000000000001" customHeight="1">
      <c r="A256" s="18">
        <v>16239</v>
      </c>
      <c r="B256" s="2" t="s">
        <v>1705</v>
      </c>
      <c r="C256" s="2" t="s">
        <v>209</v>
      </c>
      <c r="D256" s="2" t="s">
        <v>195</v>
      </c>
      <c r="E256" s="2">
        <v>696</v>
      </c>
      <c r="F256" s="19">
        <v>44824</v>
      </c>
      <c r="G256" s="20">
        <v>635</v>
      </c>
      <c r="H256" s="2" t="s">
        <v>210</v>
      </c>
      <c r="I256" s="2" t="s">
        <v>1706</v>
      </c>
      <c r="J256" s="2">
        <v>7385473</v>
      </c>
      <c r="K256" s="2" t="s">
        <v>1707</v>
      </c>
      <c r="L256" s="2">
        <v>56.2</v>
      </c>
      <c r="M256" s="2">
        <v>11.1</v>
      </c>
      <c r="N256" s="2">
        <v>7.65</v>
      </c>
      <c r="O256" s="2">
        <v>1003</v>
      </c>
      <c r="P256" s="2">
        <v>2200</v>
      </c>
      <c r="Q256" s="2">
        <v>1975</v>
      </c>
      <c r="R256" s="2" t="s">
        <v>1708</v>
      </c>
      <c r="S256" s="2" t="s">
        <v>1709</v>
      </c>
      <c r="T256" s="2" t="s">
        <v>1710</v>
      </c>
      <c r="U256" s="2"/>
      <c r="V256" s="2"/>
      <c r="W256" s="1" t="s">
        <v>202</v>
      </c>
      <c r="X256" s="1" t="s">
        <v>203</v>
      </c>
      <c r="Y256" s="2" t="s">
        <v>96</v>
      </c>
      <c r="Z256" s="2" t="s">
        <v>238</v>
      </c>
      <c r="AA256" s="2" t="s">
        <v>216</v>
      </c>
      <c r="AB256" s="2" t="s">
        <v>1711</v>
      </c>
      <c r="AC256" s="2">
        <v>6</v>
      </c>
      <c r="AD256" s="2" t="s">
        <v>140</v>
      </c>
      <c r="AE256" s="2" t="s">
        <v>143</v>
      </c>
      <c r="AF256" s="2" t="s">
        <v>205</v>
      </c>
      <c r="AG256" s="2" t="s">
        <v>1706</v>
      </c>
      <c r="AH256" s="2" t="s">
        <v>1706</v>
      </c>
      <c r="AI256" s="2" t="s">
        <v>219</v>
      </c>
      <c r="AJ256" s="2">
        <v>110</v>
      </c>
      <c r="AK256" s="20">
        <v>301</v>
      </c>
      <c r="AL256" t="str">
        <f>IFERROR(INDEX(RD_IL_PERMISOS!$CQ$1:$CQ$100,MATCH(BD_CIAT!A256,RD_IL_PERMISOS!$I$1:$I$100,0)),"")</f>
        <v/>
      </c>
    </row>
    <row r="257" spans="1:38" ht="20.100000000000001" customHeight="1">
      <c r="A257" s="18">
        <v>16243</v>
      </c>
      <c r="B257" s="2" t="s">
        <v>1712</v>
      </c>
      <c r="C257" s="2" t="s">
        <v>209</v>
      </c>
      <c r="D257" s="2" t="s">
        <v>195</v>
      </c>
      <c r="E257" s="2">
        <v>1038</v>
      </c>
      <c r="F257" s="19">
        <v>44918</v>
      </c>
      <c r="G257" s="20">
        <v>996</v>
      </c>
      <c r="H257" s="2" t="s">
        <v>210</v>
      </c>
      <c r="I257" s="2" t="s">
        <v>1713</v>
      </c>
      <c r="J257" s="2">
        <v>9020182</v>
      </c>
      <c r="K257" s="2" t="s">
        <v>1714</v>
      </c>
      <c r="L257" s="2">
        <v>63.51</v>
      </c>
      <c r="M257" s="2">
        <v>12</v>
      </c>
      <c r="N257" s="2">
        <v>7.24</v>
      </c>
      <c r="O257" s="2">
        <v>1128</v>
      </c>
      <c r="P257" s="2">
        <v>2700</v>
      </c>
      <c r="Q257" s="2">
        <v>1990</v>
      </c>
      <c r="R257" s="2" t="s">
        <v>1355</v>
      </c>
      <c r="S257" s="2" t="s">
        <v>1356</v>
      </c>
      <c r="T257" s="2" t="s">
        <v>1357</v>
      </c>
      <c r="U257" s="2" t="s">
        <v>1715</v>
      </c>
      <c r="V257" s="2" t="s">
        <v>1716</v>
      </c>
      <c r="W257" s="1" t="s">
        <v>202</v>
      </c>
      <c r="X257" s="1" t="s">
        <v>203</v>
      </c>
      <c r="Y257" s="2" t="s">
        <v>135</v>
      </c>
      <c r="Z257" s="2" t="s">
        <v>346</v>
      </c>
      <c r="AA257" s="2" t="s">
        <v>216</v>
      </c>
      <c r="AB257" s="2" t="s">
        <v>1717</v>
      </c>
      <c r="AC257" s="2">
        <v>6</v>
      </c>
      <c r="AD257" s="2" t="s">
        <v>140</v>
      </c>
      <c r="AE257" s="2" t="s">
        <v>143</v>
      </c>
      <c r="AF257" s="2" t="s">
        <v>205</v>
      </c>
      <c r="AG257" s="2" t="s">
        <v>1713</v>
      </c>
      <c r="AH257" s="2" t="s">
        <v>1713</v>
      </c>
      <c r="AI257" s="2" t="s">
        <v>219</v>
      </c>
      <c r="AJ257" s="2">
        <v>110</v>
      </c>
      <c r="AK257" s="20">
        <v>338</v>
      </c>
      <c r="AL257" t="str">
        <f>IFERROR(INDEX(RD_IL_PERMISOS!$CQ$1:$CQ$100,MATCH(BD_CIAT!A257,RD_IL_PERMISOS!$I$1:$I$100,0)),"")</f>
        <v/>
      </c>
    </row>
    <row r="258" spans="1:38" ht="20.100000000000001" customHeight="1">
      <c r="A258" s="18">
        <v>16322</v>
      </c>
      <c r="B258" s="2" t="s">
        <v>1718</v>
      </c>
      <c r="C258" s="2" t="s">
        <v>209</v>
      </c>
      <c r="D258" s="2" t="s">
        <v>195</v>
      </c>
      <c r="E258" s="2">
        <v>641</v>
      </c>
      <c r="F258" s="19">
        <v>44239</v>
      </c>
      <c r="G258" s="20">
        <v>603</v>
      </c>
      <c r="H258" s="2" t="s">
        <v>210</v>
      </c>
      <c r="I258" s="2" t="s">
        <v>1719</v>
      </c>
      <c r="J258" s="2">
        <v>7311745</v>
      </c>
      <c r="K258" s="2" t="s">
        <v>1720</v>
      </c>
      <c r="L258" s="2">
        <v>55.68</v>
      </c>
      <c r="M258" s="2">
        <v>9.5</v>
      </c>
      <c r="N258" s="2">
        <v>7.13</v>
      </c>
      <c r="O258" s="2">
        <v>817</v>
      </c>
      <c r="P258" s="2">
        <v>2172</v>
      </c>
      <c r="Q258" s="2">
        <v>1973</v>
      </c>
      <c r="R258" s="2" t="s">
        <v>1721</v>
      </c>
      <c r="S258" s="2" t="s">
        <v>1722</v>
      </c>
      <c r="T258" s="2" t="s">
        <v>1723</v>
      </c>
      <c r="U258" s="2"/>
      <c r="V258" s="2"/>
      <c r="W258" s="1" t="s">
        <v>202</v>
      </c>
      <c r="X258" s="1" t="s">
        <v>203</v>
      </c>
      <c r="Y258" s="2" t="s">
        <v>96</v>
      </c>
      <c r="Z258" s="2" t="s">
        <v>238</v>
      </c>
      <c r="AA258" s="2" t="s">
        <v>216</v>
      </c>
      <c r="AB258" s="2" t="s">
        <v>1724</v>
      </c>
      <c r="AC258" s="2">
        <v>6</v>
      </c>
      <c r="AD258" s="2" t="s">
        <v>140</v>
      </c>
      <c r="AE258" s="2" t="s">
        <v>143</v>
      </c>
      <c r="AF258" s="2" t="s">
        <v>205</v>
      </c>
      <c r="AG258" s="2" t="s">
        <v>1719</v>
      </c>
      <c r="AH258" s="2" t="s">
        <v>1719</v>
      </c>
      <c r="AI258" s="2" t="s">
        <v>219</v>
      </c>
      <c r="AJ258" s="2">
        <v>110</v>
      </c>
      <c r="AK258" s="20">
        <v>245</v>
      </c>
      <c r="AL258" t="str">
        <f>IFERROR(INDEX(RD_IL_PERMISOS!$CQ$1:$CQ$100,MATCH(BD_CIAT!A258,RD_IL_PERMISOS!$I$1:$I$100,0)),"")</f>
        <v/>
      </c>
    </row>
    <row r="259" spans="1:38" ht="20.100000000000001" customHeight="1">
      <c r="A259" s="18">
        <v>16370</v>
      </c>
      <c r="B259" s="2" t="s">
        <v>1725</v>
      </c>
      <c r="C259" s="2" t="s">
        <v>1433</v>
      </c>
      <c r="D259" s="2" t="s">
        <v>195</v>
      </c>
      <c r="E259" s="2">
        <v>568</v>
      </c>
      <c r="F259" s="19">
        <v>42736</v>
      </c>
      <c r="G259" s="20">
        <v>406</v>
      </c>
      <c r="H259" s="2" t="s">
        <v>1434</v>
      </c>
      <c r="I259" s="2" t="s">
        <v>1726</v>
      </c>
      <c r="J259" s="2">
        <v>9130080</v>
      </c>
      <c r="K259" s="2" t="s">
        <v>1727</v>
      </c>
      <c r="L259" s="2">
        <v>49.15</v>
      </c>
      <c r="M259" s="2">
        <v>10</v>
      </c>
      <c r="N259" s="2">
        <v>5.3</v>
      </c>
      <c r="O259" s="2">
        <v>492</v>
      </c>
      <c r="P259" s="2">
        <v>1740</v>
      </c>
      <c r="Q259" s="2">
        <v>1996</v>
      </c>
      <c r="R259" s="2"/>
      <c r="S259" s="2" t="s">
        <v>1437</v>
      </c>
      <c r="T259" s="2" t="s">
        <v>1438</v>
      </c>
      <c r="U259" s="2"/>
      <c r="V259" s="2"/>
      <c r="W259" s="1" t="s">
        <v>202</v>
      </c>
      <c r="X259" s="1" t="s">
        <v>203</v>
      </c>
      <c r="Y259" s="2"/>
      <c r="Z259" s="2"/>
      <c r="AA259" s="2"/>
      <c r="AB259" s="2" t="s">
        <v>204</v>
      </c>
      <c r="AC259" s="2">
        <v>6</v>
      </c>
      <c r="AD259" s="2" t="s">
        <v>133</v>
      </c>
      <c r="AE259" s="2" t="s">
        <v>137</v>
      </c>
      <c r="AF259" s="2" t="s">
        <v>134</v>
      </c>
      <c r="AG259" s="2" t="s">
        <v>1726</v>
      </c>
      <c r="AH259" s="2" t="s">
        <v>206</v>
      </c>
      <c r="AI259" s="2" t="s">
        <v>1439</v>
      </c>
      <c r="AJ259" s="2"/>
      <c r="AK259" s="20"/>
      <c r="AL259" t="str">
        <f>IFERROR(INDEX(RD_IL_PERMISOS!$CQ$1:$CQ$100,MATCH(BD_CIAT!A259,RD_IL_PERMISOS!$I$1:$I$100,0)),"")</f>
        <v/>
      </c>
    </row>
    <row r="260" spans="1:38" ht="20.100000000000001" customHeight="1">
      <c r="A260" s="18">
        <v>16373</v>
      </c>
      <c r="B260" s="2" t="s">
        <v>1728</v>
      </c>
      <c r="C260" s="2" t="s">
        <v>363</v>
      </c>
      <c r="D260" s="2" t="s">
        <v>195</v>
      </c>
      <c r="E260" s="2">
        <v>165</v>
      </c>
      <c r="F260" s="19">
        <v>42811</v>
      </c>
      <c r="G260" s="20">
        <v>118</v>
      </c>
      <c r="H260" s="2" t="s">
        <v>364</v>
      </c>
      <c r="I260" s="2" t="s">
        <v>1729</v>
      </c>
      <c r="J260" s="2"/>
      <c r="K260" s="2">
        <v>0</v>
      </c>
      <c r="L260" s="2">
        <v>32.700000000000003</v>
      </c>
      <c r="M260" s="2">
        <v>8.6199999999999992</v>
      </c>
      <c r="N260" s="2">
        <v>4.0199999999999996</v>
      </c>
      <c r="O260" s="2">
        <v>240</v>
      </c>
      <c r="P260" s="2">
        <v>800</v>
      </c>
      <c r="Q260" s="2">
        <v>2007</v>
      </c>
      <c r="R260" s="2"/>
      <c r="S260" s="2" t="s">
        <v>1730</v>
      </c>
      <c r="T260" s="2" t="s">
        <v>1731</v>
      </c>
      <c r="U260" s="2"/>
      <c r="V260" s="2"/>
      <c r="W260" s="1" t="s">
        <v>202</v>
      </c>
      <c r="X260" s="1" t="s">
        <v>203</v>
      </c>
      <c r="Y260" s="2"/>
      <c r="Z260" s="2"/>
      <c r="AA260" s="2"/>
      <c r="AB260" s="2" t="s">
        <v>204</v>
      </c>
      <c r="AC260" s="2"/>
      <c r="AD260" s="2"/>
      <c r="AE260" s="2" t="s">
        <v>218</v>
      </c>
      <c r="AF260" s="2"/>
      <c r="AG260" s="2" t="s">
        <v>1729</v>
      </c>
      <c r="AH260" s="2" t="s">
        <v>206</v>
      </c>
      <c r="AI260" s="2" t="s">
        <v>369</v>
      </c>
      <c r="AJ260" s="2"/>
      <c r="AK260" s="20"/>
      <c r="AL260" t="str">
        <f>IFERROR(INDEX(RD_IL_PERMISOS!$CQ$1:$CQ$100,MATCH(BD_CIAT!A260,RD_IL_PERMISOS!$I$1:$I$100,0)),"")</f>
        <v/>
      </c>
    </row>
    <row r="261" spans="1:38" ht="20.100000000000001" customHeight="1">
      <c r="A261" s="18">
        <v>17041</v>
      </c>
      <c r="B261" s="2" t="s">
        <v>1732</v>
      </c>
      <c r="C261" s="2" t="s">
        <v>221</v>
      </c>
      <c r="D261" s="2" t="s">
        <v>195</v>
      </c>
      <c r="E261" s="2">
        <v>2000</v>
      </c>
      <c r="F261" s="19">
        <v>42986</v>
      </c>
      <c r="G261" s="20">
        <v>1700</v>
      </c>
      <c r="H261" s="2" t="s">
        <v>222</v>
      </c>
      <c r="I261" s="2" t="s">
        <v>1733</v>
      </c>
      <c r="J261" s="2">
        <v>9831189</v>
      </c>
      <c r="K261" s="2" t="s">
        <v>1734</v>
      </c>
      <c r="L261" s="2">
        <v>76.88</v>
      </c>
      <c r="M261" s="2">
        <v>14.7</v>
      </c>
      <c r="N261" s="2">
        <v>9.5</v>
      </c>
      <c r="O261" s="2">
        <v>2884</v>
      </c>
      <c r="P261" s="2">
        <v>6998</v>
      </c>
      <c r="Q261" s="2">
        <v>2021</v>
      </c>
      <c r="R261" s="2" t="s">
        <v>1609</v>
      </c>
      <c r="S261" s="2" t="s">
        <v>1735</v>
      </c>
      <c r="T261" s="2" t="s">
        <v>1736</v>
      </c>
      <c r="U261" s="2"/>
      <c r="V261" s="2"/>
      <c r="W261" s="1" t="s">
        <v>1737</v>
      </c>
      <c r="X261" s="1" t="s">
        <v>203</v>
      </c>
      <c r="Y261" s="2" t="s">
        <v>96</v>
      </c>
      <c r="Z261" s="2" t="s">
        <v>238</v>
      </c>
      <c r="AA261" s="2" t="s">
        <v>216</v>
      </c>
      <c r="AB261" s="2" t="s">
        <v>1738</v>
      </c>
      <c r="AC261" s="2">
        <v>6</v>
      </c>
      <c r="AD261" s="2" t="s">
        <v>140</v>
      </c>
      <c r="AE261" s="2" t="s">
        <v>143</v>
      </c>
      <c r="AF261" s="2" t="s">
        <v>205</v>
      </c>
      <c r="AG261" s="2" t="s">
        <v>1733</v>
      </c>
      <c r="AH261" s="21" t="s">
        <v>1739</v>
      </c>
      <c r="AI261" s="2" t="s">
        <v>230</v>
      </c>
      <c r="AJ261" s="2">
        <v>110</v>
      </c>
      <c r="AK261" s="20">
        <v>865</v>
      </c>
      <c r="AL261" t="str">
        <f>IFERROR(INDEX(RD_IL_PERMISOS!$CQ$1:$CQ$100,MATCH(BD_CIAT!A261,RD_IL_PERMISOS!$I$1:$I$100,0)),"")</f>
        <v/>
      </c>
    </row>
    <row r="262" spans="1:38" ht="20.100000000000001" customHeight="1">
      <c r="A262" s="18">
        <v>17043</v>
      </c>
      <c r="B262" s="2" t="s">
        <v>1740</v>
      </c>
      <c r="C262" s="2" t="s">
        <v>209</v>
      </c>
      <c r="D262" s="2" t="s">
        <v>195</v>
      </c>
      <c r="E262" s="2">
        <v>351</v>
      </c>
      <c r="F262" s="19">
        <v>43018</v>
      </c>
      <c r="G262" s="20">
        <v>299</v>
      </c>
      <c r="H262" s="2" t="s">
        <v>210</v>
      </c>
      <c r="I262" s="2" t="s">
        <v>1741</v>
      </c>
      <c r="J262" s="2">
        <v>7008817</v>
      </c>
      <c r="K262" s="2" t="s">
        <v>1742</v>
      </c>
      <c r="L262" s="2">
        <v>43</v>
      </c>
      <c r="M262" s="2">
        <v>8.3000000000000007</v>
      </c>
      <c r="N262" s="2">
        <v>5.12</v>
      </c>
      <c r="O262" s="2">
        <v>375</v>
      </c>
      <c r="P262" s="2">
        <v>1050</v>
      </c>
      <c r="Q262" s="2">
        <v>1996</v>
      </c>
      <c r="R262" s="2"/>
      <c r="S262" s="2" t="s">
        <v>291</v>
      </c>
      <c r="T262" s="2" t="s">
        <v>292</v>
      </c>
      <c r="U262" s="2" t="s">
        <v>1743</v>
      </c>
      <c r="V262" s="2"/>
      <c r="W262" s="1" t="s">
        <v>202</v>
      </c>
      <c r="X262" s="1" t="s">
        <v>203</v>
      </c>
      <c r="Y262" s="2"/>
      <c r="Z262" s="2"/>
      <c r="AA262" s="2"/>
      <c r="AB262" s="2" t="s">
        <v>204</v>
      </c>
      <c r="AC262" s="2">
        <v>4</v>
      </c>
      <c r="AD262" s="2" t="s">
        <v>140</v>
      </c>
      <c r="AE262" s="2" t="s">
        <v>286</v>
      </c>
      <c r="AF262" s="2" t="s">
        <v>205</v>
      </c>
      <c r="AG262" s="2" t="s">
        <v>1741</v>
      </c>
      <c r="AH262" s="2" t="s">
        <v>206</v>
      </c>
      <c r="AI262" s="2" t="s">
        <v>219</v>
      </c>
      <c r="AJ262" s="2"/>
      <c r="AK262" s="20"/>
      <c r="AL262" t="str">
        <f>IFERROR(INDEX(RD_IL_PERMISOS!$CQ$1:$CQ$100,MATCH(BD_CIAT!A262,RD_IL_PERMISOS!$I$1:$I$100,0)),"")</f>
        <v/>
      </c>
    </row>
    <row r="263" spans="1:38" ht="20.100000000000001" customHeight="1">
      <c r="A263" s="18">
        <v>17045</v>
      </c>
      <c r="B263" s="2" t="s">
        <v>1744</v>
      </c>
      <c r="C263" s="2" t="s">
        <v>209</v>
      </c>
      <c r="D263" s="2" t="s">
        <v>195</v>
      </c>
      <c r="E263" s="2">
        <v>302</v>
      </c>
      <c r="F263" s="19">
        <v>43333</v>
      </c>
      <c r="G263" s="20">
        <v>282</v>
      </c>
      <c r="H263" s="2" t="s">
        <v>210</v>
      </c>
      <c r="I263" s="2" t="s">
        <v>1745</v>
      </c>
      <c r="J263" s="2">
        <v>7015133</v>
      </c>
      <c r="K263" s="2" t="s">
        <v>1746</v>
      </c>
      <c r="L263" s="2">
        <v>34.979999999999997</v>
      </c>
      <c r="M263" s="2">
        <v>9.14</v>
      </c>
      <c r="N263" s="2">
        <v>6.11</v>
      </c>
      <c r="O263" s="2">
        <v>373</v>
      </c>
      <c r="P263" s="2">
        <v>1300</v>
      </c>
      <c r="Q263" s="2">
        <v>1970</v>
      </c>
      <c r="R263" s="2" t="s">
        <v>1489</v>
      </c>
      <c r="S263" s="2" t="s">
        <v>1490</v>
      </c>
      <c r="T263" s="2" t="s">
        <v>1491</v>
      </c>
      <c r="U263" s="2"/>
      <c r="V263" s="2"/>
      <c r="W263" s="1" t="s">
        <v>1747</v>
      </c>
      <c r="X263" s="1" t="s">
        <v>203</v>
      </c>
      <c r="Y263" s="2" t="s">
        <v>96</v>
      </c>
      <c r="Z263" s="2" t="s">
        <v>238</v>
      </c>
      <c r="AA263" s="2" t="s">
        <v>216</v>
      </c>
      <c r="AB263" s="2" t="s">
        <v>1748</v>
      </c>
      <c r="AC263" s="2">
        <v>5</v>
      </c>
      <c r="AD263" s="2" t="s">
        <v>133</v>
      </c>
      <c r="AE263" s="2" t="s">
        <v>277</v>
      </c>
      <c r="AF263" s="2" t="s">
        <v>134</v>
      </c>
      <c r="AG263" s="2" t="s">
        <v>1745</v>
      </c>
      <c r="AH263" s="2" t="s">
        <v>1745</v>
      </c>
      <c r="AI263" s="2" t="s">
        <v>219</v>
      </c>
      <c r="AJ263" s="2">
        <v>110</v>
      </c>
      <c r="AK263" s="20">
        <v>112</v>
      </c>
      <c r="AL263" t="str">
        <f>IFERROR(INDEX(RD_IL_PERMISOS!$CQ$1:$CQ$100,MATCH(BD_CIAT!A263,RD_IL_PERMISOS!$I$1:$I$100,0)),"")</f>
        <v/>
      </c>
    </row>
    <row r="264" spans="1:38" ht="20.100000000000001" customHeight="1">
      <c r="A264" s="18">
        <v>17199</v>
      </c>
      <c r="B264" s="2" t="s">
        <v>1749</v>
      </c>
      <c r="C264" s="2" t="s">
        <v>1433</v>
      </c>
      <c r="D264" s="2" t="s">
        <v>195</v>
      </c>
      <c r="E264" s="2">
        <v>535</v>
      </c>
      <c r="F264" s="19">
        <v>43272</v>
      </c>
      <c r="G264" s="20">
        <v>428</v>
      </c>
      <c r="H264" s="2" t="s">
        <v>1434</v>
      </c>
      <c r="I264" s="2" t="s">
        <v>1750</v>
      </c>
      <c r="J264" s="2">
        <v>8693231</v>
      </c>
      <c r="K264" s="2" t="s">
        <v>1751</v>
      </c>
      <c r="L264" s="2">
        <v>48</v>
      </c>
      <c r="M264" s="2">
        <v>10.3</v>
      </c>
      <c r="N264" s="2">
        <v>5</v>
      </c>
      <c r="O264" s="2">
        <v>466</v>
      </c>
      <c r="P264" s="2">
        <v>1305</v>
      </c>
      <c r="Q264" s="2">
        <v>1996</v>
      </c>
      <c r="R264" s="2"/>
      <c r="S264" s="2" t="s">
        <v>1437</v>
      </c>
      <c r="T264" s="2" t="s">
        <v>1438</v>
      </c>
      <c r="U264" s="2"/>
      <c r="V264" s="2"/>
      <c r="W264" s="1" t="s">
        <v>202</v>
      </c>
      <c r="X264" s="1" t="s">
        <v>203</v>
      </c>
      <c r="Y264" s="2"/>
      <c r="Z264" s="2"/>
      <c r="AA264" s="2"/>
      <c r="AB264" s="2" t="s">
        <v>204</v>
      </c>
      <c r="AC264" s="2">
        <v>6</v>
      </c>
      <c r="AD264" s="2" t="s">
        <v>133</v>
      </c>
      <c r="AE264" s="2" t="s">
        <v>137</v>
      </c>
      <c r="AF264" s="2" t="s">
        <v>134</v>
      </c>
      <c r="AG264" s="2" t="s">
        <v>1750</v>
      </c>
      <c r="AH264" s="2" t="s">
        <v>206</v>
      </c>
      <c r="AI264" s="2" t="s">
        <v>1439</v>
      </c>
      <c r="AJ264" s="2"/>
      <c r="AK264" s="20"/>
      <c r="AL264" t="str">
        <f>IFERROR(INDEX(RD_IL_PERMISOS!$CQ$1:$CQ$100,MATCH(BD_CIAT!A264,RD_IL_PERMISOS!$I$1:$I$100,0)),"")</f>
        <v/>
      </c>
    </row>
    <row r="265" spans="1:38" ht="20.100000000000001" customHeight="1">
      <c r="A265" s="18">
        <v>17214</v>
      </c>
      <c r="B265" s="2" t="s">
        <v>1752</v>
      </c>
      <c r="C265" s="2" t="s">
        <v>363</v>
      </c>
      <c r="D265" s="2" t="s">
        <v>195</v>
      </c>
      <c r="E265" s="2">
        <v>816</v>
      </c>
      <c r="F265" s="19">
        <v>43353</v>
      </c>
      <c r="G265" s="20">
        <v>583</v>
      </c>
      <c r="H265" s="2" t="s">
        <v>364</v>
      </c>
      <c r="I265" s="2" t="s">
        <v>1753</v>
      </c>
      <c r="J265" s="2">
        <v>8531768</v>
      </c>
      <c r="K265" s="2" t="s">
        <v>1754</v>
      </c>
      <c r="L265" s="2">
        <v>56.6</v>
      </c>
      <c r="M265" s="2">
        <v>10</v>
      </c>
      <c r="N265" s="2">
        <v>6.6</v>
      </c>
      <c r="O265" s="2">
        <v>928</v>
      </c>
      <c r="P265" s="2">
        <v>800</v>
      </c>
      <c r="Q265" s="2">
        <v>2017</v>
      </c>
      <c r="R265" s="2" t="s">
        <v>519</v>
      </c>
      <c r="S265" s="2" t="s">
        <v>938</v>
      </c>
      <c r="T265" s="2" t="s">
        <v>939</v>
      </c>
      <c r="U265" s="2"/>
      <c r="V265" s="2"/>
      <c r="W265" s="1" t="s">
        <v>202</v>
      </c>
      <c r="X265" s="1" t="s">
        <v>203</v>
      </c>
      <c r="Y265" s="2"/>
      <c r="Z265" s="2"/>
      <c r="AA265" s="2"/>
      <c r="AB265" s="2" t="s">
        <v>204</v>
      </c>
      <c r="AC265" s="2">
        <v>6</v>
      </c>
      <c r="AD265" s="2" t="s">
        <v>140</v>
      </c>
      <c r="AE265" s="2" t="s">
        <v>143</v>
      </c>
      <c r="AF265" s="2" t="s">
        <v>205</v>
      </c>
      <c r="AG265" s="2" t="s">
        <v>1753</v>
      </c>
      <c r="AH265" s="2" t="s">
        <v>206</v>
      </c>
      <c r="AI265" s="2" t="s">
        <v>369</v>
      </c>
      <c r="AJ265" s="2"/>
      <c r="AK265" s="20"/>
      <c r="AL265" t="str">
        <f>IFERROR(INDEX(RD_IL_PERMISOS!$CQ$1:$CQ$100,MATCH(BD_CIAT!A265,RD_IL_PERMISOS!$I$1:$I$100,0)),"")</f>
        <v/>
      </c>
    </row>
    <row r="266" spans="1:38" ht="20.100000000000001" customHeight="1">
      <c r="A266" s="18">
        <v>17397</v>
      </c>
      <c r="B266" s="2" t="s">
        <v>1755</v>
      </c>
      <c r="C266" s="2" t="s">
        <v>241</v>
      </c>
      <c r="D266" s="2" t="s">
        <v>195</v>
      </c>
      <c r="E266" s="2">
        <v>113</v>
      </c>
      <c r="F266" s="19">
        <v>43565</v>
      </c>
      <c r="G266" s="20">
        <v>109</v>
      </c>
      <c r="H266" s="2" t="s">
        <v>1643</v>
      </c>
      <c r="I266" s="2">
        <v>1293821</v>
      </c>
      <c r="J266" s="2"/>
      <c r="K266" s="2" t="s">
        <v>1756</v>
      </c>
      <c r="L266" s="2">
        <v>16.059999999999999</v>
      </c>
      <c r="M266" s="2">
        <v>7.32</v>
      </c>
      <c r="N266" s="2">
        <v>3.23</v>
      </c>
      <c r="O266" s="2">
        <v>90</v>
      </c>
      <c r="P266" s="2">
        <v>660</v>
      </c>
      <c r="Q266" s="2">
        <v>2018</v>
      </c>
      <c r="R266" s="2" t="s">
        <v>1757</v>
      </c>
      <c r="S266" s="2" t="s">
        <v>1476</v>
      </c>
      <c r="T266" s="2" t="s">
        <v>1477</v>
      </c>
      <c r="U266" s="2"/>
      <c r="V266" s="2"/>
      <c r="W266" s="1" t="s">
        <v>202</v>
      </c>
      <c r="X266" s="1" t="s">
        <v>203</v>
      </c>
      <c r="Y266" s="2"/>
      <c r="Z266" s="2"/>
      <c r="AA266" s="2"/>
      <c r="AB266" s="2" t="s">
        <v>204</v>
      </c>
      <c r="AC266" s="2"/>
      <c r="AD266" s="2"/>
      <c r="AE266" s="2" t="s">
        <v>218</v>
      </c>
      <c r="AF266" s="2"/>
      <c r="AG266" s="2">
        <v>1293821</v>
      </c>
      <c r="AH266" s="2" t="s">
        <v>206</v>
      </c>
      <c r="AI266" s="2" t="s">
        <v>247</v>
      </c>
      <c r="AJ266" s="2"/>
      <c r="AK266" s="20"/>
      <c r="AL266" t="str">
        <f>IFERROR(INDEX(RD_IL_PERMISOS!$CQ$1:$CQ$100,MATCH(BD_CIAT!A266,RD_IL_PERMISOS!$I$1:$I$100,0)),"")</f>
        <v/>
      </c>
    </row>
    <row r="267" spans="1:38" ht="20.100000000000001" customHeight="1">
      <c r="A267" s="18">
        <v>18148</v>
      </c>
      <c r="B267" s="2" t="s">
        <v>1758</v>
      </c>
      <c r="C267" s="2" t="s">
        <v>363</v>
      </c>
      <c r="D267" s="2" t="s">
        <v>195</v>
      </c>
      <c r="E267" s="2">
        <v>540</v>
      </c>
      <c r="F267" s="19">
        <v>44008</v>
      </c>
      <c r="G267" s="20">
        <v>850</v>
      </c>
      <c r="H267" s="2" t="s">
        <v>364</v>
      </c>
      <c r="I267" s="2">
        <v>25033560338</v>
      </c>
      <c r="J267" s="2">
        <v>8324153</v>
      </c>
      <c r="K267" s="2" t="s">
        <v>1759</v>
      </c>
      <c r="L267" s="2">
        <v>61.43</v>
      </c>
      <c r="M267" s="2">
        <v>11.8</v>
      </c>
      <c r="N267" s="2">
        <v>7.08</v>
      </c>
      <c r="O267" s="2">
        <v>1032</v>
      </c>
      <c r="P267" s="2">
        <v>2564</v>
      </c>
      <c r="Q267" s="2">
        <v>1984</v>
      </c>
      <c r="R267" s="2" t="s">
        <v>1760</v>
      </c>
      <c r="S267" s="2" t="s">
        <v>938</v>
      </c>
      <c r="T267" s="2" t="s">
        <v>939</v>
      </c>
      <c r="U267" s="2"/>
      <c r="V267" s="2"/>
      <c r="W267" s="1" t="s">
        <v>1761</v>
      </c>
      <c r="X267" s="1" t="s">
        <v>203</v>
      </c>
      <c r="Y267" s="2"/>
      <c r="Z267" s="2"/>
      <c r="AA267" s="2"/>
      <c r="AB267" s="2" t="s">
        <v>204</v>
      </c>
      <c r="AC267" s="2">
        <v>6</v>
      </c>
      <c r="AD267" s="2" t="s">
        <v>133</v>
      </c>
      <c r="AE267" s="2" t="s">
        <v>137</v>
      </c>
      <c r="AF267" s="2" t="s">
        <v>134</v>
      </c>
      <c r="AG267" s="2">
        <v>25033560338</v>
      </c>
      <c r="AH267" s="2" t="s">
        <v>206</v>
      </c>
      <c r="AI267" s="2" t="s">
        <v>369</v>
      </c>
      <c r="AJ267" s="2"/>
      <c r="AK267" s="20"/>
      <c r="AL267" t="str">
        <f>IFERROR(INDEX(RD_IL_PERMISOS!$CQ$1:$CQ$100,MATCH(BD_CIAT!A267,RD_IL_PERMISOS!$I$1:$I$100,0)),"")</f>
        <v/>
      </c>
    </row>
    <row r="268" spans="1:38" ht="20.100000000000001" customHeight="1">
      <c r="A268" s="18">
        <v>18196</v>
      </c>
      <c r="B268" s="2" t="s">
        <v>1762</v>
      </c>
      <c r="C268" s="2" t="s">
        <v>209</v>
      </c>
      <c r="D268" s="2" t="s">
        <v>195</v>
      </c>
      <c r="E268" s="2">
        <v>1265</v>
      </c>
      <c r="F268" s="19">
        <v>44168</v>
      </c>
      <c r="G268" s="20">
        <v>1080</v>
      </c>
      <c r="H268" s="2" t="s">
        <v>210</v>
      </c>
      <c r="I268" s="2" t="s">
        <v>1763</v>
      </c>
      <c r="J268" s="2">
        <v>8717087</v>
      </c>
      <c r="K268" s="2" t="s">
        <v>1764</v>
      </c>
      <c r="L268" s="2">
        <v>62.96</v>
      </c>
      <c r="M268" s="2">
        <v>12</v>
      </c>
      <c r="N268" s="2">
        <v>7.23</v>
      </c>
      <c r="O268" s="2">
        <v>1014</v>
      </c>
      <c r="P268" s="2">
        <v>2600</v>
      </c>
      <c r="Q268" s="2">
        <v>1987</v>
      </c>
      <c r="R268" s="2"/>
      <c r="S268" s="2" t="s">
        <v>342</v>
      </c>
      <c r="T268" s="2" t="s">
        <v>343</v>
      </c>
      <c r="U268" s="2"/>
      <c r="V268" s="2"/>
      <c r="W268" s="1" t="s">
        <v>202</v>
      </c>
      <c r="X268" s="1" t="s">
        <v>203</v>
      </c>
      <c r="Y268" s="2" t="s">
        <v>135</v>
      </c>
      <c r="Z268" s="2" t="s">
        <v>346</v>
      </c>
      <c r="AA268" s="2" t="s">
        <v>216</v>
      </c>
      <c r="AB268" s="2" t="s">
        <v>1765</v>
      </c>
      <c r="AC268" s="2">
        <v>6</v>
      </c>
      <c r="AD268" s="2" t="s">
        <v>133</v>
      </c>
      <c r="AE268" s="2" t="s">
        <v>137</v>
      </c>
      <c r="AF268" s="2" t="s">
        <v>134</v>
      </c>
      <c r="AG268" s="2" t="s">
        <v>1763</v>
      </c>
      <c r="AH268" s="2" t="s">
        <v>1763</v>
      </c>
      <c r="AI268" s="2" t="s">
        <v>219</v>
      </c>
      <c r="AJ268" s="2">
        <v>110</v>
      </c>
      <c r="AK268" s="20">
        <v>304</v>
      </c>
      <c r="AL268" t="str">
        <f>IFERROR(INDEX(RD_IL_PERMISOS!$CQ$1:$CQ$100,MATCH(BD_CIAT!A268,RD_IL_PERMISOS!$I$1:$I$100,0)),"")</f>
        <v/>
      </c>
    </row>
    <row r="269" spans="1:38" ht="20.100000000000001" customHeight="1">
      <c r="A269" s="18">
        <v>18603</v>
      </c>
      <c r="B269" s="2" t="s">
        <v>1766</v>
      </c>
      <c r="C269" s="2" t="s">
        <v>241</v>
      </c>
      <c r="D269" s="2" t="s">
        <v>195</v>
      </c>
      <c r="E269" s="2">
        <v>77</v>
      </c>
      <c r="F269" s="19">
        <v>44811</v>
      </c>
      <c r="G269" s="20">
        <v>50</v>
      </c>
      <c r="H269" s="2"/>
      <c r="I269" s="2">
        <v>1151469</v>
      </c>
      <c r="J269" s="2"/>
      <c r="K269" s="2" t="s">
        <v>1767</v>
      </c>
      <c r="L269" s="2">
        <v>18.71</v>
      </c>
      <c r="M269" s="2">
        <v>7.01</v>
      </c>
      <c r="N269" s="2">
        <v>3.16</v>
      </c>
      <c r="O269" s="2">
        <v>85</v>
      </c>
      <c r="P269" s="2">
        <v>660</v>
      </c>
      <c r="Q269" s="2">
        <v>2004</v>
      </c>
      <c r="R269" s="2" t="s">
        <v>1768</v>
      </c>
      <c r="S269" s="2" t="s">
        <v>1769</v>
      </c>
      <c r="T269" s="2" t="s">
        <v>1770</v>
      </c>
      <c r="U269" s="2"/>
      <c r="V269" s="2"/>
      <c r="W269" s="1" t="s">
        <v>202</v>
      </c>
      <c r="X269" s="1" t="s">
        <v>203</v>
      </c>
      <c r="Y269" s="2"/>
      <c r="Z269" s="2"/>
      <c r="AA269" s="2"/>
      <c r="AB269" s="2" t="s">
        <v>204</v>
      </c>
      <c r="AC269" s="2"/>
      <c r="AD269" s="2"/>
      <c r="AE269" s="2" t="s">
        <v>218</v>
      </c>
      <c r="AF269" s="2"/>
      <c r="AG269" s="2">
        <v>1151469</v>
      </c>
      <c r="AH269" s="2" t="s">
        <v>206</v>
      </c>
      <c r="AI269" s="2" t="s">
        <v>247</v>
      </c>
      <c r="AJ269" s="2"/>
      <c r="AK269" s="20"/>
      <c r="AL269" t="str">
        <f>IFERROR(INDEX(RD_IL_PERMISOS!$CQ$1:$CQ$100,MATCH(BD_CIAT!A269,RD_IL_PERMISOS!$I$1:$I$100,0)),"")</f>
        <v/>
      </c>
    </row>
    <row r="270" spans="1:38" ht="20.100000000000001" customHeight="1">
      <c r="A270" s="18">
        <v>18814</v>
      </c>
      <c r="B270" s="2" t="s">
        <v>1771</v>
      </c>
      <c r="C270" s="2" t="s">
        <v>209</v>
      </c>
      <c r="D270" s="2" t="s">
        <v>195</v>
      </c>
      <c r="E270" s="2">
        <v>1172</v>
      </c>
      <c r="F270" s="19">
        <v>45026</v>
      </c>
      <c r="G270" s="20">
        <v>997</v>
      </c>
      <c r="H270" s="2" t="s">
        <v>210</v>
      </c>
      <c r="I270" s="2" t="s">
        <v>1772</v>
      </c>
      <c r="J270" s="2">
        <v>8915134</v>
      </c>
      <c r="K270" s="2" t="s">
        <v>1773</v>
      </c>
      <c r="L270" s="2">
        <v>63.24</v>
      </c>
      <c r="M270" s="2">
        <v>12</v>
      </c>
      <c r="N270" s="2">
        <v>7.24</v>
      </c>
      <c r="O270" s="2">
        <v>1185</v>
      </c>
      <c r="P270" s="2">
        <v>3000</v>
      </c>
      <c r="Q270" s="2">
        <v>1989</v>
      </c>
      <c r="R270" s="2" t="s">
        <v>1774</v>
      </c>
      <c r="S270" s="2" t="s">
        <v>342</v>
      </c>
      <c r="T270" s="2" t="s">
        <v>343</v>
      </c>
      <c r="U270" s="2"/>
      <c r="V270" s="2"/>
      <c r="W270" s="1" t="s">
        <v>202</v>
      </c>
      <c r="X270" s="1" t="s">
        <v>203</v>
      </c>
      <c r="Y270" s="2"/>
      <c r="Z270" s="2"/>
      <c r="AA270" s="2"/>
      <c r="AB270" s="2" t="s">
        <v>204</v>
      </c>
      <c r="AC270" s="2">
        <v>6</v>
      </c>
      <c r="AD270" s="2" t="s">
        <v>140</v>
      </c>
      <c r="AE270" s="2" t="s">
        <v>143</v>
      </c>
      <c r="AF270" s="2" t="s">
        <v>205</v>
      </c>
      <c r="AG270" s="2" t="s">
        <v>1772</v>
      </c>
      <c r="AH270" s="2" t="s">
        <v>206</v>
      </c>
      <c r="AI270" s="2" t="s">
        <v>219</v>
      </c>
      <c r="AJ270" s="2"/>
      <c r="AK270" s="20"/>
      <c r="AL270" t="str">
        <f>IFERROR(INDEX(RD_IL_PERMISOS!$CQ$1:$CQ$100,MATCH(BD_CIAT!A270,RD_IL_PERMISOS!$I$1:$I$100,0)),"")</f>
        <v/>
      </c>
    </row>
    <row r="271" spans="1:38" ht="20.100000000000001" customHeight="1">
      <c r="A271" s="18">
        <v>18816</v>
      </c>
      <c r="B271" s="2" t="s">
        <v>1775</v>
      </c>
      <c r="C271" s="2" t="s">
        <v>209</v>
      </c>
      <c r="D271" s="2" t="s">
        <v>195</v>
      </c>
      <c r="E271" s="2">
        <v>1168</v>
      </c>
      <c r="F271" s="19">
        <v>45063</v>
      </c>
      <c r="G271" s="20">
        <v>993</v>
      </c>
      <c r="H271" s="2" t="s">
        <v>210</v>
      </c>
      <c r="I271" s="2" t="s">
        <v>1776</v>
      </c>
      <c r="J271" s="2">
        <v>8921406</v>
      </c>
      <c r="K271" s="2" t="s">
        <v>1777</v>
      </c>
      <c r="L271" s="2">
        <v>63.24</v>
      </c>
      <c r="M271" s="2">
        <v>12</v>
      </c>
      <c r="N271" s="2">
        <v>7.24</v>
      </c>
      <c r="O271" s="2">
        <v>1185</v>
      </c>
      <c r="P271" s="2">
        <v>2700</v>
      </c>
      <c r="Q271" s="2">
        <v>1990</v>
      </c>
      <c r="R271" s="2"/>
      <c r="S271" s="2" t="s">
        <v>342</v>
      </c>
      <c r="T271" s="2" t="s">
        <v>343</v>
      </c>
      <c r="U271" s="2"/>
      <c r="V271" s="2"/>
      <c r="W271" s="1" t="s">
        <v>202</v>
      </c>
      <c r="X271" s="1" t="s">
        <v>203</v>
      </c>
      <c r="Y271" s="2"/>
      <c r="Z271" s="2"/>
      <c r="AA271" s="2"/>
      <c r="AB271" s="2" t="s">
        <v>204</v>
      </c>
      <c r="AC271" s="2">
        <v>6</v>
      </c>
      <c r="AD271" s="2" t="s">
        <v>140</v>
      </c>
      <c r="AE271" s="2" t="s">
        <v>143</v>
      </c>
      <c r="AF271" s="2" t="s">
        <v>205</v>
      </c>
      <c r="AG271" s="2" t="s">
        <v>1776</v>
      </c>
      <c r="AH271" s="2" t="s">
        <v>206</v>
      </c>
      <c r="AI271" s="2" t="s">
        <v>219</v>
      </c>
      <c r="AJ271" s="2"/>
      <c r="AK271" s="20"/>
      <c r="AL271" t="str">
        <f>IFERROR(INDEX(RD_IL_PERMISOS!$CQ$1:$CQ$100,MATCH(BD_CIAT!A271,RD_IL_PERMISOS!$I$1:$I$100,0)),"")</f>
        <v/>
      </c>
    </row>
    <row r="272" spans="1:38" ht="20.100000000000001" customHeight="1">
      <c r="A272" s="18">
        <v>18836</v>
      </c>
      <c r="B272" s="2" t="s">
        <v>1778</v>
      </c>
      <c r="C272" s="2" t="s">
        <v>363</v>
      </c>
      <c r="D272" s="2" t="s">
        <v>195</v>
      </c>
      <c r="E272" s="2">
        <v>1600</v>
      </c>
      <c r="F272" s="19">
        <v>45132</v>
      </c>
      <c r="G272" s="20">
        <v>1143</v>
      </c>
      <c r="H272" s="2" t="s">
        <v>1598</v>
      </c>
      <c r="I272" s="2">
        <v>6012840335</v>
      </c>
      <c r="J272" s="2">
        <v>9941192</v>
      </c>
      <c r="K272" s="2" t="s">
        <v>1779</v>
      </c>
      <c r="L272" s="2">
        <v>79.23</v>
      </c>
      <c r="M272" s="2">
        <v>13.65</v>
      </c>
      <c r="N272" s="2">
        <v>5.9</v>
      </c>
      <c r="O272" s="2">
        <v>2042</v>
      </c>
      <c r="P272" s="2">
        <v>5685</v>
      </c>
      <c r="Q272" s="2">
        <v>2023</v>
      </c>
      <c r="R272" s="2"/>
      <c r="S272" s="2" t="s">
        <v>1218</v>
      </c>
      <c r="T272" s="2" t="s">
        <v>1219</v>
      </c>
      <c r="U272" s="2"/>
      <c r="V272" s="2"/>
      <c r="W272" s="1" t="s">
        <v>202</v>
      </c>
      <c r="X272" s="1" t="s">
        <v>203</v>
      </c>
      <c r="Y272" s="2"/>
      <c r="Z272" s="2"/>
      <c r="AA272" s="2"/>
      <c r="AB272" s="2" t="s">
        <v>204</v>
      </c>
      <c r="AC272" s="2">
        <v>6</v>
      </c>
      <c r="AD272" s="2" t="s">
        <v>140</v>
      </c>
      <c r="AE272" s="2" t="s">
        <v>143</v>
      </c>
      <c r="AF272" s="2" t="s">
        <v>205</v>
      </c>
      <c r="AG272" s="2">
        <v>6012840335</v>
      </c>
      <c r="AH272" s="2" t="s">
        <v>206</v>
      </c>
      <c r="AI272" s="2" t="s">
        <v>369</v>
      </c>
      <c r="AJ272" s="2"/>
      <c r="AK272" s="20"/>
      <c r="AL272" t="str">
        <f>IFERROR(INDEX(RD_IL_PERMISOS!$CQ$1:$CQ$100,MATCH(BD_CIAT!A272,RD_IL_PERMISOS!$I$1:$I$100,0)),"")</f>
        <v/>
      </c>
    </row>
    <row r="273" spans="1:38" ht="20.100000000000001" customHeight="1">
      <c r="A273" s="18">
        <v>18837</v>
      </c>
      <c r="B273" s="2" t="s">
        <v>1780</v>
      </c>
      <c r="C273" s="2" t="s">
        <v>477</v>
      </c>
      <c r="D273" s="2" t="s">
        <v>195</v>
      </c>
      <c r="E273" s="2">
        <v>1644</v>
      </c>
      <c r="F273" s="19">
        <v>45140</v>
      </c>
      <c r="G273" s="20">
        <v>1151</v>
      </c>
      <c r="H273" s="2" t="s">
        <v>528</v>
      </c>
      <c r="I273" s="2" t="s">
        <v>1781</v>
      </c>
      <c r="J273" s="2">
        <v>9017862</v>
      </c>
      <c r="K273" s="2" t="s">
        <v>1782</v>
      </c>
      <c r="L273" s="2">
        <v>78.33</v>
      </c>
      <c r="M273" s="2">
        <v>13.64</v>
      </c>
      <c r="N273" s="2">
        <v>8.0500000000000007</v>
      </c>
      <c r="O273" s="2">
        <v>1730</v>
      </c>
      <c r="P273" s="2">
        <v>4263</v>
      </c>
      <c r="Q273" s="2">
        <v>1990</v>
      </c>
      <c r="R273" s="2" t="s">
        <v>315</v>
      </c>
      <c r="S273" s="2" t="s">
        <v>1783</v>
      </c>
      <c r="T273" s="2" t="s">
        <v>1784</v>
      </c>
      <c r="U273" s="2"/>
      <c r="V273" s="2"/>
      <c r="W273" s="1" t="s">
        <v>202</v>
      </c>
      <c r="X273" s="1" t="s">
        <v>203</v>
      </c>
      <c r="Y273" s="2"/>
      <c r="Z273" s="2"/>
      <c r="AA273" s="2"/>
      <c r="AB273" s="2" t="s">
        <v>204</v>
      </c>
      <c r="AC273" s="2">
        <v>6</v>
      </c>
      <c r="AD273" s="2" t="s">
        <v>133</v>
      </c>
      <c r="AE273" s="2" t="s">
        <v>137</v>
      </c>
      <c r="AF273" s="2" t="s">
        <v>134</v>
      </c>
      <c r="AG273" s="2" t="s">
        <v>1781</v>
      </c>
      <c r="AH273" s="2" t="s">
        <v>206</v>
      </c>
      <c r="AI273" s="2" t="s">
        <v>486</v>
      </c>
      <c r="AJ273" s="2"/>
      <c r="AK273" s="20"/>
      <c r="AL273" t="str">
        <f>IFERROR(INDEX(RD_IL_PERMISOS!$CQ$1:$CQ$100,MATCH(BD_CIAT!A273,RD_IL_PERMISOS!$I$1:$I$100,0)),"")</f>
        <v/>
      </c>
    </row>
  </sheetData>
  <hyperlinks>
    <hyperlink ref="A71" r:id="rId1" display="https://www.iattc.org/en-US/Management/Vessel-register?vesselno=3556" xr:uid="{00000000-0004-0000-0300-000000000000}"/>
    <hyperlink ref="A46" r:id="rId2" display="https://www.iattc.org/en-US/Management/Vessel-register?vesselno=3274" xr:uid="{00000000-0004-0000-0300-000001000000}"/>
    <hyperlink ref="A115" r:id="rId3" display="https://www.iattc.org/en-US/Management/Vessel-register?vesselno=3844" xr:uid="{00000000-0004-0000-0300-000002000000}"/>
    <hyperlink ref="A209" r:id="rId4" display="https://www.iattc.org/en-US/Management/Vessel-register?vesselno=13554" xr:uid="{00000000-0004-0000-0300-000003000000}"/>
    <hyperlink ref="A16" r:id="rId5" display="https://www.iattc.org/en-US/Management/Vessel-register?vesselno=2557" xr:uid="{00000000-0004-0000-0300-000004000000}"/>
    <hyperlink ref="A33" r:id="rId6" display="https://www.iattc.org/en-US/Management/Vessel-register?vesselno=3151" xr:uid="{00000000-0004-0000-0300-000005000000}"/>
    <hyperlink ref="A79" r:id="rId7" display="https://www.iattc.org/en-US/Management/Vessel-register?vesselno=3616" xr:uid="{00000000-0004-0000-0300-000006000000}"/>
    <hyperlink ref="A43" r:id="rId8" display="https://www.iattc.org/en-US/Management/Vessel-register?vesselno=3250" xr:uid="{00000000-0004-0000-0300-000007000000}"/>
    <hyperlink ref="A141" r:id="rId9" display="https://www.iattc.org/en-US/Management/Vessel-register?vesselno=3964" xr:uid="{00000000-0004-0000-0300-000008000000}"/>
    <hyperlink ref="A194" r:id="rId10" display="https://www.iattc.org/en-US/Management/Vessel-register?vesselno=9435" xr:uid="{00000000-0004-0000-0300-000009000000}"/>
    <hyperlink ref="A72" r:id="rId11" display="https://www.iattc.org/en-US/Management/Vessel-register?vesselno=3571" xr:uid="{00000000-0004-0000-0300-00000A000000}"/>
    <hyperlink ref="A19" r:id="rId12" display="https://www.iattc.org/en-US/Management/Vessel-register?vesselno=2698" xr:uid="{00000000-0004-0000-0300-00000B000000}"/>
    <hyperlink ref="A44" r:id="rId13" display="https://www.iattc.org/en-US/Management/Vessel-register?vesselno=3259" xr:uid="{00000000-0004-0000-0300-00000C000000}"/>
    <hyperlink ref="A65" r:id="rId14" display="https://www.iattc.org/en-US/Management/Vessel-register?vesselno=3496" xr:uid="{00000000-0004-0000-0300-00000D000000}"/>
    <hyperlink ref="A124" r:id="rId15" display="https://www.iattc.org/en-US/Management/Vessel-register?vesselno=3883" xr:uid="{00000000-0004-0000-0300-00000E000000}"/>
    <hyperlink ref="A40" r:id="rId16" display="https://www.iattc.org/en-US/Management/Vessel-register?vesselno=3214" xr:uid="{00000000-0004-0000-0300-00000F000000}"/>
    <hyperlink ref="A196" r:id="rId17" display="https://www.iattc.org/en-US/Management/Vessel-register?vesselno=11977" xr:uid="{00000000-0004-0000-0300-000010000000}"/>
    <hyperlink ref="A195" r:id="rId18" display="https://www.iattc.org/en-US/Management/Vessel-register?vesselno=9571" xr:uid="{00000000-0004-0000-0300-000011000000}"/>
    <hyperlink ref="A185" r:id="rId19" display="https://www.iattc.org/en-US/Management/Vessel-register?vesselno=5229" xr:uid="{00000000-0004-0000-0300-000012000000}"/>
    <hyperlink ref="A114" r:id="rId20" display="https://www.iattc.org/en-US/Management/Vessel-register?vesselno=3838" xr:uid="{00000000-0004-0000-0300-000013000000}"/>
    <hyperlink ref="A219" r:id="rId21" display="https://www.iattc.org/en-US/Management/Vessel-register?vesselno=14592" xr:uid="{00000000-0004-0000-0300-000014000000}"/>
    <hyperlink ref="A8" r:id="rId22" display="https://www.iattc.org/en-US/Management/Vessel-register?vesselno=991" xr:uid="{00000000-0004-0000-0300-000015000000}"/>
    <hyperlink ref="A36" r:id="rId23" display="https://www.iattc.org/en-US/Management/Vessel-register?vesselno=3184" xr:uid="{00000000-0004-0000-0300-000016000000}"/>
    <hyperlink ref="A270" r:id="rId24" display="https://www.iattc.org/en-US/Management/Vessel-register?vesselno=18814" xr:uid="{00000000-0004-0000-0300-000017000000}"/>
    <hyperlink ref="A231" r:id="rId25" display="https://www.iattc.org/en-US/Management/Vessel-register?vesselno=15576" xr:uid="{00000000-0004-0000-0300-000018000000}"/>
    <hyperlink ref="A88" r:id="rId26" display="https://www.iattc.org/en-US/Management/Vessel-register?vesselno=3682" xr:uid="{00000000-0004-0000-0300-000019000000}"/>
    <hyperlink ref="A12" r:id="rId27" display="https://www.iattc.org/en-US/Management/Vessel-register?vesselno=2365" xr:uid="{00000000-0004-0000-0300-00001A000000}"/>
    <hyperlink ref="A263" r:id="rId28" display="https://www.iattc.org/en-US/Management/Vessel-register?vesselno=17045" xr:uid="{00000000-0004-0000-0300-00001B000000}"/>
    <hyperlink ref="A49" r:id="rId29" display="https://www.iattc.org/en-US/Management/Vessel-register?vesselno=3286" xr:uid="{00000000-0004-0000-0300-00001C000000}"/>
    <hyperlink ref="A156" r:id="rId30" display="https://www.iattc.org/en-US/Management/Vessel-register?vesselno=4030" xr:uid="{00000000-0004-0000-0300-00001D000000}"/>
    <hyperlink ref="A227" r:id="rId31" display="https://www.iattc.org/en-US/Management/Vessel-register?vesselno=15252" xr:uid="{00000000-0004-0000-0300-00001E000000}"/>
    <hyperlink ref="A212" r:id="rId32" display="https://www.iattc.org/en-US/Management/Vessel-register?vesselno=13623" xr:uid="{00000000-0004-0000-0300-00001F000000}"/>
    <hyperlink ref="A108" r:id="rId33" display="https://www.iattc.org/en-US/Management/Vessel-register?vesselno=3805" xr:uid="{00000000-0004-0000-0300-000020000000}"/>
    <hyperlink ref="A66" r:id="rId34" display="https://www.iattc.org/en-US/Management/Vessel-register?vesselno=3517" xr:uid="{00000000-0004-0000-0300-000021000000}"/>
    <hyperlink ref="A13" r:id="rId35" display="https://www.iattc.org/en-US/Management/Vessel-register?vesselno=2392" xr:uid="{00000000-0004-0000-0300-000022000000}"/>
    <hyperlink ref="A186" r:id="rId36" display="https://www.iattc.org/en-US/Management/Vessel-register?vesselno=5811" xr:uid="{00000000-0004-0000-0300-000023000000}"/>
    <hyperlink ref="A47" r:id="rId37" display="https://www.iattc.org/en-US/Management/Vessel-register?vesselno=3277" xr:uid="{00000000-0004-0000-0300-000024000000}"/>
    <hyperlink ref="A107" r:id="rId38" display="https://www.iattc.org/en-US/Management/Vessel-register?vesselno=3781" xr:uid="{00000000-0004-0000-0300-000025000000}"/>
    <hyperlink ref="A237" r:id="rId39" display="https://www.iattc.org/en-US/Management/Vessel-register?vesselno=15624" xr:uid="{00000000-0004-0000-0300-000026000000}"/>
    <hyperlink ref="A95" r:id="rId40" display="https://www.iattc.org/en-US/Management/Vessel-register?vesselno=3727" xr:uid="{00000000-0004-0000-0300-000027000000}"/>
    <hyperlink ref="A215" r:id="rId41" display="https://www.iattc.org/en-US/Management/Vessel-register?vesselno=14405" xr:uid="{00000000-0004-0000-0300-000028000000}"/>
    <hyperlink ref="A54" r:id="rId42" display="https://www.iattc.org/en-US/Management/Vessel-register?vesselno=3385" xr:uid="{00000000-0004-0000-0300-000029000000}"/>
    <hyperlink ref="A10" r:id="rId43" display="https://www.iattc.org/en-US/Management/Vessel-register?vesselno=1471" xr:uid="{00000000-0004-0000-0300-00002A000000}"/>
    <hyperlink ref="A29" r:id="rId44" display="https://www.iattc.org/en-US/Management/Vessel-register?vesselno=3070" xr:uid="{00000000-0004-0000-0300-00002B000000}"/>
    <hyperlink ref="A113" r:id="rId45" display="https://www.iattc.org/en-US/Management/Vessel-register?vesselno=3835" xr:uid="{00000000-0004-0000-0300-00002C000000}"/>
    <hyperlink ref="A271" r:id="rId46" display="https://www.iattc.org/en-US/Management/Vessel-register?vesselno=18816" xr:uid="{00000000-0004-0000-0300-00002D000000}"/>
    <hyperlink ref="A268" r:id="rId47" display="https://www.iattc.org/en-US/Management/Vessel-register?vesselno=18196" xr:uid="{00000000-0004-0000-0300-00002E000000}"/>
    <hyperlink ref="A103" r:id="rId48" display="https://www.iattc.org/en-US/Management/Vessel-register?vesselno=3757" xr:uid="{00000000-0004-0000-0300-00002F000000}"/>
    <hyperlink ref="A94" r:id="rId49" display="https://www.iattc.org/en-US/Management/Vessel-register?vesselno=3724" xr:uid="{00000000-0004-0000-0300-000030000000}"/>
    <hyperlink ref="A211" r:id="rId50" display="https://www.iattc.org/en-US/Management/Vessel-register?vesselno=13564" xr:uid="{00000000-0004-0000-0300-000031000000}"/>
    <hyperlink ref="A24" r:id="rId51" display="https://www.iattc.org/en-US/Management/Vessel-register?vesselno=2929" xr:uid="{00000000-0004-0000-0300-000032000000}"/>
    <hyperlink ref="A32" r:id="rId52" display="https://www.iattc.org/en-US/Management/Vessel-register?vesselno=3139" xr:uid="{00000000-0004-0000-0300-000033000000}"/>
    <hyperlink ref="A120" r:id="rId53" display="https://www.iattc.org/en-US/Management/Vessel-register?vesselno=3859" xr:uid="{00000000-0004-0000-0300-000034000000}"/>
    <hyperlink ref="A140" r:id="rId54" display="https://www.iattc.org/en-US/Management/Vessel-register?vesselno=3961" xr:uid="{00000000-0004-0000-0300-000035000000}"/>
    <hyperlink ref="A5" r:id="rId55" display="https://www.iattc.org/en-US/Management/Vessel-register?vesselno=208" xr:uid="{00000000-0004-0000-0300-000036000000}"/>
    <hyperlink ref="A35" r:id="rId56" display="https://www.iattc.org/en-US/Management/Vessel-register?vesselno=3166" xr:uid="{00000000-0004-0000-0300-000037000000}"/>
    <hyperlink ref="A210" r:id="rId57" display="https://www.iattc.org/en-US/Management/Vessel-register?vesselno=13561" xr:uid="{00000000-0004-0000-0300-000038000000}"/>
    <hyperlink ref="A25" r:id="rId58" display="https://www.iattc.org/en-US/Management/Vessel-register?vesselno=3010" xr:uid="{00000000-0004-0000-0300-000039000000}"/>
    <hyperlink ref="A118" r:id="rId59" display="https://www.iattc.org/en-US/Management/Vessel-register?vesselno=3853" xr:uid="{00000000-0004-0000-0300-00003A000000}"/>
    <hyperlink ref="A57" r:id="rId60" display="https://www.iattc.org/en-US/Management/Vessel-register?vesselno=3403" xr:uid="{00000000-0004-0000-0300-00003B000000}"/>
    <hyperlink ref="A14" r:id="rId61" display="https://www.iattc.org/en-US/Management/Vessel-register?vesselno=2416" xr:uid="{00000000-0004-0000-0300-00003C000000}"/>
    <hyperlink ref="A78" r:id="rId62" display="https://www.iattc.org/en-US/Management/Vessel-register?vesselno=3610" xr:uid="{00000000-0004-0000-0300-00003D000000}"/>
    <hyperlink ref="A221" r:id="rId63" display="https://www.iattc.org/en-US/Management/Vessel-register?vesselno=14619" xr:uid="{00000000-0004-0000-0300-00003E000000}"/>
    <hyperlink ref="A17" r:id="rId64" display="https://www.iattc.org/en-US/Management/Vessel-register?vesselno=2647" xr:uid="{00000000-0004-0000-0300-00003F000000}"/>
    <hyperlink ref="A109" r:id="rId65" display="https://www.iattc.org/en-US/Management/Vessel-register?vesselno=3811" xr:uid="{00000000-0004-0000-0300-000040000000}"/>
    <hyperlink ref="A224" r:id="rId66" display="https://www.iattc.org/en-US/Management/Vessel-register?vesselno=14691" xr:uid="{00000000-0004-0000-0300-000041000000}"/>
    <hyperlink ref="A99" r:id="rId67" display="https://www.iattc.org/en-US/Management/Vessel-register?vesselno=3742" xr:uid="{00000000-0004-0000-0300-000042000000}"/>
    <hyperlink ref="A39" r:id="rId68" display="https://www.iattc.org/en-US/Management/Vessel-register?vesselno=3202" xr:uid="{00000000-0004-0000-0300-000043000000}"/>
    <hyperlink ref="A127" r:id="rId69" display="https://www.iattc.org/en-US/Management/Vessel-register?vesselno=3907" xr:uid="{00000000-0004-0000-0300-000044000000}"/>
    <hyperlink ref="A182" r:id="rId70" display="https://www.iattc.org/en-US/Management/Vessel-register?vesselno=4129" xr:uid="{00000000-0004-0000-0300-000045000000}"/>
    <hyperlink ref="A181" r:id="rId71" display="https://www.iattc.org/en-US/Management/Vessel-register?vesselno=4126" xr:uid="{00000000-0004-0000-0300-000046000000}"/>
    <hyperlink ref="A206" r:id="rId72" display="https://www.iattc.org/en-US/Management/Vessel-register?vesselno=12491" xr:uid="{00000000-0004-0000-0300-000047000000}"/>
    <hyperlink ref="A20" r:id="rId73" display="https://www.iattc.org/en-US/Management/Vessel-register?vesselno=2797" xr:uid="{00000000-0004-0000-0300-000048000000}"/>
    <hyperlink ref="A243" r:id="rId74" display="https://www.iattc.org/en-US/Management/Vessel-register?vesselno=15662" xr:uid="{00000000-0004-0000-0300-000049000000}"/>
    <hyperlink ref="A256" r:id="rId75" display="https://www.iattc.org/en-US/Management/Vessel-register?vesselno=16239" xr:uid="{00000000-0004-0000-0300-00004A000000}"/>
    <hyperlink ref="A192" r:id="rId76" display="https://www.iattc.org/en-US/Management/Vessel-register?vesselno=6525" xr:uid="{00000000-0004-0000-0300-00004B000000}"/>
    <hyperlink ref="A111" r:id="rId77" display="https://www.iattc.org/en-US/Management/Vessel-register?vesselno=3820" xr:uid="{00000000-0004-0000-0300-00004C000000}"/>
    <hyperlink ref="A18" r:id="rId78" display="https://www.iattc.org/en-US/Management/Vessel-register?vesselno=2671" xr:uid="{00000000-0004-0000-0300-00004D000000}"/>
    <hyperlink ref="A258" r:id="rId79" display="https://www.iattc.org/en-US/Management/Vessel-register?vesselno=16322" xr:uid="{00000000-0004-0000-0300-00004E000000}"/>
    <hyperlink ref="A138" r:id="rId80" display="https://www.iattc.org/en-US/Management/Vessel-register?vesselno=3955" xr:uid="{00000000-0004-0000-0300-00004F000000}"/>
    <hyperlink ref="A117" r:id="rId81" display="https://www.iattc.org/en-US/Management/Vessel-register?vesselno=3850" xr:uid="{00000000-0004-0000-0300-000050000000}"/>
    <hyperlink ref="A37" r:id="rId82" display="https://www.iattc.org/en-US/Management/Vessel-register?vesselno=3193" xr:uid="{00000000-0004-0000-0300-000051000000}"/>
    <hyperlink ref="A122" r:id="rId83" display="https://www.iattc.org/en-US/Management/Vessel-register?vesselno=3868" xr:uid="{00000000-0004-0000-0300-000052000000}"/>
    <hyperlink ref="A70" r:id="rId84" display="https://www.iattc.org/en-US/Management/Vessel-register?vesselno=3553" xr:uid="{00000000-0004-0000-0300-000053000000}"/>
    <hyperlink ref="A104" r:id="rId85" display="https://www.iattc.org/en-US/Management/Vessel-register?vesselno=3766" xr:uid="{00000000-0004-0000-0300-000054000000}"/>
    <hyperlink ref="A67" r:id="rId86" display="https://www.iattc.org/en-US/Management/Vessel-register?vesselno=3529" xr:uid="{00000000-0004-0000-0300-000055000000}"/>
    <hyperlink ref="A68" r:id="rId87" display="https://www.iattc.org/en-US/Management/Vessel-register?vesselno=3535" xr:uid="{00000000-0004-0000-0300-000056000000}"/>
    <hyperlink ref="A11" r:id="rId88" display="https://www.iattc.org/en-US/Management/Vessel-register?vesselno=1513" xr:uid="{00000000-0004-0000-0300-000057000000}"/>
    <hyperlink ref="A63" r:id="rId89" display="https://www.iattc.org/en-US/Management/Vessel-register?vesselno=3451" xr:uid="{00000000-0004-0000-0300-000058000000}"/>
    <hyperlink ref="A151" r:id="rId90" display="https://www.iattc.org/en-US/Management/Vessel-register?vesselno=4009" xr:uid="{00000000-0004-0000-0300-000059000000}"/>
    <hyperlink ref="A3" r:id="rId91" display="https://www.iattc.org/en-US/Management/Vessel-register?vesselno=115" xr:uid="{00000000-0004-0000-0300-00005A000000}"/>
    <hyperlink ref="A252" r:id="rId92" display="https://www.iattc.org/en-US/Management/Vessel-register?vesselno=15991" xr:uid="{00000000-0004-0000-0300-00005B000000}"/>
    <hyperlink ref="A173" r:id="rId93" display="https://www.iattc.org/en-US/Management/Vessel-register?vesselno=4093" xr:uid="{00000000-0004-0000-0300-00005C000000}"/>
    <hyperlink ref="A45" r:id="rId94" display="https://www.iattc.org/en-US/Management/Vessel-register?vesselno=3262" xr:uid="{00000000-0004-0000-0300-00005D000000}"/>
    <hyperlink ref="A222" r:id="rId95" display="https://www.iattc.org/en-US/Management/Vessel-register?vesselno=14689" xr:uid="{00000000-0004-0000-0300-00005E000000}"/>
    <hyperlink ref="A257" r:id="rId96" display="https://www.iattc.org/en-US/Management/Vessel-register?vesselno=16243" xr:uid="{00000000-0004-0000-0300-00005F000000}"/>
    <hyperlink ref="A97" r:id="rId97" display="https://www.iattc.org/en-US/Management/Vessel-register?vesselno=3733" xr:uid="{00000000-0004-0000-0300-000060000000}"/>
    <hyperlink ref="A262" r:id="rId98" display="https://www.iattc.org/en-US/Management/Vessel-register?vesselno=17043" xr:uid="{00000000-0004-0000-0300-000061000000}"/>
    <hyperlink ref="A149" r:id="rId99" display="https://www.iattc.org/en-US/Management/Vessel-register?vesselno=4000" xr:uid="{00000000-0004-0000-0300-000062000000}"/>
    <hyperlink ref="A128" r:id="rId100" display="https://www.iattc.org/en-US/Management/Vessel-register?vesselno=3913" xr:uid="{00000000-0004-0000-0300-000063000000}"/>
    <hyperlink ref="A34" r:id="rId101" display="https://www.iattc.org/en-US/Management/Vessel-register?vesselno=3160" xr:uid="{00000000-0004-0000-0300-000064000000}"/>
    <hyperlink ref="A213" r:id="rId102" display="https://www.iattc.org/en-US/Management/Vessel-register?vesselno=13720" xr:uid="{00000000-0004-0000-0300-000065000000}"/>
    <hyperlink ref="A176" r:id="rId103" display="https://www.iattc.org/en-US/Management/Vessel-register?vesselno=4105" xr:uid="{00000000-0004-0000-0300-000066000000}"/>
    <hyperlink ref="A184" r:id="rId104" display="https://www.iattc.org/en-US/Management/Vessel-register?vesselno=4138" xr:uid="{00000000-0004-0000-0300-000067000000}"/>
    <hyperlink ref="A125" r:id="rId105" display="https://www.iattc.org/en-US/Management/Vessel-register?vesselno=3892" xr:uid="{00000000-0004-0000-0300-000068000000}"/>
    <hyperlink ref="A126" r:id="rId106" display="https://www.iattc.org/en-US/Management/Vessel-register?vesselno=3898" xr:uid="{00000000-0004-0000-0300-000069000000}"/>
    <hyperlink ref="A223" r:id="rId107" display="https://www.iattc.org/en-US/Management/Vessel-register?vesselno=14690" xr:uid="{00000000-0004-0000-0300-00006A000000}"/>
    <hyperlink ref="A26" r:id="rId108" display="https://www.iattc.org/en-US/Management/Vessel-register?vesselno=3031" xr:uid="{00000000-0004-0000-0300-00006B000000}"/>
    <hyperlink ref="A119" r:id="rId109" display="https://www.iattc.org/en-US/Management/Vessel-register?vesselno=3856" xr:uid="{00000000-0004-0000-0300-00006C000000}"/>
    <hyperlink ref="A15" r:id="rId110" display="https://www.iattc.org/en-US/Management/Vessel-register?vesselno=2479" xr:uid="{00000000-0004-0000-0300-00006D000000}"/>
    <hyperlink ref="A160" r:id="rId111" display="https://www.iattc.org/en-US/Management/Vessel-register?vesselno=4042" xr:uid="{00000000-0004-0000-0300-00006E000000}"/>
    <hyperlink ref="A112" r:id="rId112" display="https://www.iattc.org/en-US/Management/Vessel-register?vesselno=3826" xr:uid="{00000000-0004-0000-0300-00006F000000}"/>
    <hyperlink ref="A144" r:id="rId113" display="https://www.iattc.org/en-US/Management/Vessel-register?vesselno=3979" xr:uid="{00000000-0004-0000-0300-000070000000}"/>
    <hyperlink ref="A162" r:id="rId114" display="https://www.iattc.org/en-US/Management/Vessel-register?vesselno=4051" xr:uid="{00000000-0004-0000-0300-000071000000}"/>
    <hyperlink ref="A137" r:id="rId115" display="https://www.iattc.org/en-US/Management/Vessel-register?vesselno=3952" xr:uid="{00000000-0004-0000-0300-000072000000}"/>
    <hyperlink ref="A21" r:id="rId116" display="https://www.iattc.org/en-US/Management/Vessel-register?vesselno=2806" xr:uid="{00000000-0004-0000-0300-000073000000}"/>
    <hyperlink ref="A93" r:id="rId117" display="https://www.iattc.org/en-US/Management/Vessel-register?vesselno=3706" xr:uid="{00000000-0004-0000-0300-000074000000}"/>
    <hyperlink ref="A217" r:id="rId118" display="https://www.iattc.org/en-US/Management/Vessel-register?vesselno=14422" xr:uid="{00000000-0004-0000-0300-000075000000}"/>
    <hyperlink ref="A225" r:id="rId119" display="https://www.iattc.org/en-US/Management/Vessel-register?vesselno=14708" xr:uid="{00000000-0004-0000-0300-000076000000}"/>
    <hyperlink ref="A178" r:id="rId120" display="https://www.iattc.org/en-US/Management/Vessel-register?vesselno=4114" xr:uid="{00000000-0004-0000-0300-000077000000}"/>
    <hyperlink ref="A190" r:id="rId121" display="https://www.iattc.org/en-US/Management/Vessel-register?vesselno=6347" xr:uid="{00000000-0004-0000-0300-000078000000}"/>
    <hyperlink ref="A159" r:id="rId122" display="https://www.iattc.org/en-US/Management/Vessel-register?vesselno=4039" xr:uid="{00000000-0004-0000-0300-000079000000}"/>
    <hyperlink ref="A187" r:id="rId123" display="https://www.iattc.org/en-US/Management/Vessel-register?vesselno=6297" xr:uid="{00000000-0004-0000-0300-00007A000000}"/>
    <hyperlink ref="A123" r:id="rId124" display="https://www.iattc.org/en-US/Management/Vessel-register?vesselno=3874" xr:uid="{00000000-0004-0000-0300-00007B000000}"/>
    <hyperlink ref="A134" r:id="rId125" display="https://www.iattc.org/en-US/Management/Vessel-register?vesselno=3937" xr:uid="{00000000-0004-0000-0300-00007C000000}"/>
    <hyperlink ref="A183" r:id="rId126" display="https://www.iattc.org/en-US/Management/Vessel-register?vesselno=4132" xr:uid="{00000000-0004-0000-0300-00007D000000}"/>
    <hyperlink ref="A170" r:id="rId127" display="https://www.iattc.org/en-US/Management/Vessel-register?vesselno=4075" xr:uid="{00000000-0004-0000-0300-00007E000000}"/>
    <hyperlink ref="A250" r:id="rId128" display="https://www.iattc.org/en-US/Management/Vessel-register?vesselno=15944" xr:uid="{00000000-0004-0000-0300-00007F000000}"/>
    <hyperlink ref="A191" r:id="rId129" display="https://www.iattc.org/en-US/Management/Vessel-register?vesselno=6489" xr:uid="{00000000-0004-0000-0300-000080000000}"/>
    <hyperlink ref="A31" r:id="rId130" display="https://www.iattc.org/en-US/Management/Vessel-register?vesselno=3112" xr:uid="{00000000-0004-0000-0300-000081000000}"/>
    <hyperlink ref="A7" r:id="rId131" display="https://www.iattc.org/en-US/Management/Vessel-register?vesselno=670" xr:uid="{00000000-0004-0000-0300-000082000000}"/>
    <hyperlink ref="A58" r:id="rId132" display="https://www.iattc.org/en-US/Management/Vessel-register?vesselno=3406" xr:uid="{00000000-0004-0000-0300-000083000000}"/>
    <hyperlink ref="A179" r:id="rId133" display="https://www.iattc.org/en-US/Management/Vessel-register?vesselno=4117" xr:uid="{00000000-0004-0000-0300-000084000000}"/>
    <hyperlink ref="A98" r:id="rId134" display="https://www.iattc.org/en-US/Management/Vessel-register?vesselno=3739" xr:uid="{00000000-0004-0000-0300-000085000000}"/>
    <hyperlink ref="A9" r:id="rId135" display="https://www.iattc.org/en-US/Management/Vessel-register?vesselno=1078" xr:uid="{00000000-0004-0000-0300-000086000000}"/>
    <hyperlink ref="A76" r:id="rId136" display="https://www.iattc.org/en-US/Management/Vessel-register?vesselno=3604" xr:uid="{00000000-0004-0000-0300-000087000000}"/>
    <hyperlink ref="A180" r:id="rId137" display="https://www.iattc.org/en-US/Management/Vessel-register?vesselno=4120" xr:uid="{00000000-0004-0000-0300-000088000000}"/>
    <hyperlink ref="A266" r:id="rId138" display="https://www.iattc.org/en-US/Management/Vessel-register?vesselno=17397" xr:uid="{00000000-0004-0000-0300-000089000000}"/>
    <hyperlink ref="A208" r:id="rId139" display="https://www.iattc.org/en-US/Management/Vessel-register?vesselno=13257" xr:uid="{00000000-0004-0000-0300-00008A000000}"/>
    <hyperlink ref="A100" r:id="rId140" display="https://www.iattc.org/en-US/Management/Vessel-register?vesselno=3745" xr:uid="{00000000-0004-0000-0300-00008B000000}"/>
    <hyperlink ref="A6" r:id="rId141" display="https://www.iattc.org/en-US/Management/Vessel-register?vesselno=220" xr:uid="{00000000-0004-0000-0300-00008C000000}"/>
    <hyperlink ref="A87" r:id="rId142" display="https://www.iattc.org/en-US/Management/Vessel-register?vesselno=3676" xr:uid="{00000000-0004-0000-0300-00008D000000}"/>
    <hyperlink ref="A22" r:id="rId143" display="https://www.iattc.org/en-US/Management/Vessel-register?vesselno=2845" xr:uid="{00000000-0004-0000-0300-00008E000000}"/>
    <hyperlink ref="A220" r:id="rId144" display="https://www.iattc.org/en-US/Management/Vessel-register?vesselno=14604" xr:uid="{00000000-0004-0000-0300-00008F000000}"/>
    <hyperlink ref="A216" r:id="rId145" display="https://www.iattc.org/en-US/Management/Vessel-register?vesselno=14413" xr:uid="{00000000-0004-0000-0300-000090000000}"/>
    <hyperlink ref="A207" r:id="rId146" display="https://www.iattc.org/en-US/Management/Vessel-register?vesselno=12905" xr:uid="{00000000-0004-0000-0300-000091000000}"/>
    <hyperlink ref="A269" r:id="rId147" display="https://www.iattc.org/en-US/Management/Vessel-register?vesselno=18603" xr:uid="{00000000-0004-0000-0300-000092000000}"/>
    <hyperlink ref="A218" r:id="rId148" display="https://www.iattc.org/en-US/Management/Vessel-register?vesselno=14527" xr:uid="{00000000-0004-0000-0300-000093000000}"/>
    <hyperlink ref="A55" r:id="rId149" display="https://www.iattc.org/en-US/Management/Vessel-register?vesselno=3388" xr:uid="{00000000-0004-0000-0300-000094000000}"/>
    <hyperlink ref="A246" r:id="rId150" display="https://www.iattc.org/en-US/Management/Vessel-register?vesselno=15669" xr:uid="{00000000-0004-0000-0300-000095000000}"/>
    <hyperlink ref="A62" r:id="rId151" display="https://www.iattc.org/en-US/Management/Vessel-register?vesselno=3430" xr:uid="{00000000-0004-0000-0300-000096000000}"/>
    <hyperlink ref="A27" r:id="rId152" display="https://www.iattc.org/en-US/Management/Vessel-register?vesselno=3058" xr:uid="{00000000-0004-0000-0300-000097000000}"/>
    <hyperlink ref="A28" r:id="rId153" display="https://www.iattc.org/en-US/Management/Vessel-register?vesselno=3067" xr:uid="{00000000-0004-0000-0300-000098000000}"/>
    <hyperlink ref="A80" r:id="rId154" display="https://www.iattc.org/en-US/Management/Vessel-register?vesselno=3631" xr:uid="{00000000-0004-0000-0300-000099000000}"/>
    <hyperlink ref="A241" r:id="rId155" display="https://www.iattc.org/en-US/Management/Vessel-register?vesselno=15659" xr:uid="{00000000-0004-0000-0300-00009A000000}"/>
    <hyperlink ref="A51" r:id="rId156" display="https://www.iattc.org/en-US/Management/Vessel-register?vesselno=3361" xr:uid="{00000000-0004-0000-0300-00009B000000}"/>
    <hyperlink ref="A260" r:id="rId157" display="https://www.iattc.org/en-US/Management/Vessel-register?vesselno=16373" xr:uid="{00000000-0004-0000-0300-00009C000000}"/>
    <hyperlink ref="A155" r:id="rId158" display="https://www.iattc.org/en-US/Management/Vessel-register?vesselno=4027" xr:uid="{00000000-0004-0000-0300-00009D000000}"/>
    <hyperlink ref="A139" r:id="rId159" display="https://www.iattc.org/en-US/Management/Vessel-register?vesselno=3958" xr:uid="{00000000-0004-0000-0300-00009E000000}"/>
    <hyperlink ref="A177" r:id="rId160" display="https://www.iattc.org/en-US/Management/Vessel-register?vesselno=4108" xr:uid="{00000000-0004-0000-0300-00009F000000}"/>
    <hyperlink ref="A152" r:id="rId161" display="https://www.iattc.org/en-US/Management/Vessel-register?vesselno=4012" xr:uid="{00000000-0004-0000-0300-0000A0000000}"/>
    <hyperlink ref="A172" r:id="rId162" display="https://www.iattc.org/en-US/Management/Vessel-register?vesselno=4090" xr:uid="{00000000-0004-0000-0300-0000A1000000}"/>
    <hyperlink ref="A163" r:id="rId163" display="https://www.iattc.org/en-US/Management/Vessel-register?vesselno=4054" xr:uid="{00000000-0004-0000-0300-0000A2000000}"/>
    <hyperlink ref="A158" r:id="rId164" display="https://www.iattc.org/en-US/Management/Vessel-register?vesselno=4036" xr:uid="{00000000-0004-0000-0300-0000A3000000}"/>
    <hyperlink ref="A164" r:id="rId165" display="https://www.iattc.org/en-US/Management/Vessel-register?vesselno=4057" xr:uid="{00000000-0004-0000-0300-0000A4000000}"/>
    <hyperlink ref="A82" r:id="rId166" display="https://www.iattc.org/en-US/Management/Vessel-register?vesselno=3646" xr:uid="{00000000-0004-0000-0300-0000A5000000}"/>
    <hyperlink ref="A146" r:id="rId167" display="https://www.iattc.org/en-US/Management/Vessel-register?vesselno=3988" xr:uid="{00000000-0004-0000-0300-0000A6000000}"/>
    <hyperlink ref="A129" r:id="rId168" display="https://www.iattc.org/en-US/Management/Vessel-register?vesselno=3916" xr:uid="{00000000-0004-0000-0300-0000A7000000}"/>
    <hyperlink ref="A150" r:id="rId169" display="https://www.iattc.org/en-US/Management/Vessel-register?vesselno=4003" xr:uid="{00000000-0004-0000-0300-0000A8000000}"/>
    <hyperlink ref="A189" r:id="rId170" display="https://www.iattc.org/en-US/Management/Vessel-register?vesselno=6311" xr:uid="{00000000-0004-0000-0300-0000A9000000}"/>
    <hyperlink ref="A188" r:id="rId171" display="https://www.iattc.org/en-US/Management/Vessel-register?vesselno=6309" xr:uid="{00000000-0004-0000-0300-0000AA000000}"/>
    <hyperlink ref="A240" r:id="rId172" display="https://www.iattc.org/en-US/Management/Vessel-register?vesselno=15641" xr:uid="{00000000-0004-0000-0300-0000AB000000}"/>
    <hyperlink ref="A64" r:id="rId173" display="https://www.iattc.org/en-US/Management/Vessel-register?vesselno=3484" xr:uid="{00000000-0004-0000-0300-0000AC000000}"/>
    <hyperlink ref="A133" r:id="rId174" display="https://www.iattc.org/en-US/Management/Vessel-register?vesselno=3934" xr:uid="{00000000-0004-0000-0300-0000AD000000}"/>
    <hyperlink ref="A174" r:id="rId175" display="https://www.iattc.org/en-US/Management/Vessel-register?vesselno=4096" xr:uid="{00000000-0004-0000-0300-0000AE000000}"/>
    <hyperlink ref="A52" r:id="rId176" display="https://www.iattc.org/en-US/Management/Vessel-register?vesselno=3370" xr:uid="{00000000-0004-0000-0300-0000AF000000}"/>
    <hyperlink ref="A168" r:id="rId177" display="https://www.iattc.org/en-US/Management/Vessel-register?vesselno=4069" xr:uid="{00000000-0004-0000-0300-0000B0000000}"/>
    <hyperlink ref="A249" r:id="rId178" display="https://www.iattc.org/en-US/Management/Vessel-register?vesselno=15833" xr:uid="{00000000-0004-0000-0300-0000B1000000}"/>
    <hyperlink ref="A73" r:id="rId179" display="https://www.iattc.org/en-US/Management/Vessel-register?vesselno=3577" xr:uid="{00000000-0004-0000-0300-0000B2000000}"/>
    <hyperlink ref="A253" r:id="rId180" display="https://www.iattc.org/en-US/Management/Vessel-register?vesselno=16113" xr:uid="{00000000-0004-0000-0300-0000B3000000}"/>
    <hyperlink ref="A142" r:id="rId181" display="https://www.iattc.org/en-US/Management/Vessel-register?vesselno=3967" xr:uid="{00000000-0004-0000-0300-0000B4000000}"/>
    <hyperlink ref="A202" r:id="rId182" display="https://www.iattc.org/en-US/Management/Vessel-register?vesselno=12297" xr:uid="{00000000-0004-0000-0300-0000B5000000}"/>
    <hyperlink ref="A232" r:id="rId183" display="https://www.iattc.org/en-US/Management/Vessel-register?vesselno=15578" xr:uid="{00000000-0004-0000-0300-0000B6000000}"/>
    <hyperlink ref="A81" r:id="rId184" display="https://www.iattc.org/en-US/Management/Vessel-register?vesselno=3643" xr:uid="{00000000-0004-0000-0300-0000B7000000}"/>
    <hyperlink ref="A203" r:id="rId185" display="https://www.iattc.org/en-US/Management/Vessel-register?vesselno=12355" xr:uid="{00000000-0004-0000-0300-0000B8000000}"/>
    <hyperlink ref="A167" r:id="rId186" display="https://www.iattc.org/en-US/Management/Vessel-register?vesselno=4066" xr:uid="{00000000-0004-0000-0300-0000B9000000}"/>
    <hyperlink ref="A145" r:id="rId187" display="https://www.iattc.org/en-US/Management/Vessel-register?vesselno=3982" xr:uid="{00000000-0004-0000-0300-0000BA000000}"/>
    <hyperlink ref="A135" r:id="rId188" display="https://www.iattc.org/en-US/Management/Vessel-register?vesselno=3940" xr:uid="{00000000-0004-0000-0300-0000BB000000}"/>
    <hyperlink ref="A251" r:id="rId189" display="https://www.iattc.org/en-US/Management/Vessel-register?vesselno=15962" xr:uid="{00000000-0004-0000-0300-0000BC000000}"/>
    <hyperlink ref="A30" r:id="rId190" display="https://www.iattc.org/en-US/Management/Vessel-register?vesselno=3109" xr:uid="{00000000-0004-0000-0300-0000BD000000}"/>
    <hyperlink ref="A110" r:id="rId191" display="https://www.iattc.org/en-US/Management/Vessel-register?vesselno=3814" xr:uid="{00000000-0004-0000-0300-0000BE000000}"/>
    <hyperlink ref="A121" r:id="rId192" display="https://www.iattc.org/en-US/Management/Vessel-register?vesselno=3865" xr:uid="{00000000-0004-0000-0300-0000BF000000}"/>
    <hyperlink ref="A272" r:id="rId193" display="https://www.iattc.org/en-US/Management/Vessel-register?vesselno=18836" xr:uid="{00000000-0004-0000-0300-0000C0000000}"/>
    <hyperlink ref="A161" r:id="rId194" display="https://www.iattc.org/en-US/Management/Vessel-register?vesselno=4045" xr:uid="{00000000-0004-0000-0300-0000C1000000}"/>
    <hyperlink ref="A116" r:id="rId195" display="https://www.iattc.org/en-US/Management/Vessel-register?vesselno=3847" xr:uid="{00000000-0004-0000-0300-0000C2000000}"/>
    <hyperlink ref="A96" r:id="rId196" display="https://www.iattc.org/en-US/Management/Vessel-register?vesselno=3730" xr:uid="{00000000-0004-0000-0300-0000C3000000}"/>
    <hyperlink ref="A147" r:id="rId197" display="https://www.iattc.org/en-US/Management/Vessel-register?vesselno=3994" xr:uid="{00000000-0004-0000-0300-0000C4000000}"/>
    <hyperlink ref="A265" r:id="rId198" display="https://www.iattc.org/en-US/Management/Vessel-register?vesselno=17214" xr:uid="{00000000-0004-0000-0300-0000C5000000}"/>
    <hyperlink ref="A132" r:id="rId199" display="https://www.iattc.org/en-US/Management/Vessel-register?vesselno=3928" xr:uid="{00000000-0004-0000-0300-0000C6000000}"/>
    <hyperlink ref="A38" r:id="rId200" display="https://www.iattc.org/en-US/Management/Vessel-register?vesselno=3196" xr:uid="{00000000-0004-0000-0300-0000C7000000}"/>
    <hyperlink ref="A50" r:id="rId201" display="https://www.iattc.org/en-US/Management/Vessel-register?vesselno=3328" xr:uid="{00000000-0004-0000-0300-0000C8000000}"/>
    <hyperlink ref="A154" r:id="rId202" display="https://www.iattc.org/en-US/Management/Vessel-register?vesselno=4018" xr:uid="{00000000-0004-0000-0300-0000C9000000}"/>
    <hyperlink ref="A153" r:id="rId203" display="https://www.iattc.org/en-US/Management/Vessel-register?vesselno=4015" xr:uid="{00000000-0004-0000-0300-0000CA000000}"/>
    <hyperlink ref="A242" r:id="rId204" display="https://www.iattc.org/en-US/Management/Vessel-register?vesselno=15661" xr:uid="{00000000-0004-0000-0300-0000CB000000}"/>
    <hyperlink ref="A245" r:id="rId205" display="https://www.iattc.org/en-US/Management/Vessel-register?vesselno=15666" xr:uid="{00000000-0004-0000-0300-0000CC000000}"/>
    <hyperlink ref="A233" r:id="rId206" display="https://www.iattc.org/en-US/Management/Vessel-register?vesselno=15600" xr:uid="{00000000-0004-0000-0300-0000CD000000}"/>
    <hyperlink ref="A23" r:id="rId207" display="https://www.iattc.org/en-US/Management/Vessel-register?vesselno=2878" xr:uid="{00000000-0004-0000-0300-0000CE000000}"/>
    <hyperlink ref="A267" r:id="rId208" display="https://www.iattc.org/en-US/Management/Vessel-register?vesselno=18148" xr:uid="{00000000-0004-0000-0300-0000CF000000}"/>
    <hyperlink ref="A171" r:id="rId209" display="https://www.iattc.org/en-US/Management/Vessel-register?vesselno=4084" xr:uid="{00000000-0004-0000-0300-0000D0000000}"/>
    <hyperlink ref="A131" r:id="rId210" display="https://www.iattc.org/en-US/Management/Vessel-register?vesselno=3922" xr:uid="{00000000-0004-0000-0300-0000D1000000}"/>
    <hyperlink ref="A244" r:id="rId211" display="https://www.iattc.org/en-US/Management/Vessel-register?vesselno=15665" xr:uid="{00000000-0004-0000-0300-0000D2000000}"/>
    <hyperlink ref="A143" r:id="rId212" display="https://www.iattc.org/en-US/Management/Vessel-register?vesselno=3970" xr:uid="{00000000-0004-0000-0300-0000D3000000}"/>
    <hyperlink ref="A75" r:id="rId213" display="https://www.iattc.org/en-US/Management/Vessel-register?vesselno=3595" xr:uid="{00000000-0004-0000-0300-0000D4000000}"/>
    <hyperlink ref="A74" r:id="rId214" display="https://www.iattc.org/en-US/Management/Vessel-register?vesselno=3586" xr:uid="{00000000-0004-0000-0300-0000D5000000}"/>
    <hyperlink ref="A86" r:id="rId215" display="https://www.iattc.org/en-US/Management/Vessel-register?vesselno=3661" xr:uid="{00000000-0004-0000-0300-0000D6000000}"/>
    <hyperlink ref="A89" r:id="rId216" display="https://www.iattc.org/en-US/Management/Vessel-register?vesselno=3685" xr:uid="{00000000-0004-0000-0300-0000D7000000}"/>
    <hyperlink ref="A193" r:id="rId217" display="https://www.iattc.org/en-US/Management/Vessel-register?vesselno=6607" xr:uid="{00000000-0004-0000-0300-0000D8000000}"/>
    <hyperlink ref="A92" r:id="rId218" display="https://www.iattc.org/en-US/Management/Vessel-register?vesselno=3697" xr:uid="{00000000-0004-0000-0300-0000D9000000}"/>
    <hyperlink ref="A175" r:id="rId219" display="https://www.iattc.org/en-US/Management/Vessel-register?vesselno=4099" xr:uid="{00000000-0004-0000-0300-0000DA000000}"/>
    <hyperlink ref="A4" r:id="rId220" display="https://www.iattc.org/en-US/Management/Vessel-register?vesselno=205" xr:uid="{00000000-0004-0000-0300-0000DB000000}"/>
    <hyperlink ref="A197" r:id="rId221" display="https://www.iattc.org/en-US/Management/Vessel-register?vesselno=12262" xr:uid="{00000000-0004-0000-0300-0000DC000000}"/>
    <hyperlink ref="A84" r:id="rId222" display="https://www.iattc.org/en-US/Management/Vessel-register?vesselno=3652" xr:uid="{00000000-0004-0000-0300-0000DD000000}"/>
    <hyperlink ref="A261" r:id="rId223" display="https://www.iattc.org/en-US/Management/Vessel-register?vesselno=17041" xr:uid="{00000000-0004-0000-0300-0000DE000000}"/>
    <hyperlink ref="A106" r:id="rId224" display="https://www.iattc.org/en-US/Management/Vessel-register?vesselno=3775" xr:uid="{00000000-0004-0000-0300-0000DF000000}"/>
    <hyperlink ref="A166" r:id="rId225" display="https://www.iattc.org/en-US/Management/Vessel-register?vesselno=4063" xr:uid="{00000000-0004-0000-0300-0000E0000000}"/>
    <hyperlink ref="A235" r:id="rId226" display="https://www.iattc.org/en-US/Management/Vessel-register?vesselno=15622" xr:uid="{00000000-0004-0000-0300-0000E1000000}"/>
    <hyperlink ref="A205" r:id="rId227" display="https://www.iattc.org/en-US/Management/Vessel-register?vesselno=12466" xr:uid="{00000000-0004-0000-0300-0000E2000000}"/>
    <hyperlink ref="A157" r:id="rId228" display="https://www.iattc.org/en-US/Management/Vessel-register?vesselno=4033" xr:uid="{00000000-0004-0000-0300-0000E3000000}"/>
    <hyperlink ref="A148" r:id="rId229" display="https://www.iattc.org/en-US/Management/Vessel-register?vesselno=3997" xr:uid="{00000000-0004-0000-0300-0000E4000000}"/>
    <hyperlink ref="A130" r:id="rId230" display="https://www.iattc.org/en-US/Management/Vessel-register?vesselno=3919" xr:uid="{00000000-0004-0000-0300-0000E5000000}"/>
    <hyperlink ref="A136" r:id="rId231" display="https://www.iattc.org/en-US/Management/Vessel-register?vesselno=3943" xr:uid="{00000000-0004-0000-0300-0000E6000000}"/>
    <hyperlink ref="A214" r:id="rId232" display="https://www.iattc.org/en-US/Management/Vessel-register?vesselno=14392" xr:uid="{00000000-0004-0000-0300-0000E7000000}"/>
    <hyperlink ref="A236" r:id="rId233" display="https://www.iattc.org/en-US/Management/Vessel-register?vesselno=15623" xr:uid="{00000000-0004-0000-0300-0000E8000000}"/>
    <hyperlink ref="A42" r:id="rId234" display="https://www.iattc.org/en-US/Management/Vessel-register?vesselno=3244" xr:uid="{00000000-0004-0000-0300-0000E9000000}"/>
    <hyperlink ref="A198" r:id="rId235" display="https://www.iattc.org/en-US/Management/Vessel-register?vesselno=12269" xr:uid="{00000000-0004-0000-0300-0000EA000000}"/>
    <hyperlink ref="A200" r:id="rId236" display="https://www.iattc.org/en-US/Management/Vessel-register?vesselno=12273" xr:uid="{00000000-0004-0000-0300-0000EB000000}"/>
    <hyperlink ref="A238" r:id="rId237" display="https://www.iattc.org/en-US/Management/Vessel-register?vesselno=15625" xr:uid="{00000000-0004-0000-0300-0000EC000000}"/>
    <hyperlink ref="A248" r:id="rId238" display="https://www.iattc.org/en-US/Management/Vessel-register?vesselno=15675" xr:uid="{00000000-0004-0000-0300-0000ED000000}"/>
    <hyperlink ref="A259" r:id="rId239" display="https://www.iattc.org/en-US/Management/Vessel-register?vesselno=16370" xr:uid="{00000000-0004-0000-0300-0000EE000000}"/>
    <hyperlink ref="A247" r:id="rId240" display="https://www.iattc.org/en-US/Management/Vessel-register?vesselno=15674" xr:uid="{00000000-0004-0000-0300-0000EF000000}"/>
    <hyperlink ref="A230" r:id="rId241" display="https://www.iattc.org/en-US/Management/Vessel-register?vesselno=15557" xr:uid="{00000000-0004-0000-0300-0000F0000000}"/>
    <hyperlink ref="A254" r:id="rId242" display="https://www.iattc.org/en-US/Management/Vessel-register?vesselno=16228" xr:uid="{00000000-0004-0000-0300-0000F1000000}"/>
    <hyperlink ref="A255" r:id="rId243" display="https://www.iattc.org/en-US/Management/Vessel-register?vesselno=16229" xr:uid="{00000000-0004-0000-0300-0000F2000000}"/>
    <hyperlink ref="A239" r:id="rId244" display="https://www.iattc.org/en-US/Management/Vessel-register?vesselno=15626" xr:uid="{00000000-0004-0000-0300-0000F3000000}"/>
    <hyperlink ref="A201" r:id="rId245" display="https://www.iattc.org/en-US/Management/Vessel-register?vesselno=12274" xr:uid="{00000000-0004-0000-0300-0000F4000000}"/>
    <hyperlink ref="A229" r:id="rId246" display="https://www.iattc.org/en-US/Management/Vessel-register?vesselno=15556" xr:uid="{00000000-0004-0000-0300-0000F5000000}"/>
    <hyperlink ref="A264" r:id="rId247" display="https://www.iattc.org/en-US/Management/Vessel-register?vesselno=17199" xr:uid="{00000000-0004-0000-0300-0000F6000000}"/>
    <hyperlink ref="A228" r:id="rId248" display="https://www.iattc.org/en-US/Management/Vessel-register?vesselno=15327" xr:uid="{00000000-0004-0000-0300-0000F7000000}"/>
    <hyperlink ref="A226" r:id="rId249" display="https://www.iattc.org/en-US/Management/Vessel-register?vesselno=14964" xr:uid="{00000000-0004-0000-0300-0000F8000000}"/>
    <hyperlink ref="A199" r:id="rId250" display="https://www.iattc.org/en-US/Management/Vessel-register?vesselno=12270" xr:uid="{00000000-0004-0000-0300-0000F9000000}"/>
    <hyperlink ref="A2" r:id="rId251" display="https://www.iattc.org/en-US/Management/Vessel-register?vesselno=12" xr:uid="{00000000-0004-0000-0300-0000FA000000}"/>
    <hyperlink ref="A105" r:id="rId252" display="https://www.iattc.org/en-US/Management/Vessel-register?vesselno=3772" xr:uid="{00000000-0004-0000-0300-0000FB000000}"/>
    <hyperlink ref="A204" r:id="rId253" display="https://www.iattc.org/en-US/Management/Vessel-register?vesselno=12429" xr:uid="{00000000-0004-0000-0300-0000FC000000}"/>
    <hyperlink ref="A102" r:id="rId254" display="https://www.iattc.org/en-US/Management/Vessel-register?vesselno=3754" xr:uid="{00000000-0004-0000-0300-0000FD000000}"/>
    <hyperlink ref="A91" r:id="rId255" display="https://www.iattc.org/en-US/Management/Vessel-register?vesselno=3694" xr:uid="{00000000-0004-0000-0300-0000FE000000}"/>
    <hyperlink ref="A59" r:id="rId256" display="https://www.iattc.org/en-US/Management/Vessel-register?vesselno=3409" xr:uid="{00000000-0004-0000-0300-0000FF000000}"/>
    <hyperlink ref="A101" r:id="rId257" display="https://www.iattc.org/en-US/Management/Vessel-register?vesselno=3751" xr:uid="{00000000-0004-0000-0300-000000010000}"/>
    <hyperlink ref="A85" r:id="rId258" display="https://www.iattc.org/en-US/Management/Vessel-register?vesselno=3658" xr:uid="{00000000-0004-0000-0300-000001010000}"/>
    <hyperlink ref="A48" r:id="rId259" display="https://www.iattc.org/en-US/Management/Vessel-register?vesselno=3283" xr:uid="{00000000-0004-0000-0300-000002010000}"/>
    <hyperlink ref="A77" r:id="rId260" display="https://www.iattc.org/en-US/Management/Vessel-register?vesselno=3607" xr:uid="{00000000-0004-0000-0300-000003010000}"/>
    <hyperlink ref="A165" r:id="rId261" display="https://www.iattc.org/en-US/Management/Vessel-register?vesselno=4060" xr:uid="{00000000-0004-0000-0300-000004010000}"/>
    <hyperlink ref="A169" r:id="rId262" display="https://www.iattc.org/en-US/Management/Vessel-register?vesselno=4072" xr:uid="{00000000-0004-0000-0300-000005010000}"/>
    <hyperlink ref="A83" r:id="rId263" display="https://www.iattc.org/en-US/Management/Vessel-register?vesselno=3649" xr:uid="{00000000-0004-0000-0300-000006010000}"/>
    <hyperlink ref="A61" r:id="rId264" display="https://www.iattc.org/en-US/Management/Vessel-register?vesselno=3418" xr:uid="{00000000-0004-0000-0300-000007010000}"/>
    <hyperlink ref="A41" r:id="rId265" display="https://www.iattc.org/en-US/Management/Vessel-register?vesselno=3232" xr:uid="{00000000-0004-0000-0300-000008010000}"/>
    <hyperlink ref="A273" r:id="rId266" display="https://www.iattc.org/en-US/Management/Vessel-register?vesselno=18837" xr:uid="{00000000-0004-0000-0300-000009010000}"/>
    <hyperlink ref="A56" r:id="rId267" display="https://www.iattc.org/en-US/Management/Vessel-register?vesselno=3394" xr:uid="{00000000-0004-0000-0300-00000A010000}"/>
    <hyperlink ref="A234" r:id="rId268" display="https://www.iattc.org/en-US/Management/Vessel-register?vesselno=15609" xr:uid="{00000000-0004-0000-0300-00000B010000}"/>
    <hyperlink ref="A90" r:id="rId269" display="https://www.iattc.org/en-US/Management/Vessel-register?vesselno=3691" xr:uid="{00000000-0004-0000-0300-00000C010000}"/>
    <hyperlink ref="A53" r:id="rId270" display="https://www.iattc.org/en-US/Management/Vessel-register?vesselno=3373" xr:uid="{00000000-0004-0000-0300-00000D010000}"/>
    <hyperlink ref="A69" r:id="rId271" display="https://www.iattc.org/en-US/Management/Vessel-register?vesselno=3538" xr:uid="{00000000-0004-0000-0300-00000E010000}"/>
    <hyperlink ref="A60" r:id="rId272" display="https://www.iattc.org/en-US/Management/Vessel-register?vesselno=3415" xr:uid="{00000000-0004-0000-0300-00000F010000}"/>
  </hyperlinks>
  <pageMargins left="0.7" right="0.7" top="0.75" bottom="0.75" header="0.3" footer="0.3"/>
  <pageSetup paperSize="9" scale="37" fitToHeight="0" orientation="portrait" r:id="rId27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F087796C48E1A40A5A2B017D18CA2A7" ma:contentTypeVersion="12" ma:contentTypeDescription="Crear nuevo documento." ma:contentTypeScope="" ma:versionID="7cae264d694e3237ee225e0fb4989629">
  <xsd:schema xmlns:xsd="http://www.w3.org/2001/XMLSchema" xmlns:xs="http://www.w3.org/2001/XMLSchema" xmlns:p="http://schemas.microsoft.com/office/2006/metadata/properties" xmlns:ns3="b08f64ba-a266-4bcd-a290-49eab8d0559d" xmlns:ns4="78b024ae-9d01-465d-9917-2013e6e27b54" targetNamespace="http://schemas.microsoft.com/office/2006/metadata/properties" ma:root="true" ma:fieldsID="d2ba2dfb303cbbd2e0ab6cccffbc0bd6" ns3:_="" ns4:_="">
    <xsd:import namespace="b08f64ba-a266-4bcd-a290-49eab8d0559d"/>
    <xsd:import namespace="78b024ae-9d01-465d-9917-2013e6e27b54"/>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8f64ba-a266-4bcd-a290-49eab8d0559d"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b024ae-9d01-465d-9917-2013e6e27b54"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SharingHintHash" ma:index="19"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08f64ba-a266-4bcd-a290-49eab8d0559d" xsi:nil="true"/>
  </documentManagement>
</p:properties>
</file>

<file path=customXml/itemProps1.xml><?xml version="1.0" encoding="utf-8"?>
<ds:datastoreItem xmlns:ds="http://schemas.openxmlformats.org/officeDocument/2006/customXml" ds:itemID="{C879A6A3-5A62-4B83-8094-AA0B7C32D284}"/>
</file>

<file path=customXml/itemProps2.xml><?xml version="1.0" encoding="utf-8"?>
<ds:datastoreItem xmlns:ds="http://schemas.openxmlformats.org/officeDocument/2006/customXml" ds:itemID="{701A1682-B10E-419B-856F-596D07CBF3DD}"/>
</file>

<file path=customXml/itemProps3.xml><?xml version="1.0" encoding="utf-8"?>
<ds:datastoreItem xmlns:ds="http://schemas.openxmlformats.org/officeDocument/2006/customXml" ds:itemID="{3A215519-31E0-49A7-A64C-7BC3B6F69C0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JJTF</dc:creator>
  <cp:keywords/>
  <dc:description/>
  <cp:lastModifiedBy>Juan Josue Tapia Felipe - O/S</cp:lastModifiedBy>
  <cp:revision/>
  <dcterms:created xsi:type="dcterms:W3CDTF">2024-02-01T16:18:56Z</dcterms:created>
  <dcterms:modified xsi:type="dcterms:W3CDTF">2024-04-02T00:39:02Z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0x0101005F087796C48E1A40A5A2B017D18CA2A7</vt:lpwstr>
  </property>
</Properties>
</file>