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war\Documents\Work\Skripsi\Theories\Usable\"/>
    </mc:Choice>
  </mc:AlternateContent>
  <xr:revisionPtr revIDLastSave="0" documentId="13_ncr:1_{0C18263B-B504-4D61-A055-F931C8470819}" xr6:coauthVersionLast="47" xr6:coauthVersionMax="47" xr10:uidLastSave="{00000000-0000-0000-0000-000000000000}"/>
  <bookViews>
    <workbookView xWindow="3660" yWindow="1680" windowWidth="14400" windowHeight="8700" xr2:uid="{B6F98628-E3C5-4A92-BB1B-CF270EEA9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H8" i="1"/>
  <c r="I8" i="1"/>
  <c r="J8" i="1" s="1"/>
  <c r="K8" i="1"/>
  <c r="H9" i="1"/>
  <c r="I9" i="1" s="1"/>
  <c r="K9" i="1"/>
  <c r="H10" i="1"/>
  <c r="I10" i="1" s="1"/>
  <c r="J10" i="1" s="1"/>
  <c r="H11" i="1"/>
  <c r="I11" i="1" s="1"/>
  <c r="K11" i="1"/>
  <c r="H12" i="1"/>
  <c r="K12" i="1" s="1"/>
  <c r="L12" i="1" s="1"/>
  <c r="I12" i="1"/>
  <c r="J12" i="1" s="1"/>
  <c r="H13" i="1"/>
  <c r="K13" i="1" s="1"/>
  <c r="H14" i="1"/>
  <c r="I14" i="1" s="1"/>
  <c r="K14" i="1"/>
  <c r="G14" i="1" s="1"/>
  <c r="H15" i="1"/>
  <c r="I15" i="1"/>
  <c r="J15" i="1"/>
  <c r="K15" i="1"/>
  <c r="G15" i="1" s="1"/>
  <c r="H16" i="1"/>
  <c r="I16" i="1" s="1"/>
  <c r="J16" i="1" s="1"/>
  <c r="H17" i="1"/>
  <c r="I17" i="1" s="1"/>
  <c r="K17" i="1"/>
  <c r="H18" i="1"/>
  <c r="I18" i="1" s="1"/>
  <c r="J18" i="1" s="1"/>
  <c r="H19" i="1"/>
  <c r="I19" i="1" s="1"/>
  <c r="J19" i="1" s="1"/>
  <c r="H20" i="1"/>
  <c r="I20" i="1" s="1"/>
  <c r="K20" i="1"/>
  <c r="D21" i="1"/>
  <c r="H21" i="1"/>
  <c r="I21" i="1"/>
  <c r="J21" i="1"/>
  <c r="K21" i="1"/>
  <c r="L21" i="1"/>
  <c r="H22" i="1"/>
  <c r="K22" i="1" s="1"/>
  <c r="L22" i="1" s="1"/>
  <c r="I22" i="1"/>
  <c r="J22" i="1" s="1"/>
  <c r="H23" i="1"/>
  <c r="I23" i="1" s="1"/>
  <c r="J23" i="1" s="1"/>
  <c r="H24" i="1"/>
  <c r="I24" i="1" s="1"/>
  <c r="K24" i="1"/>
  <c r="H25" i="1"/>
  <c r="K25" i="1" s="1"/>
  <c r="J24" i="1" l="1"/>
  <c r="L24" i="1"/>
  <c r="J9" i="1"/>
  <c r="L9" i="1"/>
  <c r="L15" i="1"/>
  <c r="L8" i="1"/>
  <c r="I13" i="1"/>
  <c r="J13" i="1" s="1"/>
  <c r="I25" i="1"/>
  <c r="J25" i="1" s="1"/>
  <c r="L13" i="1"/>
  <c r="M13" i="1" s="1"/>
  <c r="N13" i="1" s="1"/>
  <c r="K18" i="1"/>
  <c r="L17" i="1"/>
  <c r="J17" i="1"/>
  <c r="L11" i="1"/>
  <c r="J11" i="1"/>
  <c r="L25" i="1"/>
  <c r="M25" i="1" s="1"/>
  <c r="N25" i="1" s="1"/>
  <c r="P25" i="1" s="1"/>
  <c r="O25" i="1"/>
  <c r="L20" i="1"/>
  <c r="M20" i="1" s="1"/>
  <c r="N20" i="1" s="1"/>
  <c r="J20" i="1"/>
  <c r="L14" i="1"/>
  <c r="J14" i="1"/>
  <c r="K23" i="1"/>
  <c r="K7" i="1"/>
  <c r="L7" i="1" s="1"/>
  <c r="K16" i="1"/>
  <c r="L16" i="1" s="1"/>
  <c r="M16" i="1" s="1"/>
  <c r="N16" i="1" s="1"/>
  <c r="K10" i="1"/>
  <c r="L10" i="1" s="1"/>
  <c r="M10" i="1" s="1"/>
  <c r="N10" i="1" s="1"/>
  <c r="K19" i="1"/>
  <c r="L19" i="1" s="1"/>
  <c r="O9" i="1"/>
  <c r="O8" i="1"/>
  <c r="O11" i="1"/>
  <c r="M17" i="1"/>
  <c r="N17" i="1" s="1"/>
  <c r="O17" i="1"/>
  <c r="O14" i="1"/>
  <c r="O24" i="1"/>
  <c r="O22" i="1"/>
  <c r="M24" i="1"/>
  <c r="N24" i="1" s="1"/>
  <c r="O13" i="1"/>
  <c r="M8" i="1"/>
  <c r="M9" i="1"/>
  <c r="N9" i="1" s="1"/>
  <c r="O20" i="1"/>
  <c r="O18" i="1" l="1"/>
  <c r="L18" i="1"/>
  <c r="M18" i="1" s="1"/>
  <c r="N18" i="1" s="1"/>
  <c r="P18" i="1" s="1"/>
  <c r="O16" i="1"/>
  <c r="P16" i="1" s="1"/>
  <c r="O23" i="1"/>
  <c r="L23" i="1"/>
  <c r="M23" i="1" s="1"/>
  <c r="N23" i="1" s="1"/>
  <c r="P23" i="1" s="1"/>
  <c r="O7" i="1"/>
  <c r="P9" i="1"/>
  <c r="O10" i="1"/>
  <c r="P10" i="1" s="1"/>
  <c r="P24" i="1"/>
  <c r="P13" i="1"/>
  <c r="M11" i="1"/>
  <c r="N11" i="1" s="1"/>
  <c r="P11" i="1" s="1"/>
  <c r="M14" i="1"/>
  <c r="N14" i="1" s="1"/>
  <c r="P14" i="1" s="1"/>
  <c r="M19" i="1"/>
  <c r="N19" i="1" s="1"/>
  <c r="O19" i="1"/>
  <c r="P20" i="1"/>
  <c r="P17" i="1"/>
  <c r="M22" i="1"/>
  <c r="N22" i="1" s="1"/>
  <c r="P22" i="1" s="1"/>
  <c r="M21" i="1"/>
  <c r="N21" i="1" s="1"/>
  <c r="O21" i="1"/>
  <c r="M15" i="1"/>
  <c r="N15" i="1" s="1"/>
  <c r="O15" i="1"/>
  <c r="O12" i="1"/>
  <c r="M12" i="1"/>
  <c r="N12" i="1" s="1"/>
  <c r="P12" i="1" s="1"/>
  <c r="N8" i="1"/>
  <c r="P8" i="1" s="1"/>
  <c r="M7" i="1"/>
  <c r="N7" i="1" s="1"/>
  <c r="P7" i="1" s="1"/>
  <c r="P19" i="1" l="1"/>
  <c r="P21" i="1"/>
  <c r="P15" i="1"/>
  <c r="P26" i="1"/>
  <c r="P27" i="1" s="1"/>
</calcChain>
</file>

<file path=xl/sharedStrings.xml><?xml version="1.0" encoding="utf-8"?>
<sst xmlns="http://schemas.openxmlformats.org/spreadsheetml/2006/main" count="42" uniqueCount="36">
  <si>
    <t>Q</t>
  </si>
  <si>
    <t>Area</t>
  </si>
  <si>
    <t>Hydraulic Dia</t>
  </si>
  <si>
    <t>EqLength</t>
  </si>
  <si>
    <t>Velocity</t>
  </si>
  <si>
    <t>Reynolds</t>
  </si>
  <si>
    <t>Friction factor</t>
  </si>
  <si>
    <t>ΔP_pipe</t>
  </si>
  <si>
    <t>ΔP_fit</t>
  </si>
  <si>
    <t>ΔP_total</t>
  </si>
  <si>
    <t>p_air</t>
  </si>
  <si>
    <t>v_air</t>
  </si>
  <si>
    <t>Width</t>
  </si>
  <si>
    <t>Height</t>
  </si>
  <si>
    <t>Length of that run (m)</t>
  </si>
  <si>
    <t>Cartridge ΔP (Pa)</t>
  </si>
  <si>
    <t>Dryer - Reducer</t>
  </si>
  <si>
    <t>tees</t>
  </si>
  <si>
    <t xml:space="preserve"> 90° elbows</t>
  </si>
  <si>
    <t>Reducer</t>
  </si>
  <si>
    <t>Selector Tee Main</t>
  </si>
  <si>
    <t>Elbow</t>
  </si>
  <si>
    <t>Cartridge</t>
  </si>
  <si>
    <t>bed porosity</t>
  </si>
  <si>
    <t>particle diameter in m</t>
  </si>
  <si>
    <t>U-Bend</t>
  </si>
  <si>
    <t>U-Bend - Blower and Heater</t>
  </si>
  <si>
    <t>Blower and Heater</t>
  </si>
  <si>
    <t>Blower and Heater - Drying Chamber</t>
  </si>
  <si>
    <t>Drying Chamber</t>
  </si>
  <si>
    <t>Left-branch elbow</t>
  </si>
  <si>
    <t>Right-branch elbow</t>
  </si>
  <si>
    <t>Manifold Tee Main</t>
  </si>
  <si>
    <t>Safe Margin</t>
  </si>
  <si>
    <t>Total Pa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</si>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</sst>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2" fontId="0" fillId="0" borderId="3" xfId="0" applyNumberFormat="1" applyBorder="1"/>
    <xf numFmtId="2" fontId="1" fillId="0" borderId="4" xfId="0" applyNumberFormat="1" applyFont="1" applyBorder="1"/>
    <xf numFmtId="2" fontId="0" fillId="0" borderId="4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/>
    <xf numFmtId="0" fontId="0" fillId="0" borderId="6" xfId="0" applyBorder="1"/>
    <xf numFmtId="2" fontId="0" fillId="0" borderId="8" xfId="0" applyNumberFormat="1" applyBorder="1"/>
    <xf numFmtId="2" fontId="0" fillId="0" borderId="9" xfId="0" applyNumberFormat="1" applyBorder="1"/>
    <xf numFmtId="164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10" xfId="0" applyNumberFormat="1" applyBorder="1"/>
    <xf numFmtId="164" fontId="0" fillId="0" borderId="2" xfId="0" applyNumberFormat="1" applyBorder="1"/>
    <xf numFmtId="164" fontId="0" fillId="0" borderId="11" xfId="0" applyNumberFormat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164" fontId="0" fillId="3" borderId="8" xfId="0" applyNumberFormat="1" applyFill="1" applyBorder="1"/>
    <xf numFmtId="164" fontId="0" fillId="3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C5A1-9542-4849-9586-10D52C759FDB}">
  <dimension ref="A1:P27"/>
  <sheetViews>
    <sheetView tabSelected="1" topLeftCell="C1" zoomScale="70" zoomScaleNormal="70" workbookViewId="0">
      <selection activeCell="M2" sqref="M2"/>
    </sheetView>
  </sheetViews>
  <sheetFormatPr defaultRowHeight="15" x14ac:dyDescent="0.25"/>
  <cols>
    <col min="1" max="1" width="33.28515625" style="1" customWidth="1"/>
    <col min="2" max="3" width="7.28515625" style="1" bestFit="1" customWidth="1"/>
    <col min="4" max="4" width="20" style="1" bestFit="1" customWidth="1"/>
    <col min="5" max="5" width="11" style="1" bestFit="1" customWidth="1"/>
    <col min="6" max="6" width="5" style="1" bestFit="1" customWidth="1"/>
    <col min="7" max="7" width="16" style="1" bestFit="1" customWidth="1"/>
    <col min="8" max="8" width="11.7109375" style="2" bestFit="1" customWidth="1"/>
    <col min="9" max="9" width="12.85546875" style="2" bestFit="1" customWidth="1"/>
    <col min="10" max="11" width="11.7109375" style="2" bestFit="1" customWidth="1"/>
    <col min="12" max="12" width="14" style="2" bestFit="1" customWidth="1"/>
    <col min="13" max="13" width="13.42578125" style="2" bestFit="1" customWidth="1"/>
    <col min="14" max="15" width="11.7109375" style="2" bestFit="1" customWidth="1"/>
    <col min="16" max="16" width="14" style="2" bestFit="1" customWidth="1"/>
    <col min="17" max="16384" width="9.140625" style="1"/>
  </cols>
  <sheetData>
    <row r="1" spans="1:16" x14ac:dyDescent="0.25">
      <c r="A1" s="5" t="s">
        <v>0</v>
      </c>
      <c r="B1" s="16">
        <v>0.5</v>
      </c>
    </row>
    <row r="2" spans="1:16" x14ac:dyDescent="0.25">
      <c r="A2" s="10" t="s">
        <v>10</v>
      </c>
      <c r="B2" s="17">
        <v>1.2</v>
      </c>
    </row>
    <row r="3" spans="1:16" x14ac:dyDescent="0.25">
      <c r="A3" s="10" t="s">
        <v>11</v>
      </c>
      <c r="B3" s="17">
        <v>1.5E-5</v>
      </c>
    </row>
    <row r="4" spans="1:16" x14ac:dyDescent="0.25">
      <c r="A4" s="10" t="s">
        <v>23</v>
      </c>
      <c r="B4" s="17">
        <v>0.4</v>
      </c>
    </row>
    <row r="5" spans="1:16" ht="15.75" thickBot="1" x14ac:dyDescent="0.3">
      <c r="A5" s="18" t="s">
        <v>24</v>
      </c>
      <c r="B5" s="19">
        <v>3.0000000000000001E-3</v>
      </c>
    </row>
    <row r="6" spans="1:16" x14ac:dyDescent="0.25">
      <c r="A6" s="5" t="s">
        <v>35</v>
      </c>
      <c r="B6" s="6" t="s">
        <v>12</v>
      </c>
      <c r="C6" s="6" t="s">
        <v>13</v>
      </c>
      <c r="D6" s="7" t="s">
        <v>14</v>
      </c>
      <c r="E6" s="7" t="s">
        <v>18</v>
      </c>
      <c r="F6" s="7" t="s">
        <v>17</v>
      </c>
      <c r="G6" s="7" t="s">
        <v>15</v>
      </c>
      <c r="H6" s="8" t="s">
        <v>1</v>
      </c>
      <c r="I6" s="8" t="s">
        <v>2</v>
      </c>
      <c r="J6" s="8" t="s">
        <v>3</v>
      </c>
      <c r="K6" s="8" t="s">
        <v>4</v>
      </c>
      <c r="L6" s="8" t="s">
        <v>5</v>
      </c>
      <c r="M6" s="8" t="s">
        <v>6</v>
      </c>
      <c r="N6" s="8" t="s">
        <v>7</v>
      </c>
      <c r="O6" s="8" t="s">
        <v>8</v>
      </c>
      <c r="P6" s="9" t="s">
        <v>9</v>
      </c>
    </row>
    <row r="7" spans="1:16" x14ac:dyDescent="0.25">
      <c r="A7" s="10" t="s">
        <v>16</v>
      </c>
      <c r="B7" s="3">
        <v>97</v>
      </c>
      <c r="C7" s="3">
        <v>97</v>
      </c>
      <c r="D7" s="3">
        <v>62</v>
      </c>
      <c r="E7" s="3">
        <v>0</v>
      </c>
      <c r="F7" s="3">
        <v>0</v>
      </c>
      <c r="G7" s="3">
        <v>0</v>
      </c>
      <c r="H7" s="4">
        <f>(B7/1000)*(C7/1000)</f>
        <v>9.4090000000000007E-3</v>
      </c>
      <c r="I7" s="4">
        <f>4*H7 / (2*(B7/1000 + C7/1000))</f>
        <v>9.7000000000000003E-2</v>
      </c>
      <c r="J7" s="4">
        <f>(D7/1000) + E7*I7 + F7*2.5*I7</f>
        <v>6.2E-2</v>
      </c>
      <c r="K7" s="4">
        <f xml:space="preserve"> ($B$1/3600) / H7</f>
        <v>1.4761280570612061E-2</v>
      </c>
      <c r="L7" s="4">
        <f xml:space="preserve"> K7 * I7 / $B$3</f>
        <v>95.456281023291325</v>
      </c>
      <c r="M7" s="4">
        <f xml:space="preserve"> 0.079 / ( L7 ^ 0.25 )</f>
        <v>2.5274115377245169E-2</v>
      </c>
      <c r="N7" s="4">
        <f xml:space="preserve"> M7 * ( J7 / I7 ) * ( $B$2 * K7 ^ 2 / 2 )</f>
        <v>2.1120064462634545E-6</v>
      </c>
      <c r="O7" s="4">
        <f xml:space="preserve"> ( E7 * 1 + F7 * 2.5 ) * ( $B$2 * K7 ^ 2 / 2 )</f>
        <v>0</v>
      </c>
      <c r="P7" s="11">
        <f xml:space="preserve"> N7 + O7 + G7</f>
        <v>2.1120064462634545E-6</v>
      </c>
    </row>
    <row r="8" spans="1:16" x14ac:dyDescent="0.25">
      <c r="A8" s="10" t="s">
        <v>19</v>
      </c>
      <c r="B8" s="3">
        <v>146</v>
      </c>
      <c r="C8" s="3">
        <v>97</v>
      </c>
      <c r="D8" s="3">
        <v>94</v>
      </c>
      <c r="E8" s="3">
        <v>0</v>
      </c>
      <c r="F8" s="3">
        <v>0</v>
      </c>
      <c r="G8" s="3">
        <v>0</v>
      </c>
      <c r="H8" s="4">
        <f t="shared" ref="H8:H25" si="0">(B8/1000)*(C8/1000)</f>
        <v>1.4161999999999999E-2</v>
      </c>
      <c r="I8" s="4">
        <f t="shared" ref="I8:I25" si="1">4*H8 / (2*(B8/1000 + C8/1000))</f>
        <v>0.116559670781893</v>
      </c>
      <c r="J8" s="4">
        <f t="shared" ref="J8:J25" si="2">(D8/1000) + E8*I8 + F8*2.5*I8</f>
        <v>9.4E-2</v>
      </c>
      <c r="K8" s="4">
        <f xml:space="preserve"> ($B$1/3600) / H8</f>
        <v>9.8071521599271926E-3</v>
      </c>
      <c r="L8" s="4">
        <f xml:space="preserve"> K8 * I8 / $B$3</f>
        <v>76.207895137936291</v>
      </c>
      <c r="M8" s="4">
        <f xml:space="preserve"> 0.079 / ( L8 ^ 0.25 )</f>
        <v>2.6737887991844261E-2</v>
      </c>
      <c r="N8" s="4">
        <f xml:space="preserve"> M8 * ( J8 / I8 ) * ( $B$2 * K8 ^ 2 / 2 )</f>
        <v>1.2443533420502659E-6</v>
      </c>
      <c r="O8" s="4">
        <f xml:space="preserve"> ( E8 * 1 + F8 * 2.5 ) * ( $B$2 * K8 ^ 2 / 2 )</f>
        <v>0</v>
      </c>
      <c r="P8" s="11">
        <f xml:space="preserve"> N8 + O8 + G8</f>
        <v>1.2443533420502659E-6</v>
      </c>
    </row>
    <row r="9" spans="1:16" x14ac:dyDescent="0.25">
      <c r="A9" s="12" t="s">
        <v>20</v>
      </c>
      <c r="B9" s="3">
        <v>170</v>
      </c>
      <c r="C9" s="3">
        <v>97</v>
      </c>
      <c r="D9" s="3">
        <v>150</v>
      </c>
      <c r="E9" s="3">
        <v>0</v>
      </c>
      <c r="F9" s="3">
        <v>1</v>
      </c>
      <c r="G9" s="3">
        <v>0</v>
      </c>
      <c r="H9" s="4">
        <f t="shared" si="0"/>
        <v>1.6490000000000001E-2</v>
      </c>
      <c r="I9" s="4">
        <f t="shared" si="1"/>
        <v>0.12352059925093634</v>
      </c>
      <c r="J9" s="4">
        <f t="shared" si="2"/>
        <v>0.45880149812734083</v>
      </c>
      <c r="K9" s="4">
        <f xml:space="preserve"> ($B$1/3600) / H9</f>
        <v>8.4226130314668819E-3</v>
      </c>
      <c r="L9" s="4">
        <f xml:space="preserve"> K9 * I9 / $B$3</f>
        <v>69.357747260368981</v>
      </c>
      <c r="M9" s="4">
        <f xml:space="preserve"> 0.079 / ( L9 ^ 0.25 )</f>
        <v>2.7374950754620764E-2</v>
      </c>
      <c r="N9" s="4">
        <f xml:space="preserve"> M9 * ( J9 / I9 ) * ( $B$2 * K9 ^ 2 / 2 )</f>
        <v>4.32796490246584E-6</v>
      </c>
      <c r="O9" s="4">
        <f xml:space="preserve"> ( E9 * 1 + F9 * 2.5 ) * ( $B$2 * K9 ^ 2 / 2 )</f>
        <v>1.0641061541675359E-4</v>
      </c>
      <c r="P9" s="11">
        <f xml:space="preserve"> N9 + O9 + G9</f>
        <v>1.1073858031921943E-4</v>
      </c>
    </row>
    <row r="10" spans="1:16" x14ac:dyDescent="0.25">
      <c r="A10" s="10" t="s">
        <v>31</v>
      </c>
      <c r="B10" s="3">
        <v>66</v>
      </c>
      <c r="C10" s="3">
        <v>97</v>
      </c>
      <c r="D10" s="3">
        <v>231</v>
      </c>
      <c r="E10" s="3">
        <v>1</v>
      </c>
      <c r="F10" s="3">
        <v>0</v>
      </c>
      <c r="G10" s="3">
        <v>0</v>
      </c>
      <c r="H10" s="4">
        <f t="shared" si="0"/>
        <v>6.4020000000000006E-3</v>
      </c>
      <c r="I10" s="4">
        <f t="shared" si="1"/>
        <v>7.8552147239263806E-2</v>
      </c>
      <c r="J10" s="4">
        <f t="shared" si="2"/>
        <v>0.30955214723926383</v>
      </c>
      <c r="K10" s="4">
        <f xml:space="preserve"> ($B$1/3600) / H10</f>
        <v>2.1694609323475302E-2</v>
      </c>
      <c r="L10" s="4">
        <f xml:space="preserve"> K10 * I10 / $B$3</f>
        <v>113.61054305839582</v>
      </c>
      <c r="M10" s="4">
        <f xml:space="preserve"> 0.079 / ( L10 ^ 0.25 )</f>
        <v>2.4197607746325994E-2</v>
      </c>
      <c r="N10" s="4">
        <f xml:space="preserve"> M10 * ( J10 / I10 ) * ( $B$2 * K10 ^ 2 / 2 )</f>
        <v>2.6927938705286108E-5</v>
      </c>
      <c r="O10" s="4">
        <f xml:space="preserve"> ( E10 * 1 + F10 * 2.5 ) * ( $B$2 * K10 ^ 2 / 2 )</f>
        <v>2.823936442189329E-4</v>
      </c>
      <c r="P10" s="11">
        <f xml:space="preserve"> N10 + O10 + G10</f>
        <v>3.0932158292421903E-4</v>
      </c>
    </row>
    <row r="11" spans="1:16" x14ac:dyDescent="0.25">
      <c r="A11" s="10" t="s">
        <v>30</v>
      </c>
      <c r="B11" s="3">
        <v>66</v>
      </c>
      <c r="C11" s="3">
        <v>97</v>
      </c>
      <c r="D11" s="3">
        <v>231</v>
      </c>
      <c r="E11" s="3">
        <v>1</v>
      </c>
      <c r="F11" s="3">
        <v>0</v>
      </c>
      <c r="G11" s="3">
        <v>0</v>
      </c>
      <c r="H11" s="4">
        <f t="shared" si="0"/>
        <v>6.4020000000000006E-3</v>
      </c>
      <c r="I11" s="4">
        <f t="shared" si="1"/>
        <v>7.8552147239263806E-2</v>
      </c>
      <c r="J11" s="4">
        <f t="shared" si="2"/>
        <v>0.30955214723926383</v>
      </c>
      <c r="K11" s="4">
        <f xml:space="preserve"> ($B$1/3600) / H11</f>
        <v>2.1694609323475302E-2</v>
      </c>
      <c r="L11" s="4">
        <f xml:space="preserve"> K11 * I11 / $B$3</f>
        <v>113.61054305839582</v>
      </c>
      <c r="M11" s="4">
        <f xml:space="preserve"> 0.079 / ( L11 ^ 0.25 )</f>
        <v>2.4197607746325994E-2</v>
      </c>
      <c r="N11" s="4">
        <f xml:space="preserve"> M11 * ( J11 / I11 ) * ( $B$2 * K11 ^ 2 / 2 )</f>
        <v>2.6927938705286108E-5</v>
      </c>
      <c r="O11" s="4">
        <f xml:space="preserve"> ( E11 * 1 + F11 * 2.5 ) * ( $B$2 * K11 ^ 2 / 2 )</f>
        <v>2.823936442189329E-4</v>
      </c>
      <c r="P11" s="11">
        <f xml:space="preserve"> N11 + O11 + G11</f>
        <v>3.0932158292421903E-4</v>
      </c>
    </row>
    <row r="12" spans="1:16" x14ac:dyDescent="0.25">
      <c r="A12" s="10" t="s">
        <v>21</v>
      </c>
      <c r="B12" s="3">
        <v>66</v>
      </c>
      <c r="C12" s="3">
        <v>97</v>
      </c>
      <c r="D12" s="3">
        <v>231</v>
      </c>
      <c r="E12" s="3">
        <v>1</v>
      </c>
      <c r="F12" s="3">
        <v>0</v>
      </c>
      <c r="G12" s="3">
        <v>0</v>
      </c>
      <c r="H12" s="4">
        <f t="shared" si="0"/>
        <v>6.4020000000000006E-3</v>
      </c>
      <c r="I12" s="4">
        <f t="shared" si="1"/>
        <v>7.8552147239263806E-2</v>
      </c>
      <c r="J12" s="4">
        <f t="shared" si="2"/>
        <v>0.30955214723926383</v>
      </c>
      <c r="K12" s="4">
        <f xml:space="preserve"> ($B$1/3600) / H12</f>
        <v>2.1694609323475302E-2</v>
      </c>
      <c r="L12" s="4">
        <f xml:space="preserve"> K12 * I12 / $B$3</f>
        <v>113.61054305839582</v>
      </c>
      <c r="M12" s="4">
        <f xml:space="preserve"> 0.079 / ( L12 ^ 0.25 )</f>
        <v>2.4197607746325994E-2</v>
      </c>
      <c r="N12" s="4">
        <f xml:space="preserve"> M12 * ( J12 / I12 ) * ( $B$2 * K12 ^ 2 / 2 )</f>
        <v>2.6927938705286108E-5</v>
      </c>
      <c r="O12" s="4">
        <f xml:space="preserve"> ( E12 * 1 + F12 * 2.5 ) * ( $B$2 * K12 ^ 2 / 2 )</f>
        <v>2.823936442189329E-4</v>
      </c>
      <c r="P12" s="11">
        <f xml:space="preserve"> N12 + O12 + G12</f>
        <v>3.0932158292421903E-4</v>
      </c>
    </row>
    <row r="13" spans="1:16" x14ac:dyDescent="0.25">
      <c r="A13" s="10" t="s">
        <v>21</v>
      </c>
      <c r="B13" s="3">
        <v>66</v>
      </c>
      <c r="C13" s="3">
        <v>97</v>
      </c>
      <c r="D13" s="3">
        <v>231</v>
      </c>
      <c r="E13" s="3">
        <v>1</v>
      </c>
      <c r="F13" s="3">
        <v>0</v>
      </c>
      <c r="G13" s="3">
        <v>0</v>
      </c>
      <c r="H13" s="4">
        <f t="shared" si="0"/>
        <v>6.4020000000000006E-3</v>
      </c>
      <c r="I13" s="4">
        <f t="shared" si="1"/>
        <v>7.8552147239263806E-2</v>
      </c>
      <c r="J13" s="4">
        <f t="shared" si="2"/>
        <v>0.30955214723926383</v>
      </c>
      <c r="K13" s="4">
        <f xml:space="preserve"> ($B$1/3600) / H13</f>
        <v>2.1694609323475302E-2</v>
      </c>
      <c r="L13" s="4">
        <f xml:space="preserve"> K13 * I13 / $B$3</f>
        <v>113.61054305839582</v>
      </c>
      <c r="M13" s="4">
        <f xml:space="preserve"> 0.079 / ( L13 ^ 0.25 )</f>
        <v>2.4197607746325994E-2</v>
      </c>
      <c r="N13" s="4">
        <f xml:space="preserve"> M13 * ( J13 / I13 ) * ( $B$2 * K13 ^ 2 / 2 )</f>
        <v>2.6927938705286108E-5</v>
      </c>
      <c r="O13" s="4">
        <f xml:space="preserve"> ( E13 * 1 + F13 * 2.5 ) * ( $B$2 * K13 ^ 2 / 2 )</f>
        <v>2.823936442189329E-4</v>
      </c>
      <c r="P13" s="11">
        <f xml:space="preserve"> N13 + O13 + G13</f>
        <v>3.0932158292421903E-4</v>
      </c>
    </row>
    <row r="14" spans="1:16" x14ac:dyDescent="0.25">
      <c r="A14" s="10" t="s">
        <v>22</v>
      </c>
      <c r="B14" s="3">
        <v>46</v>
      </c>
      <c r="C14" s="3">
        <v>46</v>
      </c>
      <c r="D14" s="3">
        <v>203</v>
      </c>
      <c r="E14" s="3">
        <v>0</v>
      </c>
      <c r="F14" s="3">
        <v>0</v>
      </c>
      <c r="G14" s="3">
        <f>(
  150*(B2*B3)*(1-B4)^2/(B4^3*B5^2)*K14
  + 1.75*(1-B4)/(B4^3*B5)*(B2*K14^2)
)*(D14/1000)</f>
        <v>28.224369785564072</v>
      </c>
      <c r="H14" s="4">
        <f t="shared" si="0"/>
        <v>2.1159999999999998E-3</v>
      </c>
      <c r="I14" s="4">
        <f t="shared" si="1"/>
        <v>4.5999999999999999E-2</v>
      </c>
      <c r="J14" s="4">
        <f t="shared" si="2"/>
        <v>0.20300000000000001</v>
      </c>
      <c r="K14" s="4">
        <f xml:space="preserve"> ($B$1/3600) / H14</f>
        <v>6.5637471119512708E-2</v>
      </c>
      <c r="L14" s="4">
        <f xml:space="preserve"> K14 * I14 / $B$3</f>
        <v>201.28824476650564</v>
      </c>
      <c r="M14" s="4">
        <f xml:space="preserve"> 0.079 / ( L14 ^ 0.25 )</f>
        <v>2.0973576192460146E-2</v>
      </c>
      <c r="N14" s="4">
        <f xml:space="preserve"> M14 * ( J14 / I14 ) * ( $B$2 * K14 ^ 2 / 2 )</f>
        <v>2.3925753560340553E-4</v>
      </c>
      <c r="O14" s="4">
        <f xml:space="preserve"> ( E14 * 1 + F14 * 2.5 ) * ( $B$2 * K14 ^ 2 / 2 )</f>
        <v>0</v>
      </c>
      <c r="P14" s="11">
        <f xml:space="preserve"> N14 + O14 + G14</f>
        <v>28.224609043099676</v>
      </c>
    </row>
    <row r="15" spans="1:16" x14ac:dyDescent="0.25">
      <c r="A15" s="10" t="s">
        <v>22</v>
      </c>
      <c r="B15" s="3">
        <v>46</v>
      </c>
      <c r="C15" s="3">
        <v>46</v>
      </c>
      <c r="D15" s="3">
        <v>203</v>
      </c>
      <c r="E15" s="3">
        <v>0</v>
      </c>
      <c r="F15" s="3">
        <v>0</v>
      </c>
      <c r="G15" s="3">
        <f>(
  150*(B2*B3)*(1-B4)^2/(B4^3*B5^2)*K15
  + 1.75*(1-B4)/(B4^3*B5)*(B2*K15^2)
)*(D15/1000)</f>
        <v>28.224369785564072</v>
      </c>
      <c r="H15" s="4">
        <f t="shared" si="0"/>
        <v>2.1159999999999998E-3</v>
      </c>
      <c r="I15" s="4">
        <f t="shared" si="1"/>
        <v>4.5999999999999999E-2</v>
      </c>
      <c r="J15" s="4">
        <f t="shared" si="2"/>
        <v>0.20300000000000001</v>
      </c>
      <c r="K15" s="4">
        <f xml:space="preserve"> ($B$1/3600) / H15</f>
        <v>6.5637471119512708E-2</v>
      </c>
      <c r="L15" s="4">
        <f xml:space="preserve"> K15 * I15 / $B$3</f>
        <v>201.28824476650564</v>
      </c>
      <c r="M15" s="4">
        <f xml:space="preserve"> 0.079 / ( L15 ^ 0.25 )</f>
        <v>2.0973576192460146E-2</v>
      </c>
      <c r="N15" s="4">
        <f xml:space="preserve"> M15 * ( J15 / I15 ) * ( $B$2 * K15 ^ 2 / 2 )</f>
        <v>2.3925753560340553E-4</v>
      </c>
      <c r="O15" s="4">
        <f xml:space="preserve"> ( E15 * 1 + F15 * 2.5 ) * ( $B$2 * K15 ^ 2 / 2 )</f>
        <v>0</v>
      </c>
      <c r="P15" s="11">
        <f xml:space="preserve"> N15 + O15 + G15</f>
        <v>28.224609043099676</v>
      </c>
    </row>
    <row r="16" spans="1:16" x14ac:dyDescent="0.25">
      <c r="A16" s="12" t="s">
        <v>32</v>
      </c>
      <c r="B16" s="3">
        <v>170</v>
      </c>
      <c r="C16" s="3">
        <v>97</v>
      </c>
      <c r="D16" s="3">
        <v>150</v>
      </c>
      <c r="E16" s="3">
        <v>0</v>
      </c>
      <c r="F16" s="3">
        <v>1</v>
      </c>
      <c r="G16" s="3">
        <v>0</v>
      </c>
      <c r="H16" s="4">
        <f t="shared" si="0"/>
        <v>1.6490000000000001E-2</v>
      </c>
      <c r="I16" s="4">
        <f t="shared" si="1"/>
        <v>0.12352059925093634</v>
      </c>
      <c r="J16" s="4">
        <f t="shared" si="2"/>
        <v>0.45880149812734083</v>
      </c>
      <c r="K16" s="4">
        <f xml:space="preserve"> ($B$1/3600) / H16</f>
        <v>8.4226130314668819E-3</v>
      </c>
      <c r="L16" s="4">
        <f xml:space="preserve"> K16 * I16 / $B$3</f>
        <v>69.357747260368981</v>
      </c>
      <c r="M16" s="4">
        <f xml:space="preserve"> 0.079 / ( L16 ^ 0.25 )</f>
        <v>2.7374950754620764E-2</v>
      </c>
      <c r="N16" s="4">
        <f xml:space="preserve"> M16 * ( J16 / I16 ) * ( $B$2 * K16 ^ 2 / 2 )</f>
        <v>4.32796490246584E-6</v>
      </c>
      <c r="O16" s="4">
        <f xml:space="preserve"> ( E16 * 1 + F16 * 2.5 ) * ( $B$2 * K16 ^ 2 / 2 )</f>
        <v>1.0641061541675359E-4</v>
      </c>
      <c r="P16" s="11">
        <f xml:space="preserve"> N16 + O16 + G16</f>
        <v>1.1073858031921943E-4</v>
      </c>
    </row>
    <row r="17" spans="1:16" x14ac:dyDescent="0.25">
      <c r="A17" s="10" t="s">
        <v>31</v>
      </c>
      <c r="B17" s="3">
        <v>66</v>
      </c>
      <c r="C17" s="3">
        <v>97</v>
      </c>
      <c r="D17" s="3">
        <v>231</v>
      </c>
      <c r="E17" s="3">
        <v>1</v>
      </c>
      <c r="F17" s="3">
        <v>0</v>
      </c>
      <c r="G17" s="3">
        <v>0</v>
      </c>
      <c r="H17" s="4">
        <f t="shared" si="0"/>
        <v>6.4020000000000006E-3</v>
      </c>
      <c r="I17" s="4">
        <f t="shared" si="1"/>
        <v>7.8552147239263806E-2</v>
      </c>
      <c r="J17" s="4">
        <f t="shared" si="2"/>
        <v>0.30955214723926383</v>
      </c>
      <c r="K17" s="4">
        <f xml:space="preserve"> ($B$1/3600) / H17</f>
        <v>2.1694609323475302E-2</v>
      </c>
      <c r="L17" s="4">
        <f xml:space="preserve"> K17 * I17 / $B$3</f>
        <v>113.61054305839582</v>
      </c>
      <c r="M17" s="4">
        <f xml:space="preserve"> 0.079 / ( L17 ^ 0.25 )</f>
        <v>2.4197607746325994E-2</v>
      </c>
      <c r="N17" s="4">
        <f xml:space="preserve"> M17 * ( J17 / I17 ) * ( $B$2 * K17 ^ 2 / 2 )</f>
        <v>2.6927938705286108E-5</v>
      </c>
      <c r="O17" s="4">
        <f xml:space="preserve"> ( E17 * 1 + F17 * 2.5 ) * ( $B$2 * K17 ^ 2 / 2 )</f>
        <v>2.823936442189329E-4</v>
      </c>
      <c r="P17" s="11">
        <f xml:space="preserve"> N17 + O17 + G17</f>
        <v>3.0932158292421903E-4</v>
      </c>
    </row>
    <row r="18" spans="1:16" x14ac:dyDescent="0.25">
      <c r="A18" s="10" t="s">
        <v>30</v>
      </c>
      <c r="B18" s="3">
        <v>66</v>
      </c>
      <c r="C18" s="3">
        <v>97</v>
      </c>
      <c r="D18" s="3">
        <v>231</v>
      </c>
      <c r="E18" s="3">
        <v>1</v>
      </c>
      <c r="F18" s="3">
        <v>0</v>
      </c>
      <c r="G18" s="3">
        <v>0</v>
      </c>
      <c r="H18" s="4">
        <f t="shared" si="0"/>
        <v>6.4020000000000006E-3</v>
      </c>
      <c r="I18" s="4">
        <f t="shared" si="1"/>
        <v>7.8552147239263806E-2</v>
      </c>
      <c r="J18" s="4">
        <f t="shared" si="2"/>
        <v>0.30955214723926383</v>
      </c>
      <c r="K18" s="4">
        <f xml:space="preserve"> ($B$1/3600) / H18</f>
        <v>2.1694609323475302E-2</v>
      </c>
      <c r="L18" s="4">
        <f xml:space="preserve"> K18 * I18 / $B$3</f>
        <v>113.61054305839582</v>
      </c>
      <c r="M18" s="4">
        <f xml:space="preserve"> 0.079 / ( L18 ^ 0.25 )</f>
        <v>2.4197607746325994E-2</v>
      </c>
      <c r="N18" s="4">
        <f xml:space="preserve"> M18 * ( J18 / I18 ) * ( $B$2 * K18 ^ 2 / 2 )</f>
        <v>2.6927938705286108E-5</v>
      </c>
      <c r="O18" s="4">
        <f xml:space="preserve"> ( E18 * 1 + F18 * 2.5 ) * ( $B$2 * K18 ^ 2 / 2 )</f>
        <v>2.823936442189329E-4</v>
      </c>
      <c r="P18" s="11">
        <f xml:space="preserve"> N18 + O18 + G18</f>
        <v>3.0932158292421903E-4</v>
      </c>
    </row>
    <row r="19" spans="1:16" x14ac:dyDescent="0.25">
      <c r="A19" s="10" t="s">
        <v>21</v>
      </c>
      <c r="B19" s="3">
        <v>66</v>
      </c>
      <c r="C19" s="3">
        <v>97</v>
      </c>
      <c r="D19" s="3">
        <v>231</v>
      </c>
      <c r="E19" s="3">
        <v>1</v>
      </c>
      <c r="F19" s="3">
        <v>0</v>
      </c>
      <c r="G19" s="3">
        <v>0</v>
      </c>
      <c r="H19" s="4">
        <f t="shared" si="0"/>
        <v>6.4020000000000006E-3</v>
      </c>
      <c r="I19" s="4">
        <f t="shared" si="1"/>
        <v>7.8552147239263806E-2</v>
      </c>
      <c r="J19" s="4">
        <f t="shared" si="2"/>
        <v>0.30955214723926383</v>
      </c>
      <c r="K19" s="4">
        <f xml:space="preserve"> ($B$1/3600) / H19</f>
        <v>2.1694609323475302E-2</v>
      </c>
      <c r="L19" s="4">
        <f xml:space="preserve"> K19 * I19 / $B$3</f>
        <v>113.61054305839582</v>
      </c>
      <c r="M19" s="4">
        <f xml:space="preserve"> 0.079 / ( L19 ^ 0.25 )</f>
        <v>2.4197607746325994E-2</v>
      </c>
      <c r="N19" s="4">
        <f xml:space="preserve"> M19 * ( J19 / I19 ) * ( $B$2 * K19 ^ 2 / 2 )</f>
        <v>2.6927938705286108E-5</v>
      </c>
      <c r="O19" s="4">
        <f xml:space="preserve"> ( E19 * 1 + F19 * 2.5 ) * ( $B$2 * K19 ^ 2 / 2 )</f>
        <v>2.823936442189329E-4</v>
      </c>
      <c r="P19" s="11">
        <f xml:space="preserve"> N19 + O19 + G19</f>
        <v>3.0932158292421903E-4</v>
      </c>
    </row>
    <row r="20" spans="1:16" x14ac:dyDescent="0.25">
      <c r="A20" s="10" t="s">
        <v>21</v>
      </c>
      <c r="B20" s="3">
        <v>66</v>
      </c>
      <c r="C20" s="3">
        <v>97</v>
      </c>
      <c r="D20" s="3">
        <v>231</v>
      </c>
      <c r="E20" s="3">
        <v>1</v>
      </c>
      <c r="F20" s="3">
        <v>0</v>
      </c>
      <c r="G20" s="3">
        <v>0</v>
      </c>
      <c r="H20" s="4">
        <f t="shared" si="0"/>
        <v>6.4020000000000006E-3</v>
      </c>
      <c r="I20" s="4">
        <f t="shared" si="1"/>
        <v>7.8552147239263806E-2</v>
      </c>
      <c r="J20" s="4">
        <f t="shared" si="2"/>
        <v>0.30955214723926383</v>
      </c>
      <c r="K20" s="4">
        <f xml:space="preserve"> ($B$1/3600) / H20</f>
        <v>2.1694609323475302E-2</v>
      </c>
      <c r="L20" s="4">
        <f xml:space="preserve"> K20 * I20 / $B$3</f>
        <v>113.61054305839582</v>
      </c>
      <c r="M20" s="4">
        <f xml:space="preserve"> 0.079 / ( L20 ^ 0.25 )</f>
        <v>2.4197607746325994E-2</v>
      </c>
      <c r="N20" s="4">
        <f xml:space="preserve"> M20 * ( J20 / I20 ) * ( $B$2 * K20 ^ 2 / 2 )</f>
        <v>2.6927938705286108E-5</v>
      </c>
      <c r="O20" s="4">
        <f xml:space="preserve"> ( E20 * 1 + F20 * 2.5 ) * ( $B$2 * K20 ^ 2 / 2 )</f>
        <v>2.823936442189329E-4</v>
      </c>
      <c r="P20" s="11">
        <f xml:space="preserve"> N20 + O20 + G20</f>
        <v>3.0932158292421903E-4</v>
      </c>
    </row>
    <row r="21" spans="1:16" x14ac:dyDescent="0.25">
      <c r="A21" s="10" t="s">
        <v>25</v>
      </c>
      <c r="B21" s="3">
        <v>140</v>
      </c>
      <c r="C21" s="3">
        <v>91</v>
      </c>
      <c r="D21" s="3">
        <f>150+204+150</f>
        <v>504</v>
      </c>
      <c r="E21" s="3">
        <v>2</v>
      </c>
      <c r="F21" s="3">
        <v>0</v>
      </c>
      <c r="G21" s="3">
        <v>0</v>
      </c>
      <c r="H21" s="4">
        <f t="shared" si="0"/>
        <v>1.2740000000000001E-2</v>
      </c>
      <c r="I21" s="4">
        <f t="shared" si="1"/>
        <v>0.11030303030303031</v>
      </c>
      <c r="J21" s="4">
        <f t="shared" si="2"/>
        <v>0.72460606060606059</v>
      </c>
      <c r="K21" s="4">
        <f xml:space="preserve"> ($B$1/3600) / H21</f>
        <v>1.0901796616082329E-2</v>
      </c>
      <c r="L21" s="4">
        <f xml:space="preserve"> K21 * I21 / $B$3</f>
        <v>80.166746833413484</v>
      </c>
      <c r="M21" s="4">
        <f xml:space="preserve"> 0.079 / ( L21 ^ 0.25 )</f>
        <v>2.6401495393663984E-2</v>
      </c>
      <c r="N21" s="4">
        <f xml:space="preserve"> M21 * ( J21 / I21 ) * ( $B$2 * K21 ^ 2 / 2 )</f>
        <v>1.2367742830143498E-5</v>
      </c>
      <c r="O21" s="4">
        <f xml:space="preserve"> ( E21 * 1 + F21 * 2.5 ) * ( $B$2 * K21 ^ 2 / 2 )</f>
        <v>1.4261900335010895E-4</v>
      </c>
      <c r="P21" s="11">
        <f xml:space="preserve"> N21 + O21 + G21</f>
        <v>1.5498674618025246E-4</v>
      </c>
    </row>
    <row r="22" spans="1:16" x14ac:dyDescent="0.25">
      <c r="A22" s="10" t="s">
        <v>26</v>
      </c>
      <c r="B22" s="3">
        <v>140</v>
      </c>
      <c r="C22" s="3">
        <v>91</v>
      </c>
      <c r="D22" s="3">
        <v>250</v>
      </c>
      <c r="E22" s="3">
        <v>0</v>
      </c>
      <c r="F22" s="3">
        <v>0</v>
      </c>
      <c r="G22" s="3">
        <v>0</v>
      </c>
      <c r="H22" s="4">
        <f t="shared" si="0"/>
        <v>1.2740000000000001E-2</v>
      </c>
      <c r="I22" s="4">
        <f t="shared" si="1"/>
        <v>0.11030303030303031</v>
      </c>
      <c r="J22" s="4">
        <f t="shared" si="2"/>
        <v>0.25</v>
      </c>
      <c r="K22" s="4">
        <f xml:space="preserve"> ($B$1/3600) / H22</f>
        <v>1.0901796616082329E-2</v>
      </c>
      <c r="L22" s="4">
        <f xml:space="preserve"> K22 * I22 / $B$3</f>
        <v>80.166746833413484</v>
      </c>
      <c r="M22" s="4">
        <f xml:space="preserve"> 0.079 / ( L22 ^ 0.25 )</f>
        <v>2.6401495393663984E-2</v>
      </c>
      <c r="N22" s="4">
        <f xml:space="preserve"> M22 * ( J22 / I22 ) * ( $B$2 * K22 ^ 2 / 2 )</f>
        <v>4.2670574752711549E-6</v>
      </c>
      <c r="O22" s="4">
        <f xml:space="preserve"> ( E22 * 1 + F22 * 2.5 ) * ( $B$2 * K22 ^ 2 / 2 )</f>
        <v>0</v>
      </c>
      <c r="P22" s="11">
        <f xml:space="preserve"> N22 + O22 + G22</f>
        <v>4.2670574752711549E-6</v>
      </c>
    </row>
    <row r="23" spans="1:16" x14ac:dyDescent="0.25">
      <c r="A23" s="10" t="s">
        <v>27</v>
      </c>
      <c r="B23" s="3">
        <v>160</v>
      </c>
      <c r="C23" s="3">
        <v>186</v>
      </c>
      <c r="D23" s="3">
        <v>400</v>
      </c>
      <c r="E23" s="3">
        <v>0</v>
      </c>
      <c r="F23" s="3">
        <v>0</v>
      </c>
      <c r="G23" s="3">
        <v>0</v>
      </c>
      <c r="H23" s="4">
        <f t="shared" si="0"/>
        <v>2.9760000000000002E-2</v>
      </c>
      <c r="I23" s="4">
        <f t="shared" si="1"/>
        <v>0.17202312138728326</v>
      </c>
      <c r="J23" s="4">
        <f t="shared" si="2"/>
        <v>0.4</v>
      </c>
      <c r="K23" s="4">
        <f xml:space="preserve"> ($B$1/3600) / H23</f>
        <v>4.6669653524492229E-3</v>
      </c>
      <c r="L23" s="4">
        <f xml:space="preserve"> K23 * I23 / $B$3</f>
        <v>53.521729822307861</v>
      </c>
      <c r="M23" s="4">
        <f xml:space="preserve"> 0.079 / ( L23 ^ 0.25 )</f>
        <v>2.92075114718988E-2</v>
      </c>
      <c r="N23" s="4">
        <f xml:space="preserve"> M23 * ( J23 / I23 ) * ( $B$2 * K23 ^ 2 / 2 )</f>
        <v>8.8754039274381644E-7</v>
      </c>
      <c r="O23" s="4">
        <f xml:space="preserve"> ( E23 * 1 + F23 * 2.5 ) * ( $B$2 * K23 ^ 2 / 2 )</f>
        <v>0</v>
      </c>
      <c r="P23" s="11">
        <f xml:space="preserve"> N23 + O23 + G23</f>
        <v>8.8754039274381644E-7</v>
      </c>
    </row>
    <row r="24" spans="1:16" x14ac:dyDescent="0.25">
      <c r="A24" s="10" t="s">
        <v>28</v>
      </c>
      <c r="B24" s="3">
        <v>140</v>
      </c>
      <c r="C24" s="3">
        <v>91</v>
      </c>
      <c r="D24" s="3">
        <v>171</v>
      </c>
      <c r="E24" s="3">
        <v>0</v>
      </c>
      <c r="F24" s="3">
        <v>0</v>
      </c>
      <c r="G24" s="3">
        <v>0</v>
      </c>
      <c r="H24" s="4">
        <f t="shared" si="0"/>
        <v>1.2740000000000001E-2</v>
      </c>
      <c r="I24" s="4">
        <f t="shared" si="1"/>
        <v>0.11030303030303031</v>
      </c>
      <c r="J24" s="4">
        <f t="shared" si="2"/>
        <v>0.17100000000000001</v>
      </c>
      <c r="K24" s="4">
        <f xml:space="preserve"> ($B$1/3600) / H24</f>
        <v>1.0901796616082329E-2</v>
      </c>
      <c r="L24" s="4">
        <f xml:space="preserve"> K24 * I24 / $B$3</f>
        <v>80.166746833413484</v>
      </c>
      <c r="M24" s="4">
        <f xml:space="preserve"> 0.079 / ( L24 ^ 0.25 )</f>
        <v>2.6401495393663984E-2</v>
      </c>
      <c r="N24" s="4">
        <f xml:space="preserve"> M24 * ( J24 / I24 ) * ( $B$2 * K24 ^ 2 / 2 )</f>
        <v>2.9186673130854703E-6</v>
      </c>
      <c r="O24" s="4">
        <f xml:space="preserve"> ( E24 * 1 + F24 * 2.5 ) * ( $B$2 * K24 ^ 2 / 2 )</f>
        <v>0</v>
      </c>
      <c r="P24" s="11">
        <f xml:space="preserve"> N24 + O24 + G24</f>
        <v>2.9186673130854703E-6</v>
      </c>
    </row>
    <row r="25" spans="1:16" ht="15.75" thickBot="1" x14ac:dyDescent="0.3">
      <c r="A25" s="13" t="s">
        <v>29</v>
      </c>
      <c r="B25" s="14">
        <v>300</v>
      </c>
      <c r="C25" s="14">
        <v>300</v>
      </c>
      <c r="D25" s="14">
        <v>353</v>
      </c>
      <c r="E25" s="14">
        <v>2</v>
      </c>
      <c r="F25" s="14">
        <v>0</v>
      </c>
      <c r="G25" s="14">
        <v>0</v>
      </c>
      <c r="H25" s="15">
        <f t="shared" si="0"/>
        <v>0.09</v>
      </c>
      <c r="I25" s="15">
        <f t="shared" si="1"/>
        <v>0.3</v>
      </c>
      <c r="J25" s="15">
        <f t="shared" si="2"/>
        <v>0.95299999999999996</v>
      </c>
      <c r="K25" s="15">
        <f xml:space="preserve"> ($B$1/3600) / H25</f>
        <v>1.54320987654321E-3</v>
      </c>
      <c r="L25" s="15">
        <f xml:space="preserve"> K25 * I25 / $B$3</f>
        <v>30.8641975308642</v>
      </c>
      <c r="M25" s="15">
        <f xml:space="preserve"> 0.079 / ( L25 ^ 0.25 )</f>
        <v>3.3516861428242353E-2</v>
      </c>
      <c r="N25" s="15">
        <f xml:space="preserve"> M25 * ( J25 / I25 ) * ( $B$2 * K25 ^ 2 / 2 )</f>
        <v>1.5213748352535327E-7</v>
      </c>
      <c r="O25" s="20">
        <f xml:space="preserve"> ( E25 * 1 + F25 * 2.5 ) * ( $B$2 * K25 ^ 2 / 2 )</f>
        <v>2.8577960676726113E-6</v>
      </c>
      <c r="P25" s="21">
        <f xml:space="preserve"> N25 + O25 + G25</f>
        <v>3.0099335511979648E-6</v>
      </c>
    </row>
    <row r="26" spans="1:16" x14ac:dyDescent="0.25">
      <c r="O26" s="22" t="s">
        <v>34</v>
      </c>
      <c r="P26" s="23">
        <f>SUM(P7:P25)</f>
        <v>56.452083562328092</v>
      </c>
    </row>
    <row r="27" spans="1:16" ht="15.75" thickBot="1" x14ac:dyDescent="0.3">
      <c r="O27" s="24" t="s">
        <v>33</v>
      </c>
      <c r="P27" s="25">
        <f>P26 * 3</f>
        <v>169.35625068698428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Jenar Jawara</dc:creator>
  <cp:lastModifiedBy>Jenar Jawara</cp:lastModifiedBy>
  <dcterms:created xsi:type="dcterms:W3CDTF">2025-07-03T06:22:27Z</dcterms:created>
  <dcterms:modified xsi:type="dcterms:W3CDTF">2025-08-10T14:29:36Z</dcterms:modified>
</cp:coreProperties>
</file>