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Cankut\Batarya Maliyet hesaplama\"/>
    </mc:Choice>
  </mc:AlternateContent>
  <xr:revisionPtr revIDLastSave="0" documentId="13_ncr:1_{5E314091-B147-4C6F-81B9-42355E50AC6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ayfa1" sheetId="1" r:id="rId1"/>
    <sheet name="Table 1" sheetId="3" r:id="rId2"/>
  </sheets>
  <definedNames>
    <definedName name="bms_isim">'Table 1'!$P$2:$P$73</definedName>
    <definedName name="bms_tablo">'Table 1'!$P$2:$Q$73</definedName>
    <definedName name="DışVeri_1" localSheetId="1" hidden="1">'Table 1'!$A$1:$C$10</definedName>
    <definedName name="kdvtablo">'Table 1'!$I$2:$I$4</definedName>
    <definedName name="kullanıcı">'Table 1'!$I$2:$I$3</definedName>
    <definedName name="voltaj">'Table 1'!$F$2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7" i="1" l="1"/>
  <c r="F7" i="3"/>
  <c r="U29" i="1" s="1"/>
  <c r="E2" i="3"/>
  <c r="J9" i="1" s="1"/>
  <c r="R13" i="1"/>
  <c r="K2" i="3"/>
  <c r="G2" i="3"/>
  <c r="H2" i="3" s="1"/>
  <c r="N7" i="1" s="1"/>
  <c r="R7" i="1" s="1"/>
  <c r="F2" i="3"/>
  <c r="J7" i="1" s="1"/>
  <c r="G7" i="3" l="1"/>
  <c r="L2" i="3"/>
  <c r="J11" i="1" s="1"/>
  <c r="J2" i="3"/>
  <c r="V7" i="1" s="1"/>
  <c r="V8" i="1" l="1"/>
  <c r="V9" i="1" s="1"/>
  <c r="V10" i="1" s="1"/>
  <c r="J13" i="1"/>
  <c r="S27" i="1"/>
  <c r="V11" i="1" l="1"/>
  <c r="V13" i="1" s="1"/>
  <c r="V1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B46156-EC3E-4B29-AB41-4D4561CD7F47}" keepAlive="1" interval="10" name="Sorgu - Table 1" description="Çalışma kitabındaki 'Table 1' sorgusuna yönelik bağlantı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<sst xmlns="http://schemas.openxmlformats.org/spreadsheetml/2006/main" count="140" uniqueCount="132">
  <si>
    <t>Hücre Tipi</t>
  </si>
  <si>
    <t>Seri</t>
  </si>
  <si>
    <t>Voltaj</t>
  </si>
  <si>
    <t>Amper</t>
  </si>
  <si>
    <t>Hücre Sayısı</t>
  </si>
  <si>
    <t>BMS</t>
  </si>
  <si>
    <t>İşçilik</t>
  </si>
  <si>
    <t>Kasa Fiyatı</t>
  </si>
  <si>
    <t>Kullanıcı</t>
  </si>
  <si>
    <t>Banka</t>
  </si>
  <si>
    <t>Alış</t>
  </si>
  <si>
    <t>Satış</t>
  </si>
  <si>
    <t>Akbank</t>
  </si>
  <si>
    <t>Denizbank</t>
  </si>
  <si>
    <t>Merkez Bankası</t>
  </si>
  <si>
    <t>HSBC</t>
  </si>
  <si>
    <t>Türkiye Finans</t>
  </si>
  <si>
    <t>Ziraat Katılım</t>
  </si>
  <si>
    <t>Vakıf Katılım</t>
  </si>
  <si>
    <t>ING Bank</t>
  </si>
  <si>
    <t>Kuveyt Türk Senin Bankan</t>
  </si>
  <si>
    <t>LiFePO4</t>
  </si>
  <si>
    <t>Paralel</t>
  </si>
  <si>
    <t>Son Kullanıcı</t>
  </si>
  <si>
    <t>Bayi</t>
  </si>
  <si>
    <t xml:space="preserve"> DALY LiFePO4 BMS 4S 100A BALANSLI - ORTAK PORT</t>
  </si>
  <si>
    <t>1-12S 25A LİFEPO4 BMS DEVRESİ</t>
  </si>
  <si>
    <t>10S 30A LİFEPO4 BMS DEVRESİ</t>
  </si>
  <si>
    <t>12S 30A/60A LİFEPO4 BMS DEVRESİ</t>
  </si>
  <si>
    <t>13S 35A LİFEPO4 BMS DEVRESİ</t>
  </si>
  <si>
    <t>16S 250A LİFEPO4 BMS DEVRESİ</t>
  </si>
  <si>
    <t xml:space="preserve">16S 30A (ŞARJ)/60A (DEŞARJ) LİFEPO4 BMS DEVRESİ </t>
  </si>
  <si>
    <t>16S 30A LİFEPO4 BMS DEVRESİ</t>
  </si>
  <si>
    <t xml:space="preserve">16S 48V 50A/100A LİFEPO4 BMS DEVRESİ </t>
  </si>
  <si>
    <t xml:space="preserve">16S 50A (ŞARJ)/150A (DEŞARJ) LİFEPO4 BMS DEVRESİ </t>
  </si>
  <si>
    <t>16S 50A 51.2V LİFEPO4 BMS DEVRESİ (BALANS)</t>
  </si>
  <si>
    <t>1S 20A 3.2V LİFEPO4 BMS DEVRESİ</t>
  </si>
  <si>
    <t>1S 3A 3.2V LİFEPO4 BMS DEVRE YUVARLAK 18650</t>
  </si>
  <si>
    <t xml:space="preserve">20S 100A LİFEPO4 BMS DEVRESİ </t>
  </si>
  <si>
    <t xml:space="preserve">20S 150A(ŞARJ) LİFEPO4 BMS DEVRESİ </t>
  </si>
  <si>
    <t xml:space="preserve">20S 20A(ŞARJ)/50A(DEŞARJ) LİFEPO4 BMS DEVRESİ </t>
  </si>
  <si>
    <t xml:space="preserve">20S 25A(ŞARJ)/50A(DEŞARJ) LİFEPO4 BMS DEVRESİ </t>
  </si>
  <si>
    <t>20S 30A LiFePO4 BMS DEVRESİ</t>
  </si>
  <si>
    <t xml:space="preserve">20S 45A LİFEPO4 BMS DEVRESİ </t>
  </si>
  <si>
    <t xml:space="preserve">20S 60A LİFEPO4 BMS DEVRESİ </t>
  </si>
  <si>
    <t xml:space="preserve">22S 40A (ŞARJ)/100A (DEŞARJ) LİFEPO4 BMS DEVRESİ </t>
  </si>
  <si>
    <t>24S 100A LİFEPO4 BMS DEVRESİ</t>
  </si>
  <si>
    <t>24S 50A LİFEPO4 BMS DEVRESİ</t>
  </si>
  <si>
    <t>2S 20A LİFEPO4 BMS DEVRESİ (YEŞİL)</t>
  </si>
  <si>
    <t>2S 6A LİFEPO4 BMS DEVRESİ</t>
  </si>
  <si>
    <t xml:space="preserve">3S BMS 18650 PİL ŞARJ TERMİNALİ PCB </t>
  </si>
  <si>
    <t>3S/4S 150A LİFEPO4 BMS DEVRESİ</t>
  </si>
  <si>
    <t>3S/4S 40A/80A LİFEPO4 BMS DEVRESİ</t>
  </si>
  <si>
    <t>3S/4S 5.5A Lİ-PO/LİFEPO4 AKTİF BALANS BMS DEVRESİ</t>
  </si>
  <si>
    <t>3S/4S 5.5A LTO AKTİF BALANS BMS DEVRESİ</t>
  </si>
  <si>
    <t>4S 100A LİFEPO4 BMS DEVRESİ</t>
  </si>
  <si>
    <t>4S 100A LİFEPO4 BMS DEVRESİ (AKA TEKNOLOJİ)</t>
  </si>
  <si>
    <t>4S 100A LİFEPO4 BMS DEVRESİ (BEYAZ)</t>
  </si>
  <si>
    <t>4S 100A-200A-300A 3.2V LİFEPO4 BMS DEVRESİ (UZUN)</t>
  </si>
  <si>
    <t>4S 100A/200A LİFEPO4 BMS DEVRESİ</t>
  </si>
  <si>
    <t>4S 100A/380A LİFEPO4 BMS DEVRESİ</t>
  </si>
  <si>
    <t>4S 10A 12.8V LİFEPO4 BMS DEVRESİ (BALANS)</t>
  </si>
  <si>
    <t>4S 150A LİFEPO4 BMS DEVRESİ</t>
  </si>
  <si>
    <t>4S 160A LİFEPO4 BMS DEVRESİ</t>
  </si>
  <si>
    <t>4S 200A LİFEPO4 BMS DEVRESİ</t>
  </si>
  <si>
    <t>4S 200A/380A LİFEPO4 BMS DEVRESİ</t>
  </si>
  <si>
    <t>4S 20A LiFePO4 BMS DEVRESİ</t>
  </si>
  <si>
    <t xml:space="preserve">4S 30A LİFEPO4 BMS DEVRESİ </t>
  </si>
  <si>
    <t>4S 30A/50A LİFEPO4 BMS DEVRESİ</t>
  </si>
  <si>
    <t>4S 50A LİFEPO4 BMS DEVRESİ</t>
  </si>
  <si>
    <t xml:space="preserve">4S 60A/120A LİFEPO4 BMS DEVRESİ </t>
  </si>
  <si>
    <t>4S 60A/150A LİFEPO4 BMS DEVRESİ</t>
  </si>
  <si>
    <t>4S 80A LİFEPO4 BMS DEVRESİ</t>
  </si>
  <si>
    <t>4S 80A/160A LİFEPO4 BMS DEVRESİ</t>
  </si>
  <si>
    <t>4S 8A LİFEPO4 BMS DEVRESİ</t>
  </si>
  <si>
    <t xml:space="preserve">4S BMS 18650 PİL ŞARJ ÜNİTESİ PCB </t>
  </si>
  <si>
    <t>6S/8S 5.5A Lİ-PO/LTO/LİFEPO4 AKTİF BALANS BMS DEVRESİ</t>
  </si>
  <si>
    <t>7S 20A LİFEPO4 BMS DEVRESİ</t>
  </si>
  <si>
    <t>8S 100A LİFEPO4 BMS DEVRESİ</t>
  </si>
  <si>
    <t>8S 100A/200A LİFEPO4 BMS DEVRESİ</t>
  </si>
  <si>
    <t>8S 100A/300A LİFEPO4 BMS DEVRESİ</t>
  </si>
  <si>
    <t xml:space="preserve">8S 100A/350A LİFEPO4 BMS DEVRESİ </t>
  </si>
  <si>
    <t>8S 200A LİFEPO4 BMS DEVRESİ</t>
  </si>
  <si>
    <t>8S 250A LİFEPO4 BMS DEVRESİ</t>
  </si>
  <si>
    <t xml:space="preserve">8S 30A 25.6V LİFEPO4 BMS DEVRESİ </t>
  </si>
  <si>
    <t>8S 60A LİFEPO4 BMS DEVRESİ</t>
  </si>
  <si>
    <t xml:space="preserve">DALY 24S 200A LİFEPO4 BMS DEVRESİ ORTAK PORT </t>
  </si>
  <si>
    <t xml:space="preserve">DALY 4S 12V 100A LİFEPO4 BMS DEVRESİ (50A(ŞARJ)/100A(DEŞARJ)) </t>
  </si>
  <si>
    <t>DALY 8S 24V 100A LİFEPO4 BMS DEVRESİ (50A(ŞARJ)/100A(DEŞARJ))</t>
  </si>
  <si>
    <t xml:space="preserve">HX-4S-F-100A 4S 100A LİFEPO4 BMS DEVRESİ  </t>
  </si>
  <si>
    <t xml:space="preserve">TDT 4S 40A LİFEPO4 BALANSLI NTCLİ BMS DEVRESİ </t>
  </si>
  <si>
    <t xml:space="preserve">TDT 4S-10S 150A LİFEPO4 BMS DEVRESİ </t>
  </si>
  <si>
    <t xml:space="preserve">TDT 4S-10S 60A LİFEPO4 BMS DEVRESİ </t>
  </si>
  <si>
    <t xml:space="preserve">TDT 8480 4S-20S 100A (ŞARJ)/200A (DEŞARJ) LİFEPO4 BMS DEVRESİ </t>
  </si>
  <si>
    <t xml:space="preserve">TDT 8S 40A LİFEPO4 BALANSLI NTCLİ BMS DEVRESİ </t>
  </si>
  <si>
    <t xml:space="preserve">TDT-8480 4S-20S 50A(ŞARJ)/100A(DEŞARJ) LİFEPO4 BMS DEVRESİ </t>
  </si>
  <si>
    <t xml:space="preserve">TDT-8480 4S-20S 75A(ŞARJ)/150A(DEŞARJ) LİFEPO4 BMS DEVRESİ </t>
  </si>
  <si>
    <t>Fiyat</t>
  </si>
  <si>
    <t>Hücre Maliyet</t>
  </si>
  <si>
    <t>BMS fiyat</t>
  </si>
  <si>
    <t>Maliyet</t>
  </si>
  <si>
    <t>Kar</t>
  </si>
  <si>
    <t>Kur KDV'siz</t>
  </si>
  <si>
    <t>Kur KDV'li</t>
  </si>
  <si>
    <t>Kur Merkez Bankası</t>
  </si>
  <si>
    <t>Manuel</t>
  </si>
  <si>
    <t>Şarj Voltaj</t>
  </si>
  <si>
    <t>Nominal Voltaj</t>
  </si>
  <si>
    <t>Ağırlık</t>
  </si>
  <si>
    <t>Ağırlık (gr)</t>
  </si>
  <si>
    <r>
      <t xml:space="preserve">Seri ve Paralel Nedir?  </t>
    </r>
    <r>
      <rPr>
        <sz val="11"/>
        <color theme="1"/>
        <rFont val="Calibri"/>
        <family val="2"/>
        <charset val="162"/>
        <scheme val="minor"/>
      </rPr>
      <t>Seride voltaj artar, Paralelde ise "Amper" kapasitesi artar.</t>
    </r>
  </si>
  <si>
    <r>
      <t>Voltaj hesaplandığı zaman</t>
    </r>
    <r>
      <rPr>
        <b/>
        <sz val="11"/>
        <color theme="1"/>
        <rFont val="Calibri"/>
        <family val="2"/>
        <charset val="162"/>
        <scheme val="minor"/>
      </rPr>
      <t xml:space="preserve"> 3.2V nominal voltaj olarak çarpılarak</t>
    </r>
    <r>
      <rPr>
        <sz val="11"/>
        <color theme="1"/>
        <rFont val="Calibri"/>
        <family val="2"/>
        <charset val="162"/>
        <scheme val="minor"/>
      </rPr>
      <t xml:space="preserve"> hesaplanır.</t>
    </r>
  </si>
  <si>
    <r>
      <t>Müşteri voltaj söylediği zaman o voltajın</t>
    </r>
    <r>
      <rPr>
        <b/>
        <sz val="11"/>
        <color theme="1"/>
        <rFont val="Calibri"/>
        <family val="2"/>
        <charset val="162"/>
        <scheme val="minor"/>
      </rPr>
      <t xml:space="preserve"> 3.2'ye bölünerek</t>
    </r>
    <r>
      <rPr>
        <sz val="11"/>
        <color theme="1"/>
        <rFont val="Calibri"/>
        <family val="2"/>
        <scheme val="minor"/>
      </rPr>
      <t xml:space="preserve"> bulunması gerekiyor.</t>
    </r>
  </si>
  <si>
    <r>
      <t>Kesinlikle müşterinin deşarj amperi öğrenilerek</t>
    </r>
    <r>
      <rPr>
        <b/>
        <sz val="11"/>
        <color theme="1"/>
        <rFont val="Calibri"/>
        <family val="2"/>
        <charset val="162"/>
        <scheme val="minor"/>
      </rPr>
      <t xml:space="preserve"> BMS seçilmelidir</t>
    </r>
    <r>
      <rPr>
        <sz val="11"/>
        <color theme="1"/>
        <rFont val="Calibri"/>
        <family val="2"/>
        <scheme val="minor"/>
      </rPr>
      <t>!!!</t>
    </r>
  </si>
  <si>
    <t>İşçilik özel projelere göre değişkenlik gösterir. Üretim yapan mühendis ile görüşülmelidir.</t>
  </si>
  <si>
    <t>Kasa fiyatı projeye göre değişkenlik gösterir. Net hücre ölçüleri çıktıktan sonra belirlenmeli.</t>
  </si>
  <si>
    <t>Batarya, holder, nikel ve işçilik maaliyeti olarak hücre başı eklenmiştir.</t>
  </si>
  <si>
    <t>Doldurlacak Alanlar</t>
  </si>
  <si>
    <t>BMS seçimi</t>
  </si>
  <si>
    <t>Kasa fiyatı</t>
  </si>
  <si>
    <t>Yükseklik</t>
  </si>
  <si>
    <t>Uzunluk</t>
  </si>
  <si>
    <t>genişlik</t>
  </si>
  <si>
    <t>Ölçü (YxUxG mm)</t>
  </si>
  <si>
    <t>KDV'li Toplam</t>
  </si>
  <si>
    <t>KDV (18%)</t>
  </si>
  <si>
    <t>Alıcı (KDV'siz)</t>
  </si>
  <si>
    <t>Kar Manuel Giriş</t>
  </si>
  <si>
    <t>NOT!!!</t>
  </si>
  <si>
    <t>Kar seçimi (manuelse elle giriş)</t>
  </si>
  <si>
    <t>KDV 18% olarak sabitlenmiştir.</t>
  </si>
  <si>
    <r>
      <t xml:space="preserve">Kar değeri </t>
    </r>
    <r>
      <rPr>
        <b/>
        <sz val="11"/>
        <color theme="1"/>
        <rFont val="Calibri"/>
        <family val="2"/>
        <charset val="162"/>
        <scheme val="minor"/>
      </rPr>
      <t>Bayi</t>
    </r>
    <r>
      <rPr>
        <sz val="11"/>
        <color theme="1"/>
        <rFont val="Calibri"/>
        <family val="2"/>
        <scheme val="minor"/>
      </rPr>
      <t xml:space="preserve">=10% ve </t>
    </r>
    <r>
      <rPr>
        <b/>
        <sz val="11"/>
        <color theme="1"/>
        <rFont val="Calibri"/>
        <family val="2"/>
        <charset val="162"/>
        <scheme val="minor"/>
      </rPr>
      <t xml:space="preserve">Son Kullanıcı </t>
    </r>
    <r>
      <rPr>
        <sz val="11"/>
        <color theme="1"/>
        <rFont val="Calibri"/>
        <family val="2"/>
        <scheme val="minor"/>
      </rPr>
      <t>= 20% olarak eklenmiştir.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</si>
</sst>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₺&quot;* #,##0.00_-;\-&quot;₺&quot;* #,##0.00_-;_-&quot;₺&quot;* &quot;-&quot;??_-;_-@_-"/>
    <numFmt numFmtId="164" formatCode="_-[$$-409]* #,##0.00_ ;_-[$$-409]* \-#,##0.00\ ;_-[$$-409]* &quot;-&quot;??_ ;_-@_ "/>
    <numFmt numFmtId="165" formatCode="_-[$₺-41F]* #,##0.00_-;\-[$₺-41F]* #,##0.00_-;_-[$₺-41F]* &quot;-&quot;??_-;_-@_-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2"/>
      <color theme="1"/>
      <name val="Xolonium"/>
      <family val="3"/>
    </font>
    <font>
      <sz val="10"/>
      <color theme="1"/>
      <name val="Xolonium"/>
      <family val="3"/>
    </font>
    <font>
      <sz val="11"/>
      <color rgb="FF9C6500"/>
      <name val="Calibri"/>
      <family val="2"/>
      <charset val="162"/>
      <scheme val="minor"/>
    </font>
    <font>
      <sz val="8"/>
      <color theme="1"/>
      <name val="Xolonium"/>
      <family val="3"/>
    </font>
    <font>
      <sz val="11"/>
      <color theme="1"/>
      <name val="Xolonium"/>
      <family val="3"/>
    </font>
    <font>
      <sz val="16"/>
      <color rgb="FFFF0000"/>
      <name val="Xolonium"/>
      <family val="3"/>
    </font>
    <font>
      <sz val="11"/>
      <color theme="4" tint="0.59999389629810485"/>
      <name val="Calibri"/>
      <family val="2"/>
      <scheme val="minor"/>
    </font>
    <font>
      <sz val="10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5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22" fillId="4" borderId="0" applyNumberFormat="0" applyBorder="0" applyAlignment="0" applyProtection="0"/>
    <xf numFmtId="0" fontId="3" fillId="8" borderId="8" applyNumberFormat="0" applyFont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</cellStyleXfs>
  <cellXfs count="76">
    <xf numFmtId="0" fontId="0" fillId="0" borderId="0" xfId="0"/>
    <xf numFmtId="0" fontId="0" fillId="0" borderId="0" xfId="0" applyNumberFormat="1"/>
    <xf numFmtId="0" fontId="0" fillId="34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4" borderId="0" xfId="0" applyFill="1"/>
    <xf numFmtId="0" fontId="0" fillId="34" borderId="10" xfId="0" applyFill="1" applyBorder="1"/>
    <xf numFmtId="0" fontId="0" fillId="0" borderId="10" xfId="0" applyFill="1" applyBorder="1"/>
    <xf numFmtId="0" fontId="0" fillId="0" borderId="10" xfId="0" applyBorder="1"/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0" xfId="0" applyBorder="1"/>
    <xf numFmtId="0" fontId="0" fillId="0" borderId="10" xfId="0" applyBorder="1" applyAlignment="1">
      <alignment horizontal="center" vertical="center"/>
    </xf>
    <xf numFmtId="0" fontId="3" fillId="0" borderId="10" xfId="36" applyBorder="1"/>
    <xf numFmtId="0" fontId="0" fillId="35" borderId="0" xfId="0" applyFill="1"/>
    <xf numFmtId="0" fontId="0" fillId="36" borderId="0" xfId="0" applyFill="1"/>
    <xf numFmtId="0" fontId="0" fillId="35" borderId="0" xfId="0" applyFill="1" applyAlignment="1">
      <alignment horizontal="center"/>
    </xf>
    <xf numFmtId="0" fontId="0" fillId="35" borderId="0" xfId="0" applyFill="1" applyAlignment="1">
      <alignment horizontal="right"/>
    </xf>
    <xf numFmtId="0" fontId="0" fillId="35" borderId="0" xfId="0" applyFill="1" applyAlignment="1">
      <alignment horizontal="left"/>
    </xf>
    <xf numFmtId="0" fontId="0" fillId="35" borderId="0" xfId="0" applyFill="1" applyAlignment="1">
      <alignment vertical="top"/>
    </xf>
    <xf numFmtId="0" fontId="0" fillId="35" borderId="0" xfId="0" applyFill="1" applyAlignment="1">
      <alignment horizontal="left" vertical="top"/>
    </xf>
    <xf numFmtId="0" fontId="26" fillId="0" borderId="0" xfId="0" applyFont="1"/>
    <xf numFmtId="0" fontId="26" fillId="35" borderId="0" xfId="0" applyFont="1" applyFill="1"/>
    <xf numFmtId="0" fontId="25" fillId="35" borderId="0" xfId="0" applyFont="1" applyFill="1" applyAlignment="1">
      <alignment horizontal="center"/>
    </xf>
    <xf numFmtId="0" fontId="0" fillId="0" borderId="10" xfId="0" applyFill="1" applyBorder="1" applyAlignment="1">
      <alignment horizontal="left"/>
    </xf>
    <xf numFmtId="0" fontId="21" fillId="33" borderId="11" xfId="0" applyFont="1" applyFill="1" applyBorder="1" applyAlignment="1">
      <alignment horizontal="center" vertical="center"/>
    </xf>
    <xf numFmtId="0" fontId="21" fillId="33" borderId="12" xfId="0" applyFont="1" applyFill="1" applyBorder="1" applyAlignment="1">
      <alignment horizontal="center" vertical="center"/>
    </xf>
    <xf numFmtId="2" fontId="20" fillId="0" borderId="11" xfId="0" applyNumberFormat="1" applyFont="1" applyBorder="1" applyAlignment="1">
      <alignment horizontal="center" vertical="center"/>
    </xf>
    <xf numFmtId="2" fontId="20" fillId="0" borderId="12" xfId="0" applyNumberFormat="1" applyFont="1" applyBorder="1" applyAlignment="1">
      <alignment horizontal="center" vertical="center"/>
    </xf>
    <xf numFmtId="0" fontId="23" fillId="33" borderId="11" xfId="0" applyFont="1" applyFill="1" applyBorder="1" applyAlignment="1">
      <alignment horizontal="center" vertical="center"/>
    </xf>
    <xf numFmtId="0" fontId="23" fillId="33" borderId="12" xfId="0" applyFont="1" applyFill="1" applyBorder="1" applyAlignment="1">
      <alignment horizontal="center" vertical="center"/>
    </xf>
    <xf numFmtId="9" fontId="28" fillId="0" borderId="10" xfId="2" applyFont="1" applyFill="1" applyBorder="1" applyAlignment="1">
      <alignment horizontal="center"/>
    </xf>
    <xf numFmtId="0" fontId="20" fillId="33" borderId="11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164" fontId="20" fillId="0" borderId="11" xfId="1" applyNumberFormat="1" applyFont="1" applyBorder="1" applyAlignment="1">
      <alignment horizontal="center" vertical="center"/>
    </xf>
    <xf numFmtId="164" fontId="20" fillId="0" borderId="12" xfId="1" applyNumberFormat="1" applyFont="1" applyBorder="1" applyAlignment="1">
      <alignment horizontal="center" vertical="center"/>
    </xf>
    <xf numFmtId="164" fontId="20" fillId="0" borderId="10" xfId="2" applyNumberFormat="1" applyFont="1" applyFill="1" applyBorder="1" applyAlignment="1">
      <alignment horizontal="center" vertical="center"/>
    </xf>
    <xf numFmtId="0" fontId="20" fillId="0" borderId="10" xfId="2" applyNumberFormat="1" applyFont="1" applyFill="1" applyBorder="1" applyAlignment="1">
      <alignment horizontal="center" vertical="center"/>
    </xf>
    <xf numFmtId="164" fontId="20" fillId="0" borderId="18" xfId="0" applyNumberFormat="1" applyFont="1" applyBorder="1" applyAlignment="1">
      <alignment horizontal="center" vertical="center"/>
    </xf>
    <xf numFmtId="164" fontId="20" fillId="0" borderId="13" xfId="0" applyNumberFormat="1" applyFont="1" applyBorder="1" applyAlignment="1">
      <alignment horizontal="center" vertical="center"/>
    </xf>
    <xf numFmtId="0" fontId="0" fillId="35" borderId="15" xfId="0" applyFill="1" applyBorder="1" applyAlignment="1">
      <alignment horizontal="center"/>
    </xf>
    <xf numFmtId="0" fontId="0" fillId="35" borderId="0" xfId="0" applyFill="1" applyAlignment="1">
      <alignment horizontal="center"/>
    </xf>
    <xf numFmtId="164" fontId="20" fillId="0" borderId="11" xfId="0" applyNumberFormat="1" applyFont="1" applyBorder="1" applyAlignment="1">
      <alignment horizontal="center" vertical="center"/>
    </xf>
    <xf numFmtId="164" fontId="20" fillId="0" borderId="12" xfId="0" applyNumberFormat="1" applyFont="1" applyBorder="1" applyAlignment="1">
      <alignment horizontal="center" vertical="center"/>
    </xf>
    <xf numFmtId="164" fontId="20" fillId="0" borderId="11" xfId="0" applyNumberFormat="1" applyFont="1" applyFill="1" applyBorder="1" applyAlignment="1">
      <alignment horizontal="center" vertical="center"/>
    </xf>
    <xf numFmtId="164" fontId="20" fillId="0" borderId="12" xfId="0" applyNumberFormat="1" applyFont="1" applyFill="1" applyBorder="1" applyAlignment="1">
      <alignment horizontal="center" vertical="center"/>
    </xf>
    <xf numFmtId="164" fontId="20" fillId="0" borderId="16" xfId="0" applyNumberFormat="1" applyFont="1" applyBorder="1" applyAlignment="1">
      <alignment horizontal="center" vertical="center"/>
    </xf>
    <xf numFmtId="164" fontId="20" fillId="0" borderId="17" xfId="0" applyNumberFormat="1" applyFont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165" fontId="20" fillId="33" borderId="11" xfId="0" applyNumberFormat="1" applyFont="1" applyFill="1" applyBorder="1" applyAlignment="1">
      <alignment horizontal="center" vertical="center"/>
    </xf>
    <xf numFmtId="165" fontId="20" fillId="33" borderId="12" xfId="0" applyNumberFormat="1" applyFont="1" applyFill="1" applyBorder="1" applyAlignment="1">
      <alignment horizontal="center" vertical="center"/>
    </xf>
    <xf numFmtId="165" fontId="24" fillId="33" borderId="11" xfId="0" applyNumberFormat="1" applyFont="1" applyFill="1" applyBorder="1" applyAlignment="1">
      <alignment horizontal="center" vertical="center"/>
    </xf>
    <xf numFmtId="165" fontId="24" fillId="33" borderId="12" xfId="0" applyNumberFormat="1" applyFont="1" applyFill="1" applyBorder="1" applyAlignment="1">
      <alignment horizontal="center" vertical="center"/>
    </xf>
    <xf numFmtId="165" fontId="20" fillId="0" borderId="11" xfId="0" applyNumberFormat="1" applyFont="1" applyBorder="1" applyAlignment="1">
      <alignment horizontal="center" vertical="center"/>
    </xf>
    <xf numFmtId="165" fontId="20" fillId="0" borderId="12" xfId="0" applyNumberFormat="1" applyFont="1" applyBorder="1" applyAlignment="1">
      <alignment horizontal="center" vertical="center"/>
    </xf>
    <xf numFmtId="165" fontId="20" fillId="0" borderId="18" xfId="0" applyNumberFormat="1" applyFont="1" applyBorder="1" applyAlignment="1">
      <alignment horizontal="center" vertical="center"/>
    </xf>
    <xf numFmtId="165" fontId="20" fillId="0" borderId="13" xfId="0" applyNumberFormat="1" applyFont="1" applyBorder="1" applyAlignment="1">
      <alignment horizontal="center" vertical="center"/>
    </xf>
    <xf numFmtId="0" fontId="27" fillId="0" borderId="26" xfId="0" applyFont="1" applyFill="1" applyBorder="1" applyAlignment="1">
      <alignment horizontal="center" vertical="center"/>
    </xf>
    <xf numFmtId="0" fontId="27" fillId="0" borderId="27" xfId="0" applyFont="1" applyFill="1" applyBorder="1" applyAlignment="1">
      <alignment horizontal="center" vertical="center"/>
    </xf>
    <xf numFmtId="0" fontId="27" fillId="0" borderId="28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left"/>
    </xf>
    <xf numFmtId="0" fontId="18" fillId="0" borderId="19" xfId="0" applyFon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left"/>
    </xf>
    <xf numFmtId="0" fontId="0" fillId="0" borderId="11" xfId="0" applyFont="1" applyFill="1" applyBorder="1" applyAlignment="1">
      <alignment horizontal="left"/>
    </xf>
    <xf numFmtId="0" fontId="18" fillId="0" borderId="10" xfId="0" applyFont="1" applyFill="1" applyBorder="1" applyAlignment="1">
      <alignment horizontal="left"/>
    </xf>
    <xf numFmtId="0" fontId="2" fillId="0" borderId="10" xfId="0" applyFont="1" applyFill="1" applyBorder="1" applyAlignment="1">
      <alignment horizontal="left"/>
    </xf>
    <xf numFmtId="0" fontId="18" fillId="0" borderId="11" xfId="0" applyFont="1" applyFill="1" applyBorder="1" applyAlignment="1">
      <alignment horizontal="left"/>
    </xf>
    <xf numFmtId="0" fontId="2" fillId="0" borderId="24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</cellXfs>
  <cellStyles count="45">
    <cellStyle name="%20 - Vurgu1" xfId="19" builtinId="30" customBuiltin="1"/>
    <cellStyle name="%20 - Vurgu2" xfId="22" builtinId="34" customBuiltin="1"/>
    <cellStyle name="%20 - Vurgu3" xfId="25" builtinId="38" customBuiltin="1"/>
    <cellStyle name="%20 - Vurgu4" xfId="28" builtinId="42" customBuiltin="1"/>
    <cellStyle name="%20 - Vurgu5" xfId="31" builtinId="46" customBuiltin="1"/>
    <cellStyle name="%20 - Vurgu6" xfId="34" builtinId="50" customBuiltin="1"/>
    <cellStyle name="%40 - Vurgu1" xfId="20" builtinId="31" customBuiltin="1"/>
    <cellStyle name="%40 - Vurgu2" xfId="23" builtinId="35" customBuiltin="1"/>
    <cellStyle name="%40 - Vurgu3" xfId="26" builtinId="39" customBuiltin="1"/>
    <cellStyle name="%40 - Vurgu4" xfId="29" builtinId="43" customBuiltin="1"/>
    <cellStyle name="%40 - Vurgu5" xfId="32" builtinId="47" customBuiltin="1"/>
    <cellStyle name="%40 - Vurgu6" xfId="35" builtinId="51" customBuiltin="1"/>
    <cellStyle name="%60 - Vurgu1 2" xfId="39" xr:uid="{91205D7B-236B-49A7-A658-6291819650B6}"/>
    <cellStyle name="%60 - Vurgu2 2" xfId="40" xr:uid="{85319FB7-B1C3-4B31-B38E-66D7DC2ACC0F}"/>
    <cellStyle name="%60 - Vurgu3 2" xfId="41" xr:uid="{8AF3C9B4-5BA2-4837-AD30-65817CF70682}"/>
    <cellStyle name="%60 - Vurgu4 2" xfId="42" xr:uid="{4828B2C5-9F53-4F1B-97FD-D709C518A1B1}"/>
    <cellStyle name="%60 - Vurgu5 2" xfId="43" xr:uid="{792108A3-2983-42E0-BFC5-3C1DA5F849C7}"/>
    <cellStyle name="%60 - Vurgu6 2" xfId="44" xr:uid="{8D496940-4AB3-4878-BC87-75D99683FC78}"/>
    <cellStyle name="Açıklama Metni" xfId="16" builtinId="53" customBuiltin="1"/>
    <cellStyle name="Ana Başlık" xfId="3" builtinId="15" customBuiltin="1"/>
    <cellStyle name="Bağlı Hücre" xfId="13" builtinId="24" customBuiltin="1"/>
    <cellStyle name="Başlık 1" xfId="4" builtinId="16" customBuiltin="1"/>
    <cellStyle name="Başlık 2" xfId="5" builtinId="17" customBuiltin="1"/>
    <cellStyle name="Başlık 3" xfId="6" builtinId="18" customBuiltin="1"/>
    <cellStyle name="Başlık 4" xfId="7" builtinId="19" customBuiltin="1"/>
    <cellStyle name="Çıkış" xfId="11" builtinId="21" customBuiltin="1"/>
    <cellStyle name="Giriş" xfId="10" builtinId="20" customBuiltin="1"/>
    <cellStyle name="Hesaplama" xfId="12" builtinId="22" customBuiltin="1"/>
    <cellStyle name="İşaretli Hücre" xfId="14" builtinId="23" customBuiltin="1"/>
    <cellStyle name="İyi" xfId="8" builtinId="26" customBuiltin="1"/>
    <cellStyle name="Kötü" xfId="9" builtinId="27" customBuiltin="1"/>
    <cellStyle name="Normal" xfId="0" builtinId="0"/>
    <cellStyle name="Normal 2" xfId="36" xr:uid="{C3A89792-3432-41EE-96EA-8D48BB03D163}"/>
    <cellStyle name="Not 2" xfId="38" xr:uid="{3660B7C9-A573-406C-B927-3A38736F9097}"/>
    <cellStyle name="Nötr 2" xfId="37" xr:uid="{46722CA8-2649-4791-910C-2918B56D5035}"/>
    <cellStyle name="ParaBirimi" xfId="1" builtinId="4"/>
    <cellStyle name="Toplam" xfId="17" builtinId="25" customBuiltin="1"/>
    <cellStyle name="Uyarı Metni" xfId="15" builtinId="11" customBuiltin="1"/>
    <cellStyle name="Vurgu1" xfId="18" builtinId="29" customBuiltin="1"/>
    <cellStyle name="Vurgu2" xfId="21" builtinId="33" customBuiltin="1"/>
    <cellStyle name="Vurgu3" xfId="24" builtinId="37" customBuiltin="1"/>
    <cellStyle name="Vurgu4" xfId="27" builtinId="41" customBuiltin="1"/>
    <cellStyle name="Vurgu5" xfId="30" builtinId="45" customBuiltin="1"/>
    <cellStyle name="Vurgu6" xfId="33" builtinId="49" customBuiltin="1"/>
    <cellStyle name="Yüzde" xfId="2" builtinId="5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247650</xdr:colOff>
      <xdr:row>19</xdr:row>
      <xdr:rowOff>231551</xdr:rowOff>
    </xdr:from>
    <xdr:to>
      <xdr:col>22</xdr:col>
      <xdr:colOff>314324</xdr:colOff>
      <xdr:row>28</xdr:row>
      <xdr:rowOff>15627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01A2EFA1-22A9-43B0-A97F-27392503F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5675" y="3946301"/>
          <a:ext cx="2505075" cy="1593826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3ED3D457-10BF-4151-BF0C-B7719D5788A0}" autoFormatId="16" applyNumberFormats="0" applyBorderFormats="0" applyFontFormats="0" applyPatternFormats="0" applyAlignmentFormats="0" applyWidthHeightFormats="0">
  <queryTableRefresh nextId="4">
    <queryTableFields count="3">
      <queryTableField id="1" name="Banka" tableColumnId="1"/>
      <queryTableField id="2" name="Alış" tableColumnId="2"/>
      <queryTableField id="3" name="Satış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00BA65-3D14-43AF-A1C7-ECA4663BAF43}" name="Table_1" displayName="Table_1" ref="A1:C10" tableType="queryTable" totalsRowShown="0">
  <autoFilter ref="A1:C10" xr:uid="{5B00BA65-3D14-43AF-A1C7-ECA4663BAF43}"/>
  <tableColumns count="3">
    <tableColumn id="1" xr3:uid="{CFB5E35A-03D6-4ECD-A3EB-6C627AC01360}" uniqueName="1" name="Banka" queryTableFieldId="1" dataDxfId="0"/>
    <tableColumn id="2" xr3:uid="{80EDD657-08FA-4A68-A157-101570DE4FF8}" uniqueName="2" name="Alış" queryTableFieldId="2"/>
    <tableColumn id="3" xr3:uid="{B070CA7B-9278-440B-9D9F-EEB206D67A79}" uniqueName="3" name="Satış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5"/>
  <sheetViews>
    <sheetView tabSelected="1" topLeftCell="H1" zoomScale="85" zoomScaleNormal="85" workbookViewId="0">
      <selection activeCell="R13" sqref="R13:S13"/>
    </sheetView>
  </sheetViews>
  <sheetFormatPr defaultRowHeight="14.5"/>
  <cols>
    <col min="1" max="5" width="9.1796875" customWidth="1"/>
    <col min="11" max="13" width="9.1796875" customWidth="1"/>
    <col min="14" max="14" width="11.26953125" customWidth="1"/>
    <col min="15" max="15" width="9.1796875" customWidth="1"/>
    <col min="17" max="17" width="64.1796875" customWidth="1"/>
    <col min="18" max="18" width="12.453125" customWidth="1"/>
    <col min="23" max="23" width="18.453125" customWidth="1"/>
    <col min="25" max="25" width="10.54296875" customWidth="1"/>
  </cols>
  <sheetData>
    <row r="1" spans="1:29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21"/>
      <c r="AB1" s="21"/>
    </row>
    <row r="2" spans="1:29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21"/>
      <c r="AB2" s="21"/>
      <c r="AC2" s="20"/>
    </row>
    <row r="3" spans="1:29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21"/>
      <c r="AB3" s="21"/>
      <c r="AC3" s="20"/>
    </row>
    <row r="4" spans="1:29" ht="16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31" t="s">
        <v>101</v>
      </c>
      <c r="W4" s="32"/>
      <c r="X4" s="28" t="s">
        <v>127</v>
      </c>
      <c r="Y4" s="29"/>
      <c r="Z4" s="13"/>
      <c r="AA4" s="21"/>
      <c r="AB4" s="21"/>
      <c r="AC4" s="20"/>
    </row>
    <row r="5" spans="1:29" ht="16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33" t="s">
        <v>105</v>
      </c>
      <c r="W5" s="34"/>
      <c r="X5" s="30">
        <v>0.18</v>
      </c>
      <c r="Y5" s="30"/>
      <c r="Z5" s="13"/>
      <c r="AA5" s="21"/>
      <c r="AB5" s="21"/>
      <c r="AC5" s="20"/>
    </row>
    <row r="6" spans="1:29" ht="16">
      <c r="A6" s="13"/>
      <c r="B6" s="13"/>
      <c r="C6" s="13"/>
      <c r="D6" s="13"/>
      <c r="E6" s="13"/>
      <c r="F6" s="31" t="s">
        <v>0</v>
      </c>
      <c r="G6" s="32"/>
      <c r="H6" s="31" t="s">
        <v>1</v>
      </c>
      <c r="I6" s="32"/>
      <c r="J6" s="31" t="s">
        <v>107</v>
      </c>
      <c r="K6" s="32"/>
      <c r="L6" s="31" t="s">
        <v>3</v>
      </c>
      <c r="M6" s="32"/>
      <c r="N6" s="31" t="s">
        <v>4</v>
      </c>
      <c r="O6" s="32"/>
      <c r="P6" s="31" t="s">
        <v>5</v>
      </c>
      <c r="Q6" s="32"/>
      <c r="R6" s="31" t="s">
        <v>6</v>
      </c>
      <c r="S6" s="32"/>
      <c r="T6" s="31" t="s">
        <v>7</v>
      </c>
      <c r="U6" s="32"/>
      <c r="V6" s="31" t="s">
        <v>100</v>
      </c>
      <c r="W6" s="32"/>
      <c r="X6" s="13"/>
      <c r="Y6" s="13"/>
      <c r="Z6" s="13"/>
      <c r="AA6" s="21"/>
      <c r="AB6" s="21"/>
      <c r="AC6" s="20"/>
    </row>
    <row r="7" spans="1:29" ht="16">
      <c r="A7" s="13"/>
      <c r="B7" s="13"/>
      <c r="C7" s="13"/>
      <c r="D7" s="13"/>
      <c r="E7" s="13"/>
      <c r="F7" s="33" t="s">
        <v>21</v>
      </c>
      <c r="G7" s="34"/>
      <c r="H7" s="33">
        <v>16</v>
      </c>
      <c r="I7" s="34"/>
      <c r="J7" s="33" t="str">
        <f>'Table 1'!F2 &amp; "V"</f>
        <v>51,2V</v>
      </c>
      <c r="K7" s="34"/>
      <c r="L7" s="33">
        <v>200</v>
      </c>
      <c r="M7" s="34"/>
      <c r="N7" s="33">
        <f>'Table 1'!H2</f>
        <v>528</v>
      </c>
      <c r="O7" s="34"/>
      <c r="P7" s="33" t="s">
        <v>30</v>
      </c>
      <c r="Q7" s="34"/>
      <c r="R7" s="43">
        <f>N7*0.75</f>
        <v>396</v>
      </c>
      <c r="S7" s="44"/>
      <c r="T7" s="35">
        <v>10</v>
      </c>
      <c r="U7" s="36"/>
      <c r="V7" s="43">
        <f>R7+T7+'Table 1'!J2+'Table 1'!K2</f>
        <v>1990</v>
      </c>
      <c r="W7" s="44"/>
      <c r="X7" s="13"/>
      <c r="Y7" s="13"/>
      <c r="Z7" s="13"/>
      <c r="AA7" s="21"/>
      <c r="AB7" s="21"/>
      <c r="AC7" s="20"/>
    </row>
    <row r="8" spans="1:29" ht="16">
      <c r="A8" s="13"/>
      <c r="B8" s="13"/>
      <c r="C8" s="13"/>
      <c r="D8" s="13"/>
      <c r="E8" s="13"/>
      <c r="F8" s="13"/>
      <c r="G8" s="13"/>
      <c r="H8" s="13"/>
      <c r="I8" s="13"/>
      <c r="J8" s="31" t="s">
        <v>106</v>
      </c>
      <c r="K8" s="32"/>
      <c r="L8" s="13"/>
      <c r="M8" s="13"/>
      <c r="N8" s="13"/>
      <c r="O8" s="13"/>
      <c r="P8" s="13"/>
      <c r="Q8" s="13"/>
      <c r="R8" s="13"/>
      <c r="S8" s="13"/>
      <c r="T8" s="31" t="s">
        <v>101</v>
      </c>
      <c r="U8" s="32"/>
      <c r="V8" s="45">
        <f>IF(V5="Bayi",V7/10, IF(V5="Son Kullanıcı", V7/5, IF(V5="Manuel",V7*X5)))</f>
        <v>358.2</v>
      </c>
      <c r="W8" s="46"/>
      <c r="X8" s="41"/>
      <c r="Y8" s="42"/>
      <c r="Z8" s="13"/>
      <c r="AA8" s="21"/>
      <c r="AB8" s="21"/>
      <c r="AC8" s="20"/>
    </row>
    <row r="9" spans="1:29" ht="16">
      <c r="A9" s="13"/>
      <c r="B9" s="13"/>
      <c r="C9" s="13"/>
      <c r="D9" s="13"/>
      <c r="E9" s="13"/>
      <c r="F9" s="13"/>
      <c r="G9" s="13"/>
      <c r="H9" s="13"/>
      <c r="I9" s="13"/>
      <c r="J9" s="33" t="str">
        <f>'Table 1'!E2 &amp; "V"</f>
        <v>58,4V</v>
      </c>
      <c r="K9" s="34"/>
      <c r="L9" s="13"/>
      <c r="M9" s="13"/>
      <c r="N9" s="13"/>
      <c r="O9" s="13"/>
      <c r="P9" s="13"/>
      <c r="Q9" s="13"/>
      <c r="R9" s="13"/>
      <c r="S9" s="13"/>
      <c r="T9" s="52" t="s">
        <v>126</v>
      </c>
      <c r="U9" s="53"/>
      <c r="V9" s="47">
        <f>V7+V8</f>
        <v>2348.1999999999998</v>
      </c>
      <c r="W9" s="48"/>
      <c r="X9" s="13"/>
      <c r="Y9" s="13"/>
      <c r="Z9" s="13"/>
      <c r="AA9" s="21"/>
      <c r="AB9" s="21"/>
      <c r="AC9" s="20"/>
    </row>
    <row r="10" spans="1:29" ht="16">
      <c r="A10" s="13"/>
      <c r="B10" s="13"/>
      <c r="C10" s="13"/>
      <c r="D10" s="13"/>
      <c r="E10" s="13"/>
      <c r="F10" s="13"/>
      <c r="G10" s="13"/>
      <c r="H10" s="13"/>
      <c r="I10" s="13"/>
      <c r="J10" s="31" t="s">
        <v>109</v>
      </c>
      <c r="K10" s="32"/>
      <c r="L10" s="13"/>
      <c r="M10" s="13"/>
      <c r="N10" s="13"/>
      <c r="O10" s="13"/>
      <c r="P10" s="13"/>
      <c r="Q10" s="13"/>
      <c r="R10" s="13"/>
      <c r="S10" s="13"/>
      <c r="T10" s="31" t="s">
        <v>125</v>
      </c>
      <c r="U10" s="49"/>
      <c r="V10" s="37">
        <f>V9*0.18</f>
        <v>422.67599999999993</v>
      </c>
      <c r="W10" s="38"/>
      <c r="X10" s="13"/>
      <c r="Y10" s="13"/>
      <c r="Z10" s="13"/>
      <c r="AA10" s="21"/>
      <c r="AB10" s="21"/>
      <c r="AC10" s="20"/>
    </row>
    <row r="11" spans="1:29" ht="16">
      <c r="A11" s="13"/>
      <c r="B11" s="13"/>
      <c r="C11" s="13"/>
      <c r="D11" s="13"/>
      <c r="E11" s="13"/>
      <c r="F11" s="13"/>
      <c r="G11" s="13"/>
      <c r="H11" s="13"/>
      <c r="I11" s="13"/>
      <c r="J11" s="26">
        <f>'Table 1'!L2</f>
        <v>74712</v>
      </c>
      <c r="K11" s="27"/>
      <c r="L11" s="13"/>
      <c r="M11" s="13"/>
      <c r="N11" s="13"/>
      <c r="O11" s="13"/>
      <c r="P11" s="13"/>
      <c r="Q11" s="13"/>
      <c r="R11" s="13"/>
      <c r="S11" s="13"/>
      <c r="T11" s="50" t="s">
        <v>124</v>
      </c>
      <c r="U11" s="51"/>
      <c r="V11" s="39">
        <f>V10+V9</f>
        <v>2770.8759999999997</v>
      </c>
      <c r="W11" s="40"/>
      <c r="X11" s="13"/>
      <c r="Y11" s="13"/>
      <c r="Z11" s="13"/>
      <c r="AA11" s="21"/>
      <c r="AB11" s="21"/>
      <c r="AC11" s="20"/>
    </row>
    <row r="12" spans="1:29" ht="16">
      <c r="A12" s="13"/>
      <c r="B12" s="13"/>
      <c r="C12" s="13"/>
      <c r="D12" s="13"/>
      <c r="E12" s="13"/>
      <c r="F12" s="13"/>
      <c r="G12" s="13"/>
      <c r="H12" s="13"/>
      <c r="I12" s="13"/>
      <c r="J12" s="24" t="s">
        <v>123</v>
      </c>
      <c r="K12" s="25"/>
      <c r="L12" s="13"/>
      <c r="M12" s="13"/>
      <c r="N12" s="13"/>
      <c r="O12" s="13"/>
      <c r="P12" s="13"/>
      <c r="Q12" s="13"/>
      <c r="R12" s="24" t="s">
        <v>104</v>
      </c>
      <c r="S12" s="49"/>
      <c r="T12" s="31" t="s">
        <v>102</v>
      </c>
      <c r="U12" s="49"/>
      <c r="V12" s="56">
        <f>V9*R13</f>
        <v>43653.037999999993</v>
      </c>
      <c r="W12" s="57"/>
      <c r="X12" s="13"/>
      <c r="Y12" s="13"/>
      <c r="Z12" s="13"/>
      <c r="AA12" s="21"/>
      <c r="AB12" s="21"/>
      <c r="AC12" s="20"/>
    </row>
    <row r="13" spans="1:29" ht="16">
      <c r="A13" s="13"/>
      <c r="B13" s="13"/>
      <c r="C13" s="13"/>
      <c r="D13" s="13"/>
      <c r="E13" s="13"/>
      <c r="F13" s="13"/>
      <c r="G13" s="13"/>
      <c r="H13" s="13"/>
      <c r="I13" s="13"/>
      <c r="J13" s="26" t="str">
        <f>'Table 1'!E7 &amp; "x" &amp; 'Table 1'!F7 &amp; "x" &amp; 'Table 1'!G7</f>
        <v>72x576x1188</v>
      </c>
      <c r="K13" s="27"/>
      <c r="L13" s="13"/>
      <c r="M13" s="13"/>
      <c r="N13" s="13"/>
      <c r="O13" s="13"/>
      <c r="P13" s="13"/>
      <c r="Q13" s="13"/>
      <c r="R13" s="54">
        <f>'Table 1'!C4</f>
        <v>18.59</v>
      </c>
      <c r="S13" s="55"/>
      <c r="T13" s="50" t="s">
        <v>103</v>
      </c>
      <c r="U13" s="51"/>
      <c r="V13" s="56">
        <f>R13*V11</f>
        <v>51510.584839999996</v>
      </c>
      <c r="W13" s="57"/>
      <c r="X13" s="13"/>
      <c r="Y13" s="13"/>
      <c r="Z13" s="13"/>
      <c r="AA13" s="21"/>
      <c r="AB13" s="21"/>
      <c r="AC13" s="20"/>
    </row>
    <row r="14" spans="1:29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21"/>
      <c r="AB14" s="21"/>
      <c r="AC14" s="20"/>
    </row>
    <row r="15" spans="1:29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7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21"/>
      <c r="AB15" s="21"/>
      <c r="AC15" s="20"/>
    </row>
    <row r="16" spans="1:29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21"/>
      <c r="AB16" s="21"/>
      <c r="AC16" s="20"/>
    </row>
    <row r="17" spans="1:29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5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21"/>
      <c r="AB17" s="21"/>
      <c r="AC17" s="20"/>
    </row>
    <row r="18" spans="1:29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6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21"/>
      <c r="AB18" s="21"/>
      <c r="AC18" s="20"/>
    </row>
    <row r="19" spans="1:2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21"/>
      <c r="AB19" s="21"/>
      <c r="AC19" s="20"/>
    </row>
    <row r="20" spans="1:29" ht="21">
      <c r="A20" s="13"/>
      <c r="B20" s="13"/>
      <c r="C20" s="13"/>
      <c r="D20" s="22" t="s">
        <v>128</v>
      </c>
      <c r="E20" s="22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21"/>
      <c r="AB20" s="21"/>
      <c r="AC20" s="20"/>
    </row>
    <row r="21" spans="1:29" ht="15" thickBo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21"/>
      <c r="AB21" s="21"/>
      <c r="AC21" s="20"/>
    </row>
    <row r="22" spans="1:29">
      <c r="A22" s="13"/>
      <c r="B22" s="13"/>
      <c r="C22" s="13"/>
      <c r="D22" s="70" t="s">
        <v>110</v>
      </c>
      <c r="E22" s="23"/>
      <c r="F22" s="23"/>
      <c r="G22" s="23"/>
      <c r="H22" s="23"/>
      <c r="I22" s="23"/>
      <c r="J22" s="23"/>
      <c r="K22" s="23"/>
      <c r="L22" s="23"/>
      <c r="M22" s="61"/>
      <c r="N22" s="62" t="s">
        <v>117</v>
      </c>
      <c r="O22" s="63"/>
      <c r="P22" s="64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21"/>
      <c r="AB22" s="21"/>
      <c r="AC22" s="20"/>
    </row>
    <row r="23" spans="1:29">
      <c r="A23" s="13"/>
      <c r="B23" s="13"/>
      <c r="C23" s="13"/>
      <c r="D23" s="71" t="s">
        <v>111</v>
      </c>
      <c r="E23" s="70"/>
      <c r="F23" s="70"/>
      <c r="G23" s="70"/>
      <c r="H23" s="70"/>
      <c r="I23" s="70"/>
      <c r="J23" s="70"/>
      <c r="K23" s="70"/>
      <c r="L23" s="70"/>
      <c r="M23" s="72"/>
      <c r="N23" s="65" t="s">
        <v>1</v>
      </c>
      <c r="O23" s="66"/>
      <c r="P23" s="67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21"/>
      <c r="AB23" s="21"/>
      <c r="AC23" s="20"/>
    </row>
    <row r="24" spans="1:29">
      <c r="A24" s="13"/>
      <c r="B24" s="13"/>
      <c r="C24" s="13"/>
      <c r="D24" s="23" t="s">
        <v>112</v>
      </c>
      <c r="E24" s="23"/>
      <c r="F24" s="23"/>
      <c r="G24" s="23"/>
      <c r="H24" s="23"/>
      <c r="I24" s="23"/>
      <c r="J24" s="23"/>
      <c r="K24" s="23"/>
      <c r="L24" s="23"/>
      <c r="M24" s="61"/>
      <c r="N24" s="73" t="s">
        <v>3</v>
      </c>
      <c r="O24" s="74"/>
      <c r="P24" s="75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21"/>
      <c r="AB24" s="21"/>
      <c r="AC24" s="20"/>
    </row>
    <row r="25" spans="1:29">
      <c r="A25" s="13"/>
      <c r="B25" s="13"/>
      <c r="C25" s="13"/>
      <c r="D25" s="68" t="s">
        <v>113</v>
      </c>
      <c r="E25" s="68"/>
      <c r="F25" s="68"/>
      <c r="G25" s="68"/>
      <c r="H25" s="68"/>
      <c r="I25" s="68"/>
      <c r="J25" s="68"/>
      <c r="K25" s="68"/>
      <c r="L25" s="68"/>
      <c r="M25" s="69"/>
      <c r="N25" s="73" t="s">
        <v>118</v>
      </c>
      <c r="O25" s="74"/>
      <c r="P25" s="75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21"/>
      <c r="AB25" s="21"/>
    </row>
    <row r="26" spans="1:29">
      <c r="A26" s="13"/>
      <c r="B26" s="13"/>
      <c r="C26" s="13"/>
      <c r="D26" s="23" t="s">
        <v>114</v>
      </c>
      <c r="E26" s="23"/>
      <c r="F26" s="23"/>
      <c r="G26" s="23"/>
      <c r="H26" s="23"/>
      <c r="I26" s="23"/>
      <c r="J26" s="23"/>
      <c r="K26" s="23"/>
      <c r="L26" s="23"/>
      <c r="M26" s="61"/>
      <c r="N26" s="73" t="s">
        <v>119</v>
      </c>
      <c r="O26" s="74"/>
      <c r="P26" s="75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21"/>
      <c r="AB26" s="21"/>
    </row>
    <row r="27" spans="1:29" ht="15" thickBot="1">
      <c r="A27" s="13"/>
      <c r="B27" s="13"/>
      <c r="C27" s="13"/>
      <c r="D27" s="23" t="s">
        <v>115</v>
      </c>
      <c r="E27" s="23"/>
      <c r="F27" s="23"/>
      <c r="G27" s="23"/>
      <c r="H27" s="23"/>
      <c r="I27" s="23"/>
      <c r="J27" s="23"/>
      <c r="K27" s="23"/>
      <c r="L27" s="23"/>
      <c r="M27" s="61"/>
      <c r="N27" s="58" t="s">
        <v>129</v>
      </c>
      <c r="O27" s="59"/>
      <c r="P27" s="60"/>
      <c r="Q27" s="13"/>
      <c r="R27" s="16"/>
      <c r="S27" s="13" t="str">
        <f>'Table 1'!G7 &amp; "mm"</f>
        <v>1188mm</v>
      </c>
      <c r="T27" s="13"/>
      <c r="U27" s="13"/>
      <c r="V27" s="13"/>
      <c r="W27" s="19" t="str">
        <f>'Table 1'!E7 &amp; "mm"</f>
        <v>72mm</v>
      </c>
      <c r="X27" s="13"/>
      <c r="Y27" s="13"/>
      <c r="Z27" s="13"/>
      <c r="AA27" s="21"/>
      <c r="AB27" s="21"/>
    </row>
    <row r="28" spans="1:29">
      <c r="A28" s="13"/>
      <c r="B28" s="13"/>
      <c r="C28" s="13"/>
      <c r="D28" s="23" t="s">
        <v>116</v>
      </c>
      <c r="E28" s="23"/>
      <c r="F28" s="23"/>
      <c r="G28" s="23"/>
      <c r="H28" s="23"/>
      <c r="I28" s="23"/>
      <c r="J28" s="23"/>
      <c r="K28" s="23"/>
      <c r="L28" s="23"/>
      <c r="M28" s="2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21"/>
      <c r="AB28" s="21"/>
    </row>
    <row r="29" spans="1:29">
      <c r="A29" s="13"/>
      <c r="B29" s="13"/>
      <c r="C29" s="13"/>
      <c r="D29" s="23" t="s">
        <v>131</v>
      </c>
      <c r="E29" s="23"/>
      <c r="F29" s="23"/>
      <c r="G29" s="23"/>
      <c r="H29" s="23"/>
      <c r="I29" s="23"/>
      <c r="J29" s="23"/>
      <c r="K29" s="23"/>
      <c r="L29" s="23"/>
      <c r="M29" s="23"/>
      <c r="N29" s="13"/>
      <c r="O29" s="13"/>
      <c r="P29" s="13"/>
      <c r="Q29" s="13"/>
      <c r="R29" s="13"/>
      <c r="S29" s="13"/>
      <c r="T29" s="13"/>
      <c r="U29" s="13" t="str">
        <f>'Table 1'!F7 &amp; "mm"</f>
        <v>576mm</v>
      </c>
      <c r="V29" s="13"/>
      <c r="W29" s="13"/>
      <c r="X29" s="13"/>
      <c r="Y29" s="13"/>
      <c r="Z29" s="13"/>
      <c r="AA29" s="21"/>
      <c r="AB29" s="21"/>
    </row>
    <row r="30" spans="1:29">
      <c r="A30" s="13"/>
      <c r="B30" s="13"/>
      <c r="C30" s="13"/>
      <c r="D30" s="23" t="s">
        <v>130</v>
      </c>
      <c r="E30" s="23"/>
      <c r="F30" s="23"/>
      <c r="G30" s="23"/>
      <c r="H30" s="23"/>
      <c r="I30" s="23"/>
      <c r="J30" s="23"/>
      <c r="K30" s="23"/>
      <c r="L30" s="23"/>
      <c r="M30" s="23"/>
      <c r="N30" s="13"/>
      <c r="O30" s="13"/>
      <c r="P30" s="13"/>
      <c r="Q30" s="13"/>
      <c r="R30" s="13"/>
      <c r="S30" s="13"/>
      <c r="T30" s="13"/>
      <c r="U30" s="18"/>
      <c r="V30" s="13"/>
      <c r="W30" s="13"/>
      <c r="X30" s="13"/>
      <c r="Y30" s="13"/>
      <c r="Z30" s="13"/>
      <c r="AA30" s="21"/>
      <c r="AB30" s="21"/>
    </row>
    <row r="31" spans="1:29">
      <c r="A31" s="13"/>
      <c r="B31" s="13"/>
      <c r="C31" s="13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21"/>
      <c r="AB31" s="21"/>
    </row>
    <row r="32" spans="1:29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21"/>
      <c r="AB32" s="21"/>
    </row>
    <row r="33" spans="1:28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21"/>
      <c r="AB33" s="21"/>
    </row>
    <row r="34" spans="1:28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21"/>
      <c r="AB34" s="21"/>
    </row>
    <row r="35" spans="1:28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21"/>
      <c r="AB35" s="21"/>
    </row>
    <row r="36" spans="1:28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21"/>
      <c r="AB36" s="21"/>
    </row>
    <row r="37" spans="1:28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21"/>
      <c r="AB37" s="21"/>
    </row>
    <row r="38" spans="1:2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21"/>
      <c r="AB38" s="21"/>
    </row>
    <row r="39" spans="1:28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 spans="1:28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 spans="1:28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 spans="1:28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 spans="1:28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 spans="1:28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spans="1:28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</sheetData>
  <mergeCells count="59">
    <mergeCell ref="N27:P27"/>
    <mergeCell ref="D28:M28"/>
    <mergeCell ref="D27:M27"/>
    <mergeCell ref="N22:P22"/>
    <mergeCell ref="N23:P23"/>
    <mergeCell ref="D24:M24"/>
    <mergeCell ref="D25:M25"/>
    <mergeCell ref="D26:M26"/>
    <mergeCell ref="D22:M22"/>
    <mergeCell ref="D23:M23"/>
    <mergeCell ref="N24:P24"/>
    <mergeCell ref="N25:P25"/>
    <mergeCell ref="N26:P26"/>
    <mergeCell ref="F6:G6"/>
    <mergeCell ref="H6:I6"/>
    <mergeCell ref="J6:K6"/>
    <mergeCell ref="L6:M6"/>
    <mergeCell ref="N6:O6"/>
    <mergeCell ref="F7:G7"/>
    <mergeCell ref="H7:I7"/>
    <mergeCell ref="J7:K7"/>
    <mergeCell ref="L7:M7"/>
    <mergeCell ref="N7:O7"/>
    <mergeCell ref="T12:U12"/>
    <mergeCell ref="T13:U13"/>
    <mergeCell ref="R12:S12"/>
    <mergeCell ref="R13:S13"/>
    <mergeCell ref="V12:W12"/>
    <mergeCell ref="V13:W13"/>
    <mergeCell ref="J11:K11"/>
    <mergeCell ref="V10:W10"/>
    <mergeCell ref="V11:W11"/>
    <mergeCell ref="X8:Y8"/>
    <mergeCell ref="V6:W6"/>
    <mergeCell ref="V7:W7"/>
    <mergeCell ref="V8:W8"/>
    <mergeCell ref="V9:W9"/>
    <mergeCell ref="R6:S6"/>
    <mergeCell ref="P7:Q7"/>
    <mergeCell ref="R7:S7"/>
    <mergeCell ref="P6:Q6"/>
    <mergeCell ref="T10:U10"/>
    <mergeCell ref="T11:U11"/>
    <mergeCell ref="T8:U8"/>
    <mergeCell ref="T9:U9"/>
    <mergeCell ref="X4:Y4"/>
    <mergeCell ref="X5:Y5"/>
    <mergeCell ref="J8:K8"/>
    <mergeCell ref="J9:K9"/>
    <mergeCell ref="J10:K10"/>
    <mergeCell ref="V4:W4"/>
    <mergeCell ref="V5:W5"/>
    <mergeCell ref="T6:U6"/>
    <mergeCell ref="T7:U7"/>
    <mergeCell ref="D20:E20"/>
    <mergeCell ref="D30:M30"/>
    <mergeCell ref="D29:M29"/>
    <mergeCell ref="J12:K12"/>
    <mergeCell ref="J13:K13"/>
  </mergeCells>
  <dataValidations count="2">
    <dataValidation type="list" allowBlank="1" showInputMessage="1" showErrorMessage="1" promptTitle="Seçim" prompt="Lütfen kullanıcı tipi seçin." sqref="V5:W5" xr:uid="{778FCC54-21E7-405C-86A3-70AA93D4FC28}">
      <formula1>kdvtablo</formula1>
    </dataValidation>
    <dataValidation type="list" allowBlank="1" showInputMessage="1" showErrorMessage="1" promptTitle="Seçim" prompt="Lütfen BMS seçin." sqref="P7:Q7" xr:uid="{F8EE4B6F-F6A7-49E8-A21E-E662BE5749B7}">
      <formula1>bms_isim</formula1>
    </dataValidation>
  </dataValidations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66621-ECEB-489D-AA16-F7B89958CF34}">
  <dimension ref="A1:R73"/>
  <sheetViews>
    <sheetView zoomScaleNormal="100" workbookViewId="0">
      <selection activeCell="F17" sqref="F17"/>
    </sheetView>
  </sheetViews>
  <sheetFormatPr defaultRowHeight="14.5"/>
  <cols>
    <col min="1" max="1" width="22.453125" bestFit="1" customWidth="1"/>
    <col min="2" max="2" width="6" bestFit="1" customWidth="1"/>
    <col min="3" max="3" width="7" bestFit="1" customWidth="1"/>
    <col min="16" max="16" width="119.54296875" customWidth="1"/>
  </cols>
  <sheetData>
    <row r="1" spans="1:18">
      <c r="A1" t="s">
        <v>9</v>
      </c>
      <c r="B1" t="s">
        <v>10</v>
      </c>
      <c r="C1" t="s">
        <v>11</v>
      </c>
      <c r="E1" s="4" t="s">
        <v>106</v>
      </c>
      <c r="F1" s="2" t="s">
        <v>2</v>
      </c>
      <c r="G1" s="2" t="s">
        <v>22</v>
      </c>
      <c r="H1" s="5" t="s">
        <v>4</v>
      </c>
      <c r="I1" s="5" t="s">
        <v>8</v>
      </c>
      <c r="J1" s="5" t="s">
        <v>98</v>
      </c>
      <c r="K1" s="5" t="s">
        <v>99</v>
      </c>
      <c r="L1" s="14" t="s">
        <v>108</v>
      </c>
      <c r="M1" s="10"/>
      <c r="N1" s="10"/>
      <c r="O1" s="10"/>
      <c r="P1" s="5" t="s">
        <v>5</v>
      </c>
      <c r="Q1" s="5" t="s">
        <v>97</v>
      </c>
      <c r="R1" s="10"/>
    </row>
    <row r="2" spans="1:18">
      <c r="A2" s="1" t="s">
        <v>12</v>
      </c>
      <c r="B2">
        <v>18.260000000000002</v>
      </c>
      <c r="C2">
        <v>18.91</v>
      </c>
      <c r="E2">
        <f>Sayfa1!H7*3.65</f>
        <v>58.4</v>
      </c>
      <c r="F2" s="3">
        <f>3.2*Sayfa1!H7</f>
        <v>51.2</v>
      </c>
      <c r="G2" s="3">
        <f>ROUND(Sayfa1!L7/6,0)</f>
        <v>33</v>
      </c>
      <c r="H2" s="6">
        <f>G2*Sayfa1!H7</f>
        <v>528</v>
      </c>
      <c r="I2" s="7" t="s">
        <v>24</v>
      </c>
      <c r="J2" s="7">
        <f>3*H2</f>
        <v>1584</v>
      </c>
      <c r="K2" s="7">
        <f>VLOOKUP(Sayfa1!P7,bms_tablo,2,FALSE)</f>
        <v>0</v>
      </c>
      <c r="L2">
        <f>H2*141.5</f>
        <v>74712</v>
      </c>
      <c r="M2" s="8"/>
      <c r="N2" s="8"/>
      <c r="O2" s="8"/>
      <c r="P2" s="12" t="s">
        <v>25</v>
      </c>
      <c r="Q2" s="11">
        <v>1</v>
      </c>
      <c r="R2" s="8"/>
    </row>
    <row r="3" spans="1:18">
      <c r="A3" s="1" t="s">
        <v>13</v>
      </c>
      <c r="B3">
        <v>18.36</v>
      </c>
      <c r="C3">
        <v>18.98</v>
      </c>
      <c r="I3" s="9" t="s">
        <v>23</v>
      </c>
      <c r="K3" s="10"/>
      <c r="P3" s="12" t="s">
        <v>26</v>
      </c>
      <c r="Q3" s="7"/>
    </row>
    <row r="4" spans="1:18">
      <c r="A4" s="1" t="s">
        <v>14</v>
      </c>
      <c r="B4">
        <v>18.559999999999999</v>
      </c>
      <c r="C4">
        <v>18.59</v>
      </c>
      <c r="I4" s="9" t="s">
        <v>105</v>
      </c>
      <c r="P4" s="12" t="s">
        <v>27</v>
      </c>
      <c r="Q4" s="7"/>
    </row>
    <row r="5" spans="1:18">
      <c r="A5" s="1" t="s">
        <v>15</v>
      </c>
      <c r="B5">
        <v>18.28</v>
      </c>
      <c r="C5">
        <v>18.98</v>
      </c>
      <c r="P5" s="12" t="s">
        <v>28</v>
      </c>
      <c r="Q5" s="7"/>
    </row>
    <row r="6" spans="1:18">
      <c r="A6" s="1" t="s">
        <v>16</v>
      </c>
      <c r="B6">
        <v>18.329999999999998</v>
      </c>
      <c r="C6">
        <v>18.87</v>
      </c>
      <c r="E6" s="5" t="s">
        <v>120</v>
      </c>
      <c r="F6" s="5" t="s">
        <v>121</v>
      </c>
      <c r="G6" s="5" t="s">
        <v>122</v>
      </c>
      <c r="P6" s="12" t="s">
        <v>29</v>
      </c>
      <c r="Q6" s="7"/>
    </row>
    <row r="7" spans="1:18">
      <c r="A7" s="1" t="s">
        <v>17</v>
      </c>
      <c r="B7">
        <v>16.829999999999998</v>
      </c>
      <c r="C7">
        <v>20.71</v>
      </c>
      <c r="E7" s="7">
        <v>72</v>
      </c>
      <c r="F7" s="7">
        <f>Sayfa1!H7*36</f>
        <v>576</v>
      </c>
      <c r="G7" s="7">
        <f>G2*36</f>
        <v>1188</v>
      </c>
      <c r="P7" s="12" t="s">
        <v>30</v>
      </c>
      <c r="Q7" s="7"/>
    </row>
    <row r="8" spans="1:18">
      <c r="A8" s="1" t="s">
        <v>18</v>
      </c>
      <c r="B8">
        <v>18.43</v>
      </c>
      <c r="C8">
        <v>19</v>
      </c>
      <c r="P8" s="12" t="s">
        <v>31</v>
      </c>
      <c r="Q8" s="7"/>
    </row>
    <row r="9" spans="1:18">
      <c r="A9" s="1" t="s">
        <v>19</v>
      </c>
      <c r="B9">
        <v>18.239999999999998</v>
      </c>
      <c r="C9">
        <v>18.86</v>
      </c>
      <c r="P9" s="12" t="s">
        <v>32</v>
      </c>
      <c r="Q9" s="7"/>
    </row>
    <row r="10" spans="1:18">
      <c r="A10" s="1" t="s">
        <v>20</v>
      </c>
      <c r="B10">
        <v>18.29</v>
      </c>
      <c r="C10">
        <v>19.079999999999998</v>
      </c>
      <c r="P10" s="12" t="s">
        <v>33</v>
      </c>
      <c r="Q10" s="7"/>
    </row>
    <row r="11" spans="1:18">
      <c r="P11" s="12" t="s">
        <v>34</v>
      </c>
      <c r="Q11" s="7"/>
    </row>
    <row r="12" spans="1:18">
      <c r="P12" s="12" t="s">
        <v>35</v>
      </c>
      <c r="Q12" s="7"/>
    </row>
    <row r="13" spans="1:18">
      <c r="P13" s="12" t="s">
        <v>36</v>
      </c>
      <c r="Q13" s="7"/>
    </row>
    <row r="14" spans="1:18">
      <c r="P14" s="12" t="s">
        <v>37</v>
      </c>
      <c r="Q14" s="7"/>
    </row>
    <row r="15" spans="1:18">
      <c r="P15" s="12" t="s">
        <v>38</v>
      </c>
      <c r="Q15" s="7"/>
    </row>
    <row r="16" spans="1:18">
      <c r="P16" s="12" t="s">
        <v>39</v>
      </c>
      <c r="Q16" s="7"/>
    </row>
    <row r="17" spans="16:17">
      <c r="P17" s="12" t="s">
        <v>40</v>
      </c>
      <c r="Q17" s="7"/>
    </row>
    <row r="18" spans="16:17">
      <c r="P18" s="12" t="s">
        <v>41</v>
      </c>
      <c r="Q18" s="7"/>
    </row>
    <row r="19" spans="16:17">
      <c r="P19" s="12" t="s">
        <v>42</v>
      </c>
      <c r="Q19" s="7"/>
    </row>
    <row r="20" spans="16:17">
      <c r="P20" s="12" t="s">
        <v>43</v>
      </c>
      <c r="Q20" s="7"/>
    </row>
    <row r="21" spans="16:17">
      <c r="P21" s="12" t="s">
        <v>44</v>
      </c>
      <c r="Q21" s="7"/>
    </row>
    <row r="22" spans="16:17">
      <c r="P22" s="12" t="s">
        <v>45</v>
      </c>
      <c r="Q22" s="7"/>
    </row>
    <row r="23" spans="16:17">
      <c r="P23" s="12" t="s">
        <v>46</v>
      </c>
      <c r="Q23" s="7"/>
    </row>
    <row r="24" spans="16:17">
      <c r="P24" s="12" t="s">
        <v>47</v>
      </c>
      <c r="Q24" s="7"/>
    </row>
    <row r="25" spans="16:17">
      <c r="P25" s="12" t="s">
        <v>48</v>
      </c>
      <c r="Q25" s="7"/>
    </row>
    <row r="26" spans="16:17">
      <c r="P26" s="12" t="s">
        <v>49</v>
      </c>
      <c r="Q26" s="7"/>
    </row>
    <row r="27" spans="16:17">
      <c r="P27" s="12" t="s">
        <v>50</v>
      </c>
      <c r="Q27" s="7"/>
    </row>
    <row r="28" spans="16:17">
      <c r="P28" s="12" t="s">
        <v>51</v>
      </c>
      <c r="Q28" s="7"/>
    </row>
    <row r="29" spans="16:17">
      <c r="P29" s="12" t="s">
        <v>52</v>
      </c>
      <c r="Q29" s="7"/>
    </row>
    <row r="30" spans="16:17">
      <c r="P30" s="12" t="s">
        <v>53</v>
      </c>
      <c r="Q30" s="7"/>
    </row>
    <row r="31" spans="16:17">
      <c r="P31" s="12" t="s">
        <v>54</v>
      </c>
      <c r="Q31" s="7"/>
    </row>
    <row r="32" spans="16:17">
      <c r="P32" s="12" t="s">
        <v>55</v>
      </c>
      <c r="Q32" s="7"/>
    </row>
    <row r="33" spans="16:17">
      <c r="P33" s="12" t="s">
        <v>56</v>
      </c>
      <c r="Q33" s="7"/>
    </row>
    <row r="34" spans="16:17">
      <c r="P34" s="12" t="s">
        <v>57</v>
      </c>
      <c r="Q34" s="7"/>
    </row>
    <row r="35" spans="16:17">
      <c r="P35" s="12" t="s">
        <v>58</v>
      </c>
      <c r="Q35" s="7"/>
    </row>
    <row r="36" spans="16:17">
      <c r="P36" s="12" t="s">
        <v>59</v>
      </c>
      <c r="Q36" s="7"/>
    </row>
    <row r="37" spans="16:17">
      <c r="P37" s="12" t="s">
        <v>60</v>
      </c>
      <c r="Q37" s="7"/>
    </row>
    <row r="38" spans="16:17">
      <c r="P38" s="12" t="s">
        <v>61</v>
      </c>
      <c r="Q38" s="7"/>
    </row>
    <row r="39" spans="16:17">
      <c r="P39" s="12" t="s">
        <v>62</v>
      </c>
      <c r="Q39" s="7"/>
    </row>
    <row r="40" spans="16:17">
      <c r="P40" s="12" t="s">
        <v>63</v>
      </c>
      <c r="Q40" s="7"/>
    </row>
    <row r="41" spans="16:17">
      <c r="P41" s="12" t="s">
        <v>64</v>
      </c>
      <c r="Q41" s="7"/>
    </row>
    <row r="42" spans="16:17">
      <c r="P42" s="12" t="s">
        <v>65</v>
      </c>
      <c r="Q42" s="7"/>
    </row>
    <row r="43" spans="16:17">
      <c r="P43" s="12" t="s">
        <v>66</v>
      </c>
      <c r="Q43" s="7"/>
    </row>
    <row r="44" spans="16:17">
      <c r="P44" s="12" t="s">
        <v>67</v>
      </c>
      <c r="Q44" s="7"/>
    </row>
    <row r="45" spans="16:17">
      <c r="P45" s="12" t="s">
        <v>68</v>
      </c>
      <c r="Q45" s="7"/>
    </row>
    <row r="46" spans="16:17">
      <c r="P46" s="12" t="s">
        <v>69</v>
      </c>
      <c r="Q46" s="7"/>
    </row>
    <row r="47" spans="16:17">
      <c r="P47" s="12" t="s">
        <v>70</v>
      </c>
      <c r="Q47" s="7"/>
    </row>
    <row r="48" spans="16:17">
      <c r="P48" s="12" t="s">
        <v>71</v>
      </c>
      <c r="Q48" s="7"/>
    </row>
    <row r="49" spans="16:17">
      <c r="P49" s="12" t="s">
        <v>72</v>
      </c>
      <c r="Q49" s="7"/>
    </row>
    <row r="50" spans="16:17">
      <c r="P50" s="12" t="s">
        <v>73</v>
      </c>
      <c r="Q50" s="7"/>
    </row>
    <row r="51" spans="16:17">
      <c r="P51" s="12" t="s">
        <v>74</v>
      </c>
      <c r="Q51" s="7"/>
    </row>
    <row r="52" spans="16:17">
      <c r="P52" s="12" t="s">
        <v>75</v>
      </c>
      <c r="Q52" s="7"/>
    </row>
    <row r="53" spans="16:17">
      <c r="P53" s="12" t="s">
        <v>76</v>
      </c>
      <c r="Q53" s="7"/>
    </row>
    <row r="54" spans="16:17">
      <c r="P54" s="12" t="s">
        <v>77</v>
      </c>
      <c r="Q54" s="7"/>
    </row>
    <row r="55" spans="16:17">
      <c r="P55" s="12" t="s">
        <v>78</v>
      </c>
      <c r="Q55" s="7"/>
    </row>
    <row r="56" spans="16:17">
      <c r="P56" s="12" t="s">
        <v>79</v>
      </c>
      <c r="Q56" s="7"/>
    </row>
    <row r="57" spans="16:17">
      <c r="P57" s="12" t="s">
        <v>80</v>
      </c>
      <c r="Q57" s="7"/>
    </row>
    <row r="58" spans="16:17">
      <c r="P58" s="12" t="s">
        <v>81</v>
      </c>
      <c r="Q58" s="7"/>
    </row>
    <row r="59" spans="16:17">
      <c r="P59" s="12" t="s">
        <v>82</v>
      </c>
      <c r="Q59" s="7"/>
    </row>
    <row r="60" spans="16:17">
      <c r="P60" s="12" t="s">
        <v>83</v>
      </c>
      <c r="Q60" s="7"/>
    </row>
    <row r="61" spans="16:17">
      <c r="P61" s="12" t="s">
        <v>84</v>
      </c>
      <c r="Q61" s="7"/>
    </row>
    <row r="62" spans="16:17">
      <c r="P62" s="12" t="s">
        <v>85</v>
      </c>
      <c r="Q62" s="7"/>
    </row>
    <row r="63" spans="16:17">
      <c r="P63" s="12" t="s">
        <v>86</v>
      </c>
      <c r="Q63" s="7"/>
    </row>
    <row r="64" spans="16:17">
      <c r="P64" s="12" t="s">
        <v>87</v>
      </c>
      <c r="Q64" s="7"/>
    </row>
    <row r="65" spans="16:17">
      <c r="P65" s="12" t="s">
        <v>88</v>
      </c>
      <c r="Q65" s="7"/>
    </row>
    <row r="66" spans="16:17">
      <c r="P66" s="12" t="s">
        <v>89</v>
      </c>
      <c r="Q66" s="7"/>
    </row>
    <row r="67" spans="16:17">
      <c r="P67" s="12" t="s">
        <v>90</v>
      </c>
      <c r="Q67" s="7"/>
    </row>
    <row r="68" spans="16:17">
      <c r="P68" s="12" t="s">
        <v>91</v>
      </c>
      <c r="Q68" s="7"/>
    </row>
    <row r="69" spans="16:17">
      <c r="P69" s="12" t="s">
        <v>92</v>
      </c>
      <c r="Q69" s="7"/>
    </row>
    <row r="70" spans="16:17">
      <c r="P70" s="12" t="s">
        <v>93</v>
      </c>
      <c r="Q70" s="7"/>
    </row>
    <row r="71" spans="16:17">
      <c r="P71" s="12" t="s">
        <v>94</v>
      </c>
      <c r="Q71" s="7"/>
    </row>
    <row r="72" spans="16:17">
      <c r="P72" s="12" t="s">
        <v>95</v>
      </c>
      <c r="Q72" s="7"/>
    </row>
    <row r="73" spans="16:17">
      <c r="P73" s="12" t="s">
        <v>96</v>
      </c>
      <c r="Q73" s="7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CEBD53-8301-408D-A26B-2AE97313D1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5</vt:i4>
      </vt:variant>
    </vt:vector>
  </HeadingPairs>
  <TitlesOfParts>
    <vt:vector size="7" baseType="lpstr">
      <vt:lpstr>Sayfa1</vt:lpstr>
      <vt:lpstr>Table 1</vt:lpstr>
      <vt:lpstr>bms_isim</vt:lpstr>
      <vt:lpstr>bms_tablo</vt:lpstr>
      <vt:lpstr>kdvtablo</vt:lpstr>
      <vt:lpstr>kullanıcı</vt:lpstr>
      <vt:lpstr>voltaj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AHB-Cankut</dc:creator>
  <cp:lastModifiedBy>Cankut Toda</cp:lastModifiedBy>
  <dcterms:created xsi:type="dcterms:W3CDTF">2015-06-05T18:19:34Z</dcterms:created>
  <dcterms:modified xsi:type="dcterms:W3CDTF">2022-10-16T08:37:43Z</dcterms:modified>
</cp:coreProperties>
</file>