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2525"/>
  </bookViews>
  <sheets>
    <sheet name="Sheet5" sheetId="5" r:id="rId1"/>
    <sheet name="传票格式" sheetId="1" r:id="rId2"/>
    <sheet name="费用报销单 " sheetId="2" r:id="rId3"/>
    <sheet name="支票1 " sheetId="3" r:id="rId4"/>
    <sheet name="支票 2 " sheetId="4" r:id="rId5"/>
  </sheets>
  <externalReferences>
    <externalReference r:id="rId6"/>
    <externalReference r:id="rId7"/>
  </externalReferences>
  <definedNames>
    <definedName name="_xlnm.Print_Area" localSheetId="2">'费用报销单 '!#REF!</definedName>
  </definedNames>
  <calcPr calcId="144525"/>
</workbook>
</file>

<file path=xl/calcChain.xml><?xml version="1.0" encoding="utf-8"?>
<calcChain xmlns="http://schemas.openxmlformats.org/spreadsheetml/2006/main">
  <c r="D4" i="2" l="1"/>
  <c r="AI16" i="4"/>
  <c r="AH16" i="4"/>
  <c r="AG16" i="4"/>
  <c r="I16" i="4"/>
  <c r="G14" i="4" s="1"/>
  <c r="F15" i="4"/>
  <c r="AG14" i="4"/>
  <c r="AA14" i="4" s="1"/>
  <c r="AB14" i="4"/>
  <c r="Z14" i="4"/>
  <c r="X14" i="4"/>
  <c r="Q14" i="4"/>
  <c r="O14" i="4"/>
  <c r="L14" i="4"/>
  <c r="F13" i="4"/>
  <c r="J12" i="4"/>
  <c r="I12" i="4"/>
  <c r="H12" i="4"/>
  <c r="B9" i="4"/>
  <c r="B8" i="4"/>
  <c r="B7" i="4"/>
  <c r="D6" i="4"/>
  <c r="C6" i="4"/>
  <c r="B6" i="4"/>
  <c r="AC4" i="4"/>
  <c r="I16" i="3"/>
  <c r="F7" i="2"/>
  <c r="D10" i="2" s="1"/>
  <c r="G6" i="2"/>
  <c r="E6" i="2"/>
  <c r="G5" i="2"/>
  <c r="E5" i="2"/>
  <c r="E4" i="2"/>
  <c r="G370" i="1"/>
  <c r="U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B369" i="1"/>
  <c r="V368" i="1"/>
  <c r="R368" i="1"/>
  <c r="Q368" i="1"/>
  <c r="N368" i="1"/>
  <c r="M368" i="1"/>
  <c r="L368" i="1"/>
  <c r="K368" i="1"/>
  <c r="J368" i="1"/>
  <c r="I368" i="1"/>
  <c r="H368" i="1"/>
  <c r="G368" i="1"/>
  <c r="V367" i="1"/>
  <c r="R367" i="1"/>
  <c r="Q367" i="1"/>
  <c r="N367" i="1"/>
  <c r="M367" i="1"/>
  <c r="L367" i="1"/>
  <c r="K367" i="1"/>
  <c r="J367" i="1"/>
  <c r="I367" i="1"/>
  <c r="H367" i="1"/>
  <c r="G367" i="1"/>
  <c r="V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V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U360" i="1"/>
  <c r="G360" i="1"/>
  <c r="B359" i="1" s="1"/>
  <c r="U359" i="1"/>
  <c r="S359" i="1"/>
  <c r="R359" i="1"/>
  <c r="Q359" i="1"/>
  <c r="P359" i="1"/>
  <c r="O359" i="1"/>
  <c r="N359" i="1"/>
  <c r="M359" i="1"/>
  <c r="L359" i="1"/>
  <c r="K359" i="1"/>
  <c r="J359" i="1"/>
  <c r="I359" i="1"/>
  <c r="F359" i="1"/>
  <c r="R358" i="1"/>
  <c r="Q358" i="1"/>
  <c r="N358" i="1"/>
  <c r="M358" i="1"/>
  <c r="L358" i="1"/>
  <c r="K358" i="1"/>
  <c r="J358" i="1"/>
  <c r="I358" i="1"/>
  <c r="H358" i="1"/>
  <c r="G358" i="1"/>
  <c r="V357" i="1"/>
  <c r="R357" i="1"/>
  <c r="Q357" i="1"/>
  <c r="O357" i="1"/>
  <c r="N357" i="1"/>
  <c r="M357" i="1"/>
  <c r="L357" i="1"/>
  <c r="K357" i="1"/>
  <c r="J357" i="1"/>
  <c r="I357" i="1"/>
  <c r="H357" i="1"/>
  <c r="G357" i="1"/>
  <c r="V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V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G350" i="1"/>
  <c r="B349" i="1" s="1"/>
  <c r="U349" i="1"/>
  <c r="S349" i="1"/>
  <c r="R349" i="1"/>
  <c r="Q349" i="1"/>
  <c r="P349" i="1"/>
  <c r="O349" i="1"/>
  <c r="N349" i="1"/>
  <c r="M349" i="1"/>
  <c r="L349" i="1"/>
  <c r="K349" i="1"/>
  <c r="J349" i="1"/>
  <c r="H349" i="1"/>
  <c r="F349" i="1"/>
  <c r="R348" i="1"/>
  <c r="Q348" i="1"/>
  <c r="N348" i="1"/>
  <c r="M348" i="1"/>
  <c r="L348" i="1"/>
  <c r="K348" i="1"/>
  <c r="J348" i="1"/>
  <c r="I348" i="1"/>
  <c r="H348" i="1"/>
  <c r="G348" i="1"/>
  <c r="F348" i="1"/>
  <c r="V347" i="1"/>
  <c r="R347" i="1"/>
  <c r="Q347" i="1"/>
  <c r="N347" i="1"/>
  <c r="M347" i="1"/>
  <c r="L347" i="1"/>
  <c r="K347" i="1"/>
  <c r="J347" i="1"/>
  <c r="I347" i="1"/>
  <c r="H347" i="1"/>
  <c r="G347" i="1"/>
  <c r="F347" i="1"/>
  <c r="V346" i="1"/>
  <c r="R346" i="1"/>
  <c r="Q346" i="1"/>
  <c r="P346" i="1"/>
  <c r="N346" i="1"/>
  <c r="M346" i="1"/>
  <c r="L346" i="1"/>
  <c r="K346" i="1"/>
  <c r="J346" i="1"/>
  <c r="I346" i="1"/>
  <c r="H346" i="1"/>
  <c r="G346" i="1"/>
  <c r="F346" i="1"/>
  <c r="V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U339" i="1"/>
  <c r="O339" i="1" s="1"/>
  <c r="L339" i="1"/>
  <c r="R338" i="1"/>
  <c r="Q338" i="1"/>
  <c r="N338" i="1"/>
  <c r="M338" i="1"/>
  <c r="L338" i="1"/>
  <c r="K338" i="1"/>
  <c r="J338" i="1"/>
  <c r="I338" i="1"/>
  <c r="H338" i="1"/>
  <c r="G338" i="1"/>
  <c r="V337" i="1"/>
  <c r="R337" i="1"/>
  <c r="Q337" i="1"/>
  <c r="N337" i="1"/>
  <c r="M337" i="1"/>
  <c r="L337" i="1"/>
  <c r="K337" i="1"/>
  <c r="J337" i="1"/>
  <c r="I337" i="1"/>
  <c r="H337" i="1"/>
  <c r="G337" i="1"/>
  <c r="V336" i="1"/>
  <c r="U336" i="1"/>
  <c r="P336" i="1" s="1"/>
  <c r="R336" i="1"/>
  <c r="Q336" i="1"/>
  <c r="O336" i="1"/>
  <c r="N336" i="1"/>
  <c r="M336" i="1"/>
  <c r="K336" i="1"/>
  <c r="J336" i="1"/>
  <c r="I336" i="1"/>
  <c r="G336" i="1"/>
  <c r="V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U329" i="1"/>
  <c r="G330" i="1" s="1"/>
  <c r="B329" i="1" s="1"/>
  <c r="S329" i="1"/>
  <c r="R329" i="1"/>
  <c r="P329" i="1"/>
  <c r="O329" i="1"/>
  <c r="N329" i="1"/>
  <c r="L329" i="1"/>
  <c r="K329" i="1"/>
  <c r="J329" i="1"/>
  <c r="H329" i="1"/>
  <c r="G329" i="1"/>
  <c r="F329" i="1"/>
  <c r="R328" i="1"/>
  <c r="Q328" i="1"/>
  <c r="N328" i="1"/>
  <c r="M328" i="1"/>
  <c r="L328" i="1"/>
  <c r="K328" i="1"/>
  <c r="J328" i="1"/>
  <c r="I328" i="1"/>
  <c r="H328" i="1"/>
  <c r="G328" i="1"/>
  <c r="F328" i="1"/>
  <c r="V327" i="1"/>
  <c r="R327" i="1"/>
  <c r="Q327" i="1"/>
  <c r="N327" i="1"/>
  <c r="M327" i="1"/>
  <c r="L327" i="1"/>
  <c r="K327" i="1"/>
  <c r="J327" i="1"/>
  <c r="I327" i="1"/>
  <c r="H327" i="1"/>
  <c r="G327" i="1"/>
  <c r="F327" i="1"/>
  <c r="V326" i="1"/>
  <c r="R326" i="1"/>
  <c r="Q326" i="1"/>
  <c r="P326" i="1"/>
  <c r="N326" i="1"/>
  <c r="M326" i="1"/>
  <c r="L326" i="1"/>
  <c r="K326" i="1"/>
  <c r="J326" i="1"/>
  <c r="I326" i="1"/>
  <c r="H326" i="1"/>
  <c r="G326" i="1"/>
  <c r="F326" i="1"/>
  <c r="V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G322" i="1"/>
  <c r="U319" i="1"/>
  <c r="P319" i="1"/>
  <c r="O319" i="1"/>
  <c r="L319" i="1"/>
  <c r="R318" i="1"/>
  <c r="Q318" i="1"/>
  <c r="N318" i="1"/>
  <c r="M318" i="1"/>
  <c r="L318" i="1"/>
  <c r="K318" i="1"/>
  <c r="J318" i="1"/>
  <c r="I318" i="1"/>
  <c r="H318" i="1"/>
  <c r="G318" i="1"/>
  <c r="V317" i="1"/>
  <c r="R317" i="1"/>
  <c r="Q317" i="1"/>
  <c r="O317" i="1"/>
  <c r="N317" i="1"/>
  <c r="M317" i="1"/>
  <c r="L317" i="1"/>
  <c r="K317" i="1"/>
  <c r="J317" i="1"/>
  <c r="I317" i="1"/>
  <c r="H317" i="1"/>
  <c r="G317" i="1"/>
  <c r="V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V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U309" i="1"/>
  <c r="G310" i="1" s="1"/>
  <c r="B309" i="1" s="1"/>
  <c r="S309" i="1"/>
  <c r="R309" i="1"/>
  <c r="P309" i="1"/>
  <c r="O309" i="1"/>
  <c r="N309" i="1"/>
  <c r="L309" i="1"/>
  <c r="K309" i="1"/>
  <c r="J309" i="1"/>
  <c r="R308" i="1"/>
  <c r="Q308" i="1"/>
  <c r="N308" i="1"/>
  <c r="M308" i="1"/>
  <c r="L308" i="1"/>
  <c r="K308" i="1"/>
  <c r="J308" i="1"/>
  <c r="I308" i="1"/>
  <c r="H308" i="1"/>
  <c r="G308" i="1"/>
  <c r="V307" i="1"/>
  <c r="R307" i="1"/>
  <c r="Q307" i="1"/>
  <c r="N307" i="1"/>
  <c r="M307" i="1"/>
  <c r="L307" i="1"/>
  <c r="K307" i="1"/>
  <c r="J307" i="1"/>
  <c r="I307" i="1"/>
  <c r="H307" i="1"/>
  <c r="G307" i="1"/>
  <c r="V306" i="1"/>
  <c r="R306" i="1"/>
  <c r="Q306" i="1"/>
  <c r="P306" i="1"/>
  <c r="N306" i="1"/>
  <c r="M306" i="1"/>
  <c r="L306" i="1"/>
  <c r="K306" i="1"/>
  <c r="J306" i="1"/>
  <c r="I306" i="1"/>
  <c r="H306" i="1"/>
  <c r="G306" i="1"/>
  <c r="V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U299" i="1"/>
  <c r="O299" i="1" s="1"/>
  <c r="G299" i="1"/>
  <c r="R298" i="1"/>
  <c r="Q298" i="1"/>
  <c r="N298" i="1"/>
  <c r="M298" i="1"/>
  <c r="L298" i="1"/>
  <c r="K298" i="1"/>
  <c r="J298" i="1"/>
  <c r="I298" i="1"/>
  <c r="H298" i="1"/>
  <c r="G298" i="1"/>
  <c r="V297" i="1"/>
  <c r="R297" i="1"/>
  <c r="Q297" i="1"/>
  <c r="N297" i="1"/>
  <c r="M297" i="1"/>
  <c r="L297" i="1"/>
  <c r="K297" i="1"/>
  <c r="J297" i="1"/>
  <c r="I297" i="1"/>
  <c r="H297" i="1"/>
  <c r="G297" i="1"/>
  <c r="V296" i="1"/>
  <c r="R296" i="1"/>
  <c r="Q296" i="1"/>
  <c r="P296" i="1"/>
  <c r="N296" i="1"/>
  <c r="M296" i="1"/>
  <c r="L296" i="1"/>
  <c r="K296" i="1"/>
  <c r="J296" i="1"/>
  <c r="I296" i="1"/>
  <c r="H296" i="1"/>
  <c r="G296" i="1"/>
  <c r="V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G290" i="1"/>
  <c r="U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B289" i="1"/>
  <c r="R288" i="1"/>
  <c r="Q288" i="1"/>
  <c r="N288" i="1"/>
  <c r="M288" i="1"/>
  <c r="L288" i="1"/>
  <c r="K288" i="1"/>
  <c r="J288" i="1"/>
  <c r="I288" i="1"/>
  <c r="H288" i="1"/>
  <c r="G288" i="1"/>
  <c r="V287" i="1"/>
  <c r="R287" i="1"/>
  <c r="Q287" i="1"/>
  <c r="N287" i="1"/>
  <c r="M287" i="1"/>
  <c r="L287" i="1"/>
  <c r="K287" i="1"/>
  <c r="J287" i="1"/>
  <c r="I287" i="1"/>
  <c r="H287" i="1"/>
  <c r="G287" i="1"/>
  <c r="V286" i="1"/>
  <c r="R286" i="1"/>
  <c r="Q286" i="1"/>
  <c r="P286" i="1"/>
  <c r="N286" i="1"/>
  <c r="M286" i="1"/>
  <c r="L286" i="1"/>
  <c r="K286" i="1"/>
  <c r="J286" i="1"/>
  <c r="I286" i="1"/>
  <c r="H286" i="1"/>
  <c r="G286" i="1"/>
  <c r="V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G280" i="1"/>
  <c r="B279" i="1" s="1"/>
  <c r="U279" i="1"/>
  <c r="Q279" i="1" s="1"/>
  <c r="M279" i="1"/>
  <c r="L279" i="1"/>
  <c r="V278" i="1"/>
  <c r="R278" i="1"/>
  <c r="Q278" i="1"/>
  <c r="N278" i="1"/>
  <c r="M278" i="1"/>
  <c r="L278" i="1"/>
  <c r="K278" i="1"/>
  <c r="J278" i="1"/>
  <c r="I278" i="1"/>
  <c r="H278" i="1"/>
  <c r="G278" i="1"/>
  <c r="C278" i="1"/>
  <c r="V277" i="1"/>
  <c r="R277" i="1"/>
  <c r="Q277" i="1"/>
  <c r="N277" i="1"/>
  <c r="M277" i="1"/>
  <c r="L277" i="1"/>
  <c r="K277" i="1"/>
  <c r="J277" i="1"/>
  <c r="I277" i="1"/>
  <c r="H277" i="1"/>
  <c r="G277" i="1"/>
  <c r="C277" i="1"/>
  <c r="V276" i="1"/>
  <c r="C276" i="1" s="1"/>
  <c r="R276" i="1"/>
  <c r="Q276" i="1"/>
  <c r="P276" i="1"/>
  <c r="O276" i="1"/>
  <c r="N276" i="1"/>
  <c r="M276" i="1"/>
  <c r="L276" i="1"/>
  <c r="K276" i="1"/>
  <c r="J276" i="1"/>
  <c r="I276" i="1"/>
  <c r="H276" i="1"/>
  <c r="G276" i="1"/>
  <c r="V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C275" i="1"/>
  <c r="U272" i="1"/>
  <c r="U269" i="1"/>
  <c r="S269" i="1"/>
  <c r="K269" i="1"/>
  <c r="V268" i="1"/>
  <c r="R268" i="1"/>
  <c r="Q268" i="1"/>
  <c r="O268" i="1"/>
  <c r="N268" i="1"/>
  <c r="M268" i="1"/>
  <c r="L268" i="1"/>
  <c r="K268" i="1"/>
  <c r="J268" i="1"/>
  <c r="I268" i="1"/>
  <c r="H268" i="1"/>
  <c r="G268" i="1"/>
  <c r="C268" i="1"/>
  <c r="V267" i="1"/>
  <c r="T267" i="1"/>
  <c r="R267" i="1"/>
  <c r="Q267" i="1"/>
  <c r="O267" i="1"/>
  <c r="N267" i="1"/>
  <c r="M267" i="1"/>
  <c r="L267" i="1"/>
  <c r="K267" i="1"/>
  <c r="J267" i="1"/>
  <c r="I267" i="1"/>
  <c r="H267" i="1"/>
  <c r="G267" i="1"/>
  <c r="C267" i="1"/>
  <c r="V266" i="1"/>
  <c r="C266" i="1" s="1"/>
  <c r="R266" i="1"/>
  <c r="Q266" i="1"/>
  <c r="P266" i="1"/>
  <c r="O266" i="1"/>
  <c r="N266" i="1"/>
  <c r="M266" i="1"/>
  <c r="L266" i="1"/>
  <c r="K266" i="1"/>
  <c r="J266" i="1"/>
  <c r="I266" i="1"/>
  <c r="H266" i="1"/>
  <c r="G266" i="1"/>
  <c r="V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C265" i="1"/>
  <c r="U259" i="1"/>
  <c r="G260" i="1" s="1"/>
  <c r="B259" i="1" s="1"/>
  <c r="S259" i="1"/>
  <c r="R259" i="1"/>
  <c r="P259" i="1"/>
  <c r="O259" i="1"/>
  <c r="N259" i="1"/>
  <c r="L259" i="1"/>
  <c r="K259" i="1"/>
  <c r="J259" i="1"/>
  <c r="V258" i="1"/>
  <c r="C258" i="1" s="1"/>
  <c r="R258" i="1"/>
  <c r="Q258" i="1"/>
  <c r="N258" i="1"/>
  <c r="M258" i="1"/>
  <c r="L258" i="1"/>
  <c r="K258" i="1"/>
  <c r="J258" i="1"/>
  <c r="I258" i="1"/>
  <c r="H258" i="1"/>
  <c r="G258" i="1"/>
  <c r="V257" i="1"/>
  <c r="C257" i="1" s="1"/>
  <c r="R257" i="1"/>
  <c r="Q257" i="1"/>
  <c r="N257" i="1"/>
  <c r="M257" i="1"/>
  <c r="L257" i="1"/>
  <c r="K257" i="1"/>
  <c r="J257" i="1"/>
  <c r="I257" i="1"/>
  <c r="H257" i="1"/>
  <c r="G257" i="1"/>
  <c r="V256" i="1"/>
  <c r="R256" i="1"/>
  <c r="Q256" i="1"/>
  <c r="P256" i="1"/>
  <c r="N256" i="1"/>
  <c r="M256" i="1"/>
  <c r="L256" i="1"/>
  <c r="K256" i="1"/>
  <c r="J256" i="1"/>
  <c r="I256" i="1"/>
  <c r="H256" i="1"/>
  <c r="G256" i="1"/>
  <c r="C256" i="1"/>
  <c r="V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U249" i="1"/>
  <c r="P249" i="1"/>
  <c r="O249" i="1"/>
  <c r="L249" i="1"/>
  <c r="V248" i="1"/>
  <c r="C248" i="1" s="1"/>
  <c r="R248" i="1"/>
  <c r="Q248" i="1"/>
  <c r="N248" i="1"/>
  <c r="M248" i="1"/>
  <c r="L248" i="1"/>
  <c r="K248" i="1"/>
  <c r="J248" i="1"/>
  <c r="I248" i="1"/>
  <c r="H248" i="1"/>
  <c r="G248" i="1"/>
  <c r="V247" i="1"/>
  <c r="C247" i="1" s="1"/>
  <c r="R247" i="1"/>
  <c r="Q247" i="1"/>
  <c r="N247" i="1"/>
  <c r="M247" i="1"/>
  <c r="L247" i="1"/>
  <c r="K247" i="1"/>
  <c r="J247" i="1"/>
  <c r="I247" i="1"/>
  <c r="H247" i="1"/>
  <c r="G247" i="1"/>
  <c r="V246" i="1"/>
  <c r="R246" i="1"/>
  <c r="Q246" i="1"/>
  <c r="P246" i="1"/>
  <c r="N246" i="1"/>
  <c r="M246" i="1"/>
  <c r="L246" i="1"/>
  <c r="K246" i="1"/>
  <c r="J246" i="1"/>
  <c r="I246" i="1"/>
  <c r="H246" i="1"/>
  <c r="G246" i="1"/>
  <c r="C246" i="1"/>
  <c r="V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G240" i="1"/>
  <c r="B239" i="1" s="1"/>
  <c r="U239" i="1"/>
  <c r="S239" i="1"/>
  <c r="R239" i="1"/>
  <c r="Q239" i="1"/>
  <c r="P239" i="1"/>
  <c r="O239" i="1"/>
  <c r="N239" i="1"/>
  <c r="M239" i="1"/>
  <c r="L239" i="1"/>
  <c r="K239" i="1"/>
  <c r="J239" i="1"/>
  <c r="I239" i="1"/>
  <c r="V238" i="1"/>
  <c r="R238" i="1"/>
  <c r="Q238" i="1"/>
  <c r="N238" i="1"/>
  <c r="M238" i="1"/>
  <c r="L238" i="1"/>
  <c r="K238" i="1"/>
  <c r="J238" i="1"/>
  <c r="I238" i="1"/>
  <c r="H238" i="1"/>
  <c r="C238" i="1"/>
  <c r="V237" i="1"/>
  <c r="T237" i="1"/>
  <c r="R237" i="1"/>
  <c r="Q237" i="1"/>
  <c r="P237" i="1"/>
  <c r="N237" i="1"/>
  <c r="M237" i="1"/>
  <c r="L237" i="1"/>
  <c r="K237" i="1"/>
  <c r="J237" i="1"/>
  <c r="I237" i="1"/>
  <c r="H237" i="1"/>
  <c r="G237" i="1"/>
  <c r="C237" i="1"/>
  <c r="V236" i="1"/>
  <c r="R236" i="1"/>
  <c r="Q236" i="1"/>
  <c r="P236" i="1"/>
  <c r="N236" i="1"/>
  <c r="M236" i="1"/>
  <c r="L236" i="1"/>
  <c r="K236" i="1"/>
  <c r="J236" i="1"/>
  <c r="I236" i="1"/>
  <c r="H236" i="1"/>
  <c r="G236" i="1"/>
  <c r="C236" i="1"/>
  <c r="V235" i="1"/>
  <c r="C235" i="1" s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W229" i="1"/>
  <c r="V228" i="1"/>
  <c r="C228" i="1" s="1"/>
  <c r="R228" i="1"/>
  <c r="Q228" i="1"/>
  <c r="O228" i="1"/>
  <c r="N228" i="1"/>
  <c r="M228" i="1"/>
  <c r="L228" i="1"/>
  <c r="K228" i="1"/>
  <c r="J228" i="1"/>
  <c r="I228" i="1"/>
  <c r="H228" i="1"/>
  <c r="V227" i="1"/>
  <c r="C227" i="1" s="1"/>
  <c r="T227" i="1"/>
  <c r="R227" i="1"/>
  <c r="Q227" i="1"/>
  <c r="O227" i="1"/>
  <c r="N227" i="1"/>
  <c r="M227" i="1"/>
  <c r="L227" i="1"/>
  <c r="K227" i="1"/>
  <c r="J227" i="1"/>
  <c r="I227" i="1"/>
  <c r="H227" i="1"/>
  <c r="G227" i="1"/>
  <c r="V226" i="1"/>
  <c r="U226" i="1"/>
  <c r="P226" i="1" s="1"/>
  <c r="R226" i="1"/>
  <c r="Q226" i="1"/>
  <c r="O226" i="1"/>
  <c r="N226" i="1"/>
  <c r="M226" i="1"/>
  <c r="K226" i="1"/>
  <c r="J226" i="1"/>
  <c r="I226" i="1"/>
  <c r="G226" i="1"/>
  <c r="C226" i="1"/>
  <c r="V225" i="1"/>
  <c r="C225" i="1" s="1"/>
  <c r="U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U219" i="1"/>
  <c r="G220" i="1" s="1"/>
  <c r="B219" i="1" s="1"/>
  <c r="S219" i="1"/>
  <c r="R219" i="1"/>
  <c r="P219" i="1"/>
  <c r="O219" i="1"/>
  <c r="N219" i="1"/>
  <c r="L219" i="1"/>
  <c r="K219" i="1"/>
  <c r="J219" i="1"/>
  <c r="V218" i="1"/>
  <c r="C218" i="1" s="1"/>
  <c r="R218" i="1"/>
  <c r="Q218" i="1"/>
  <c r="P218" i="1"/>
  <c r="N218" i="1"/>
  <c r="M218" i="1"/>
  <c r="L218" i="1"/>
  <c r="K218" i="1"/>
  <c r="J218" i="1"/>
  <c r="I218" i="1"/>
  <c r="H218" i="1"/>
  <c r="G218" i="1"/>
  <c r="V217" i="1"/>
  <c r="R217" i="1"/>
  <c r="Q217" i="1"/>
  <c r="P217" i="1"/>
  <c r="N217" i="1"/>
  <c r="M217" i="1"/>
  <c r="L217" i="1"/>
  <c r="K217" i="1"/>
  <c r="J217" i="1"/>
  <c r="I217" i="1"/>
  <c r="H217" i="1"/>
  <c r="G217" i="1"/>
  <c r="C217" i="1"/>
  <c r="V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V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C215" i="1"/>
  <c r="U209" i="1"/>
  <c r="G210" i="1" s="1"/>
  <c r="B209" i="1" s="1"/>
  <c r="S209" i="1"/>
  <c r="R209" i="1"/>
  <c r="P209" i="1"/>
  <c r="O209" i="1"/>
  <c r="N209" i="1"/>
  <c r="L209" i="1"/>
  <c r="K209" i="1"/>
  <c r="J209" i="1"/>
  <c r="V208" i="1"/>
  <c r="R208" i="1"/>
  <c r="Q208" i="1"/>
  <c r="P208" i="1"/>
  <c r="N208" i="1"/>
  <c r="M208" i="1"/>
  <c r="L208" i="1"/>
  <c r="K208" i="1"/>
  <c r="J208" i="1"/>
  <c r="I208" i="1"/>
  <c r="H208" i="1"/>
  <c r="G208" i="1"/>
  <c r="C208" i="1"/>
  <c r="V207" i="1"/>
  <c r="R207" i="1"/>
  <c r="Q207" i="1"/>
  <c r="P207" i="1"/>
  <c r="N207" i="1"/>
  <c r="M207" i="1"/>
  <c r="L207" i="1"/>
  <c r="K207" i="1"/>
  <c r="J207" i="1"/>
  <c r="I207" i="1"/>
  <c r="H207" i="1"/>
  <c r="G207" i="1"/>
  <c r="C207" i="1"/>
  <c r="V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V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C205" i="1"/>
  <c r="W200" i="1"/>
  <c r="W199" i="1"/>
  <c r="X199" i="1" s="1"/>
  <c r="U199" i="1"/>
  <c r="Q199" i="1"/>
  <c r="H199" i="1"/>
  <c r="V198" i="1"/>
  <c r="R198" i="1"/>
  <c r="Q198" i="1"/>
  <c r="P198" i="1"/>
  <c r="N198" i="1"/>
  <c r="M198" i="1"/>
  <c r="L198" i="1"/>
  <c r="K198" i="1"/>
  <c r="J198" i="1"/>
  <c r="I198" i="1"/>
  <c r="H198" i="1"/>
  <c r="G198" i="1"/>
  <c r="C198" i="1"/>
  <c r="V197" i="1"/>
  <c r="R197" i="1"/>
  <c r="Q197" i="1"/>
  <c r="P197" i="1"/>
  <c r="N197" i="1"/>
  <c r="M197" i="1"/>
  <c r="L197" i="1"/>
  <c r="K197" i="1"/>
  <c r="J197" i="1"/>
  <c r="I197" i="1"/>
  <c r="H197" i="1"/>
  <c r="G197" i="1"/>
  <c r="C197" i="1"/>
  <c r="V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V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C195" i="1"/>
  <c r="G190" i="1"/>
  <c r="U189" i="1"/>
  <c r="R189" i="1"/>
  <c r="Q189" i="1"/>
  <c r="P189" i="1"/>
  <c r="N189" i="1"/>
  <c r="M189" i="1"/>
  <c r="L189" i="1"/>
  <c r="J189" i="1"/>
  <c r="H189" i="1"/>
  <c r="B189" i="1"/>
  <c r="V188" i="1"/>
  <c r="R188" i="1"/>
  <c r="Q188" i="1"/>
  <c r="P188" i="1"/>
  <c r="N188" i="1"/>
  <c r="M188" i="1"/>
  <c r="L188" i="1"/>
  <c r="K188" i="1"/>
  <c r="J188" i="1"/>
  <c r="I188" i="1"/>
  <c r="H188" i="1"/>
  <c r="G188" i="1"/>
  <c r="C188" i="1"/>
  <c r="V187" i="1"/>
  <c r="R187" i="1"/>
  <c r="Q187" i="1"/>
  <c r="P187" i="1"/>
  <c r="N187" i="1"/>
  <c r="M187" i="1"/>
  <c r="L187" i="1"/>
  <c r="K187" i="1"/>
  <c r="J187" i="1"/>
  <c r="I187" i="1"/>
  <c r="H187" i="1"/>
  <c r="G187" i="1"/>
  <c r="C187" i="1"/>
  <c r="V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V185" i="1"/>
  <c r="C185" i="1" s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U179" i="1"/>
  <c r="R179" i="1"/>
  <c r="M179" i="1"/>
  <c r="L179" i="1"/>
  <c r="V178" i="1"/>
  <c r="R178" i="1"/>
  <c r="Q178" i="1"/>
  <c r="P178" i="1"/>
  <c r="N178" i="1"/>
  <c r="M178" i="1"/>
  <c r="L178" i="1"/>
  <c r="K178" i="1"/>
  <c r="J178" i="1"/>
  <c r="I178" i="1"/>
  <c r="H178" i="1"/>
  <c r="G178" i="1"/>
  <c r="C178" i="1"/>
  <c r="V177" i="1"/>
  <c r="R177" i="1"/>
  <c r="Q177" i="1"/>
  <c r="P177" i="1"/>
  <c r="N177" i="1"/>
  <c r="M177" i="1"/>
  <c r="L177" i="1"/>
  <c r="K177" i="1"/>
  <c r="J177" i="1"/>
  <c r="I177" i="1"/>
  <c r="H177" i="1"/>
  <c r="G177" i="1"/>
  <c r="C177" i="1"/>
  <c r="V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V175" i="1"/>
  <c r="C175" i="1" s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X171" i="1"/>
  <c r="W170" i="1"/>
  <c r="W169" i="1"/>
  <c r="U169" i="1"/>
  <c r="S169" i="1"/>
  <c r="Q169" i="1"/>
  <c r="P169" i="1"/>
  <c r="O169" i="1"/>
  <c r="M169" i="1"/>
  <c r="L169" i="1"/>
  <c r="K169" i="1"/>
  <c r="I169" i="1"/>
  <c r="V168" i="1"/>
  <c r="R168" i="1"/>
  <c r="Q168" i="1"/>
  <c r="P168" i="1"/>
  <c r="N168" i="1"/>
  <c r="M168" i="1"/>
  <c r="L168" i="1"/>
  <c r="K168" i="1"/>
  <c r="J168" i="1"/>
  <c r="I168" i="1"/>
  <c r="H168" i="1"/>
  <c r="G168" i="1"/>
  <c r="C168" i="1"/>
  <c r="V167" i="1"/>
  <c r="R167" i="1"/>
  <c r="Q167" i="1"/>
  <c r="P167" i="1"/>
  <c r="N167" i="1"/>
  <c r="M167" i="1"/>
  <c r="L167" i="1"/>
  <c r="K167" i="1"/>
  <c r="J167" i="1"/>
  <c r="I167" i="1"/>
  <c r="H167" i="1"/>
  <c r="G167" i="1"/>
  <c r="C167" i="1"/>
  <c r="V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V165" i="1"/>
  <c r="C165" i="1" s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G160" i="1"/>
  <c r="U159" i="1"/>
  <c r="S159" i="1"/>
  <c r="Q159" i="1"/>
  <c r="P159" i="1"/>
  <c r="O159" i="1"/>
  <c r="M159" i="1"/>
  <c r="L159" i="1"/>
  <c r="K159" i="1"/>
  <c r="I159" i="1"/>
  <c r="B159" i="1"/>
  <c r="V158" i="1"/>
  <c r="R158" i="1"/>
  <c r="Q158" i="1"/>
  <c r="P158" i="1"/>
  <c r="N158" i="1"/>
  <c r="M158" i="1"/>
  <c r="L158" i="1"/>
  <c r="K158" i="1"/>
  <c r="J158" i="1"/>
  <c r="I158" i="1"/>
  <c r="H158" i="1"/>
  <c r="G158" i="1"/>
  <c r="C158" i="1"/>
  <c r="V157" i="1"/>
  <c r="R157" i="1"/>
  <c r="Q157" i="1"/>
  <c r="P157" i="1"/>
  <c r="N157" i="1"/>
  <c r="M157" i="1"/>
  <c r="L157" i="1"/>
  <c r="K157" i="1"/>
  <c r="J157" i="1"/>
  <c r="I157" i="1"/>
  <c r="H157" i="1"/>
  <c r="G157" i="1"/>
  <c r="C157" i="1"/>
  <c r="V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V155" i="1"/>
  <c r="C155" i="1" s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X151" i="1"/>
  <c r="X150" i="1"/>
  <c r="G150" i="1"/>
  <c r="B149" i="1" s="1"/>
  <c r="X149" i="1"/>
  <c r="W149" i="1"/>
  <c r="U149" i="1"/>
  <c r="S149" i="1"/>
  <c r="Q149" i="1"/>
  <c r="P149" i="1"/>
  <c r="O149" i="1"/>
  <c r="M149" i="1"/>
  <c r="L149" i="1"/>
  <c r="K149" i="1"/>
  <c r="V148" i="1"/>
  <c r="C148" i="1" s="1"/>
  <c r="R148" i="1"/>
  <c r="Q148" i="1"/>
  <c r="N148" i="1"/>
  <c r="M148" i="1"/>
  <c r="L148" i="1"/>
  <c r="K148" i="1"/>
  <c r="J148" i="1"/>
  <c r="I148" i="1"/>
  <c r="H148" i="1"/>
  <c r="G148" i="1"/>
  <c r="V147" i="1"/>
  <c r="R147" i="1"/>
  <c r="Q147" i="1"/>
  <c r="O147" i="1"/>
  <c r="N147" i="1"/>
  <c r="M147" i="1"/>
  <c r="L147" i="1"/>
  <c r="K147" i="1"/>
  <c r="J147" i="1"/>
  <c r="I147" i="1"/>
  <c r="H147" i="1"/>
  <c r="G147" i="1"/>
  <c r="V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C146" i="1"/>
  <c r="V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C145" i="1"/>
  <c r="V142" i="1"/>
  <c r="U139" i="1"/>
  <c r="P139" i="1" s="1"/>
  <c r="L139" i="1"/>
  <c r="V138" i="1"/>
  <c r="C138" i="1" s="1"/>
  <c r="R138" i="1"/>
  <c r="Q138" i="1"/>
  <c r="N138" i="1"/>
  <c r="M138" i="1"/>
  <c r="L138" i="1"/>
  <c r="K138" i="1"/>
  <c r="J138" i="1"/>
  <c r="I138" i="1"/>
  <c r="H138" i="1"/>
  <c r="G138" i="1"/>
  <c r="V137" i="1"/>
  <c r="U137" i="1"/>
  <c r="R137" i="1"/>
  <c r="O137" i="1"/>
  <c r="N137" i="1"/>
  <c r="M137" i="1"/>
  <c r="K137" i="1"/>
  <c r="J137" i="1"/>
  <c r="I137" i="1"/>
  <c r="G137" i="1"/>
  <c r="V136" i="1"/>
  <c r="C136" i="1" s="1"/>
  <c r="U136" i="1"/>
  <c r="Q136" i="1" s="1"/>
  <c r="O136" i="1"/>
  <c r="M136" i="1"/>
  <c r="L136" i="1"/>
  <c r="I136" i="1"/>
  <c r="H136" i="1"/>
  <c r="V135" i="1"/>
  <c r="U135" i="1"/>
  <c r="P135" i="1" s="1"/>
  <c r="R135" i="1"/>
  <c r="N135" i="1"/>
  <c r="M135" i="1"/>
  <c r="I135" i="1"/>
  <c r="H135" i="1"/>
  <c r="C135" i="1"/>
  <c r="V132" i="1"/>
  <c r="G130" i="1"/>
  <c r="B129" i="1" s="1"/>
  <c r="U129" i="1"/>
  <c r="S129" i="1"/>
  <c r="R129" i="1"/>
  <c r="Q129" i="1"/>
  <c r="P129" i="1"/>
  <c r="O129" i="1"/>
  <c r="N129" i="1"/>
  <c r="M129" i="1"/>
  <c r="L129" i="1"/>
  <c r="K129" i="1"/>
  <c r="J129" i="1"/>
  <c r="I129" i="1"/>
  <c r="V128" i="1"/>
  <c r="C128" i="1" s="1"/>
  <c r="R128" i="1"/>
  <c r="Q128" i="1"/>
  <c r="N128" i="1"/>
  <c r="M128" i="1"/>
  <c r="L128" i="1"/>
  <c r="K128" i="1"/>
  <c r="J128" i="1"/>
  <c r="I128" i="1"/>
  <c r="H128" i="1"/>
  <c r="G128" i="1"/>
  <c r="V127" i="1"/>
  <c r="R127" i="1"/>
  <c r="Q127" i="1"/>
  <c r="N127" i="1"/>
  <c r="M127" i="1"/>
  <c r="L127" i="1"/>
  <c r="K127" i="1"/>
  <c r="J127" i="1"/>
  <c r="I127" i="1"/>
  <c r="H127" i="1"/>
  <c r="G127" i="1"/>
  <c r="V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V125" i="1"/>
  <c r="C125" i="1" s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V122" i="1"/>
  <c r="U119" i="1"/>
  <c r="Q119" i="1" s="1"/>
  <c r="O119" i="1"/>
  <c r="H119" i="1"/>
  <c r="V118" i="1"/>
  <c r="R118" i="1"/>
  <c r="Q118" i="1"/>
  <c r="N118" i="1"/>
  <c r="M118" i="1"/>
  <c r="L118" i="1"/>
  <c r="K118" i="1"/>
  <c r="J118" i="1"/>
  <c r="I118" i="1"/>
  <c r="H118" i="1"/>
  <c r="G118" i="1"/>
  <c r="C118" i="1"/>
  <c r="V117" i="1"/>
  <c r="R117" i="1"/>
  <c r="Q117" i="1"/>
  <c r="O117" i="1"/>
  <c r="N117" i="1"/>
  <c r="M117" i="1"/>
  <c r="L117" i="1"/>
  <c r="K117" i="1"/>
  <c r="J117" i="1"/>
  <c r="I117" i="1"/>
  <c r="H117" i="1"/>
  <c r="G117" i="1"/>
  <c r="V116" i="1"/>
  <c r="C116" i="1" s="1"/>
  <c r="R116" i="1"/>
  <c r="Q116" i="1"/>
  <c r="P116" i="1"/>
  <c r="O116" i="1"/>
  <c r="N116" i="1"/>
  <c r="M116" i="1"/>
  <c r="L116" i="1"/>
  <c r="K116" i="1"/>
  <c r="J116" i="1"/>
  <c r="I116" i="1"/>
  <c r="H116" i="1"/>
  <c r="G116" i="1"/>
  <c r="V115" i="1"/>
  <c r="C115" i="1" s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V112" i="1"/>
  <c r="U109" i="1"/>
  <c r="O109" i="1"/>
  <c r="V108" i="1"/>
  <c r="R108" i="1"/>
  <c r="Q108" i="1"/>
  <c r="N108" i="1"/>
  <c r="M108" i="1"/>
  <c r="L108" i="1"/>
  <c r="K108" i="1"/>
  <c r="J108" i="1"/>
  <c r="I108" i="1"/>
  <c r="H108" i="1"/>
  <c r="G108" i="1"/>
  <c r="V107" i="1"/>
  <c r="R107" i="1"/>
  <c r="Q107" i="1"/>
  <c r="O107" i="1"/>
  <c r="N107" i="1"/>
  <c r="M107" i="1"/>
  <c r="L107" i="1"/>
  <c r="K107" i="1"/>
  <c r="J107" i="1"/>
  <c r="I107" i="1"/>
  <c r="H107" i="1"/>
  <c r="G107" i="1"/>
  <c r="V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C106" i="1"/>
  <c r="V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C105" i="1"/>
  <c r="V102" i="1"/>
  <c r="U99" i="1"/>
  <c r="S99" i="1"/>
  <c r="N99" i="1"/>
  <c r="V98" i="1"/>
  <c r="R98" i="1"/>
  <c r="Q98" i="1"/>
  <c r="N98" i="1"/>
  <c r="M98" i="1"/>
  <c r="L98" i="1"/>
  <c r="K98" i="1"/>
  <c r="J98" i="1"/>
  <c r="I98" i="1"/>
  <c r="H98" i="1"/>
  <c r="G98" i="1"/>
  <c r="V97" i="1"/>
  <c r="R97" i="1"/>
  <c r="Q97" i="1"/>
  <c r="N97" i="1"/>
  <c r="M97" i="1"/>
  <c r="L97" i="1"/>
  <c r="K97" i="1"/>
  <c r="J97" i="1"/>
  <c r="I97" i="1"/>
  <c r="H97" i="1"/>
  <c r="G97" i="1"/>
  <c r="V96" i="1"/>
  <c r="R96" i="1"/>
  <c r="Q96" i="1"/>
  <c r="O96" i="1"/>
  <c r="N96" i="1"/>
  <c r="M96" i="1"/>
  <c r="L96" i="1"/>
  <c r="K96" i="1"/>
  <c r="J96" i="1"/>
  <c r="I96" i="1"/>
  <c r="H96" i="1"/>
  <c r="G96" i="1"/>
  <c r="V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C95" i="1"/>
  <c r="V92" i="1"/>
  <c r="U89" i="1"/>
  <c r="U90" i="1" s="1"/>
  <c r="S89" i="1"/>
  <c r="N89" i="1"/>
  <c r="V88" i="1"/>
  <c r="R88" i="1"/>
  <c r="Q88" i="1"/>
  <c r="N88" i="1"/>
  <c r="M88" i="1"/>
  <c r="L88" i="1"/>
  <c r="K88" i="1"/>
  <c r="J88" i="1"/>
  <c r="I88" i="1"/>
  <c r="H88" i="1"/>
  <c r="G88" i="1"/>
  <c r="V87" i="1"/>
  <c r="R87" i="1"/>
  <c r="Q87" i="1"/>
  <c r="N87" i="1"/>
  <c r="M87" i="1"/>
  <c r="L87" i="1"/>
  <c r="K87" i="1"/>
  <c r="J87" i="1"/>
  <c r="I87" i="1"/>
  <c r="H87" i="1"/>
  <c r="G87" i="1"/>
  <c r="V86" i="1"/>
  <c r="R86" i="1"/>
  <c r="Q86" i="1"/>
  <c r="O86" i="1"/>
  <c r="N86" i="1"/>
  <c r="M86" i="1"/>
  <c r="L86" i="1"/>
  <c r="K86" i="1"/>
  <c r="J86" i="1"/>
  <c r="I86" i="1"/>
  <c r="H86" i="1"/>
  <c r="G86" i="1"/>
  <c r="V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C85" i="1"/>
  <c r="V82" i="1"/>
  <c r="V78" i="1"/>
  <c r="R78" i="1"/>
  <c r="Q78" i="1"/>
  <c r="N78" i="1"/>
  <c r="M78" i="1"/>
  <c r="L78" i="1"/>
  <c r="K78" i="1"/>
  <c r="J78" i="1"/>
  <c r="I78" i="1"/>
  <c r="H78" i="1"/>
  <c r="G78" i="1"/>
  <c r="V77" i="1"/>
  <c r="R77" i="1"/>
  <c r="Q77" i="1"/>
  <c r="N77" i="1"/>
  <c r="M77" i="1"/>
  <c r="L77" i="1"/>
  <c r="K77" i="1"/>
  <c r="J77" i="1"/>
  <c r="I77" i="1"/>
  <c r="H77" i="1"/>
  <c r="G77" i="1"/>
  <c r="V76" i="1"/>
  <c r="U76" i="1"/>
  <c r="R76" i="1"/>
  <c r="O76" i="1"/>
  <c r="N76" i="1"/>
  <c r="M76" i="1"/>
  <c r="K76" i="1"/>
  <c r="J76" i="1"/>
  <c r="I76" i="1"/>
  <c r="G76" i="1"/>
  <c r="V75" i="1"/>
  <c r="C75" i="1" s="1"/>
  <c r="U75" i="1"/>
  <c r="Q75" i="1" s="1"/>
  <c r="N75" i="1"/>
  <c r="I75" i="1"/>
  <c r="V72" i="1"/>
  <c r="U70" i="1"/>
  <c r="U69" i="1"/>
  <c r="S69" i="1" s="1"/>
  <c r="R69" i="1"/>
  <c r="P69" i="1"/>
  <c r="O69" i="1"/>
  <c r="L69" i="1"/>
  <c r="K69" i="1"/>
  <c r="V68" i="1"/>
  <c r="R68" i="1"/>
  <c r="Q68" i="1"/>
  <c r="N68" i="1"/>
  <c r="M68" i="1"/>
  <c r="L68" i="1"/>
  <c r="K68" i="1"/>
  <c r="J68" i="1"/>
  <c r="I68" i="1"/>
  <c r="H68" i="1"/>
  <c r="G68" i="1"/>
  <c r="V67" i="1"/>
  <c r="R67" i="1"/>
  <c r="Q67" i="1"/>
  <c r="N67" i="1"/>
  <c r="M67" i="1"/>
  <c r="L67" i="1"/>
  <c r="K67" i="1"/>
  <c r="J67" i="1"/>
  <c r="I67" i="1"/>
  <c r="H67" i="1"/>
  <c r="G67" i="1"/>
  <c r="V66" i="1"/>
  <c r="R66" i="1"/>
  <c r="Q66" i="1"/>
  <c r="O66" i="1"/>
  <c r="N66" i="1"/>
  <c r="M66" i="1"/>
  <c r="L66" i="1"/>
  <c r="K66" i="1"/>
  <c r="J66" i="1"/>
  <c r="I66" i="1"/>
  <c r="H66" i="1"/>
  <c r="G66" i="1"/>
  <c r="V65" i="1"/>
  <c r="C65" i="1" s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V62" i="1"/>
  <c r="G60" i="1"/>
  <c r="O59" i="1"/>
  <c r="B59" i="1"/>
  <c r="V58" i="1"/>
  <c r="R58" i="1"/>
  <c r="Q58" i="1"/>
  <c r="N58" i="1"/>
  <c r="M58" i="1"/>
  <c r="L58" i="1"/>
  <c r="K58" i="1"/>
  <c r="J58" i="1"/>
  <c r="I58" i="1"/>
  <c r="H58" i="1"/>
  <c r="G58" i="1"/>
  <c r="V57" i="1"/>
  <c r="U57" i="1"/>
  <c r="Q57" i="1" s="1"/>
  <c r="O57" i="1"/>
  <c r="N57" i="1"/>
  <c r="L57" i="1"/>
  <c r="J57" i="1"/>
  <c r="H57" i="1"/>
  <c r="G57" i="1"/>
  <c r="V56" i="1"/>
  <c r="R56" i="1"/>
  <c r="Q56" i="1"/>
  <c r="O56" i="1"/>
  <c r="N56" i="1"/>
  <c r="M56" i="1"/>
  <c r="L56" i="1"/>
  <c r="K56" i="1"/>
  <c r="J56" i="1"/>
  <c r="I56" i="1"/>
  <c r="H56" i="1"/>
  <c r="G56" i="1"/>
  <c r="V55" i="1"/>
  <c r="U55" i="1"/>
  <c r="U59" i="1" s="1"/>
  <c r="R59" i="1" s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C55" i="1"/>
  <c r="V52" i="1"/>
  <c r="U49" i="1"/>
  <c r="O49" i="1"/>
  <c r="V48" i="1"/>
  <c r="R48" i="1"/>
  <c r="Q48" i="1"/>
  <c r="N48" i="1"/>
  <c r="M48" i="1"/>
  <c r="L48" i="1"/>
  <c r="K48" i="1"/>
  <c r="J48" i="1"/>
  <c r="I48" i="1"/>
  <c r="H48" i="1"/>
  <c r="G48" i="1"/>
  <c r="V47" i="1"/>
  <c r="R47" i="1"/>
  <c r="Q47" i="1"/>
  <c r="N47" i="1"/>
  <c r="M47" i="1"/>
  <c r="L47" i="1"/>
  <c r="K47" i="1"/>
  <c r="J47" i="1"/>
  <c r="I47" i="1"/>
  <c r="H47" i="1"/>
  <c r="G47" i="1"/>
  <c r="V46" i="1"/>
  <c r="R46" i="1"/>
  <c r="Q46" i="1"/>
  <c r="O46" i="1"/>
  <c r="N46" i="1"/>
  <c r="M46" i="1"/>
  <c r="L46" i="1"/>
  <c r="K46" i="1"/>
  <c r="J46" i="1"/>
  <c r="I46" i="1"/>
  <c r="H46" i="1"/>
  <c r="G46" i="1"/>
  <c r="V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C45" i="1"/>
  <c r="V42" i="1"/>
  <c r="U39" i="1"/>
  <c r="Q39" i="1" s="1"/>
  <c r="O39" i="1"/>
  <c r="I39" i="1"/>
  <c r="V38" i="1"/>
  <c r="R38" i="1"/>
  <c r="Q38" i="1"/>
  <c r="N38" i="1"/>
  <c r="M38" i="1"/>
  <c r="L38" i="1"/>
  <c r="K38" i="1"/>
  <c r="J38" i="1"/>
  <c r="I38" i="1"/>
  <c r="H38" i="1"/>
  <c r="G38" i="1"/>
  <c r="V37" i="1"/>
  <c r="R37" i="1"/>
  <c r="Q37" i="1"/>
  <c r="N37" i="1"/>
  <c r="M37" i="1"/>
  <c r="L37" i="1"/>
  <c r="K37" i="1"/>
  <c r="J37" i="1"/>
  <c r="I37" i="1"/>
  <c r="H37" i="1"/>
  <c r="G37" i="1"/>
  <c r="V36" i="1"/>
  <c r="R36" i="1"/>
  <c r="Q36" i="1"/>
  <c r="O36" i="1"/>
  <c r="N36" i="1"/>
  <c r="M36" i="1"/>
  <c r="L36" i="1"/>
  <c r="K36" i="1"/>
  <c r="J36" i="1"/>
  <c r="I36" i="1"/>
  <c r="H36" i="1"/>
  <c r="G36" i="1"/>
  <c r="V35" i="1"/>
  <c r="C35" i="1" s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V32" i="1"/>
  <c r="W30" i="1"/>
  <c r="W29" i="1"/>
  <c r="R29" i="1"/>
  <c r="M29" i="1"/>
  <c r="V28" i="1"/>
  <c r="C28" i="1" s="1"/>
  <c r="R28" i="1"/>
  <c r="Q28" i="1"/>
  <c r="N28" i="1"/>
  <c r="M28" i="1"/>
  <c r="L28" i="1"/>
  <c r="K28" i="1"/>
  <c r="J28" i="1"/>
  <c r="I28" i="1"/>
  <c r="H28" i="1"/>
  <c r="G28" i="1"/>
  <c r="V27" i="1"/>
  <c r="T27" i="1"/>
  <c r="R27" i="1"/>
  <c r="Q27" i="1"/>
  <c r="N27" i="1"/>
  <c r="M27" i="1"/>
  <c r="L27" i="1"/>
  <c r="K27" i="1"/>
  <c r="J27" i="1"/>
  <c r="I27" i="1"/>
  <c r="H27" i="1"/>
  <c r="G27" i="1"/>
  <c r="C27" i="1"/>
  <c r="V26" i="1"/>
  <c r="U26" i="1"/>
  <c r="R26" i="1" s="1"/>
  <c r="Q26" i="1"/>
  <c r="P26" i="1"/>
  <c r="O26" i="1"/>
  <c r="M26" i="1"/>
  <c r="L26" i="1"/>
  <c r="K26" i="1"/>
  <c r="I26" i="1"/>
  <c r="H26" i="1"/>
  <c r="G26" i="1"/>
  <c r="V25" i="1"/>
  <c r="U25" i="1"/>
  <c r="U29" i="1" s="1"/>
  <c r="O29" i="1" s="1"/>
  <c r="S25" i="1"/>
  <c r="P25" i="1"/>
  <c r="O25" i="1"/>
  <c r="L25" i="1"/>
  <c r="K25" i="1"/>
  <c r="H25" i="1"/>
  <c r="G25" i="1"/>
  <c r="C25" i="1"/>
  <c r="V22" i="1"/>
  <c r="W20" i="1"/>
  <c r="X20" i="1" s="1"/>
  <c r="W19" i="1"/>
  <c r="U19" i="1"/>
  <c r="G20" i="1" s="1"/>
  <c r="B19" i="1" s="1"/>
  <c r="S19" i="1"/>
  <c r="P19" i="1"/>
  <c r="O19" i="1"/>
  <c r="L19" i="1"/>
  <c r="K19" i="1"/>
  <c r="V18" i="1"/>
  <c r="R18" i="1"/>
  <c r="Q18" i="1"/>
  <c r="O18" i="1"/>
  <c r="N18" i="1"/>
  <c r="M18" i="1"/>
  <c r="L18" i="1"/>
  <c r="K18" i="1"/>
  <c r="J18" i="1"/>
  <c r="I18" i="1"/>
  <c r="H18" i="1"/>
  <c r="G18" i="1"/>
  <c r="V17" i="1"/>
  <c r="T17" i="1"/>
  <c r="R17" i="1"/>
  <c r="Q17" i="1"/>
  <c r="O17" i="1"/>
  <c r="N17" i="1"/>
  <c r="M17" i="1"/>
  <c r="L17" i="1"/>
  <c r="K17" i="1"/>
  <c r="J17" i="1"/>
  <c r="I17" i="1"/>
  <c r="H17" i="1"/>
  <c r="G17" i="1"/>
  <c r="V16" i="1"/>
  <c r="R16" i="1"/>
  <c r="Q16" i="1"/>
  <c r="P16" i="1"/>
  <c r="O16" i="1"/>
  <c r="N16" i="1"/>
  <c r="M16" i="1"/>
  <c r="L16" i="1"/>
  <c r="K16" i="1"/>
  <c r="J16" i="1"/>
  <c r="I16" i="1"/>
  <c r="H16" i="1"/>
  <c r="G16" i="1"/>
  <c r="V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V12" i="1"/>
  <c r="W10" i="1"/>
  <c r="W9" i="1"/>
  <c r="X10" i="1" s="1"/>
  <c r="V8" i="1"/>
  <c r="R8" i="1"/>
  <c r="Q8" i="1"/>
  <c r="N8" i="1"/>
  <c r="M8" i="1"/>
  <c r="L8" i="1"/>
  <c r="K8" i="1"/>
  <c r="J8" i="1"/>
  <c r="I8" i="1"/>
  <c r="H8" i="1"/>
  <c r="G8" i="1"/>
  <c r="C8" i="1"/>
  <c r="V7" i="1"/>
  <c r="T7" i="1"/>
  <c r="R7" i="1"/>
  <c r="Q7" i="1"/>
  <c r="N7" i="1"/>
  <c r="M7" i="1"/>
  <c r="L7" i="1"/>
  <c r="K7" i="1"/>
  <c r="J7" i="1"/>
  <c r="I7" i="1"/>
  <c r="H7" i="1"/>
  <c r="G7" i="1"/>
  <c r="C7" i="1"/>
  <c r="V6" i="1"/>
  <c r="R6" i="1"/>
  <c r="Q6" i="1"/>
  <c r="P6" i="1"/>
  <c r="O6" i="1"/>
  <c r="N6" i="1"/>
  <c r="M6" i="1"/>
  <c r="L6" i="1"/>
  <c r="K6" i="1"/>
  <c r="J6" i="1"/>
  <c r="I6" i="1"/>
  <c r="H6" i="1"/>
  <c r="G6" i="1"/>
  <c r="C6" i="1"/>
  <c r="V5" i="1"/>
  <c r="C5" i="1" s="1"/>
  <c r="U5" i="1"/>
  <c r="U9" i="1" s="1"/>
  <c r="R5" i="1"/>
  <c r="Q5" i="1"/>
  <c r="P5" i="1"/>
  <c r="N5" i="1"/>
  <c r="M5" i="1"/>
  <c r="L5" i="1"/>
  <c r="J5" i="1"/>
  <c r="I5" i="1"/>
  <c r="H5" i="1"/>
  <c r="V2" i="1"/>
  <c r="P14" i="4" l="1"/>
  <c r="Y14" i="4"/>
  <c r="AC14" i="4"/>
  <c r="N14" i="4"/>
  <c r="W14" i="4"/>
  <c r="P9" i="1"/>
  <c r="L9" i="1"/>
  <c r="U100" i="1"/>
  <c r="S9" i="1"/>
  <c r="O9" i="1"/>
  <c r="K9" i="1"/>
  <c r="G10" i="1"/>
  <c r="B9" i="1" s="1"/>
  <c r="R9" i="1"/>
  <c r="N9" i="1"/>
  <c r="J9" i="1"/>
  <c r="Q9" i="1"/>
  <c r="M9" i="1"/>
  <c r="U221" i="1"/>
  <c r="U50" i="1"/>
  <c r="R49" i="1"/>
  <c r="N49" i="1"/>
  <c r="J49" i="1"/>
  <c r="R109" i="1"/>
  <c r="N109" i="1"/>
  <c r="H109" i="1"/>
  <c r="N29" i="1"/>
  <c r="S29" i="1"/>
  <c r="K39" i="1"/>
  <c r="G40" i="1"/>
  <c r="B39" i="1" s="1"/>
  <c r="P49" i="1"/>
  <c r="Q59" i="1"/>
  <c r="U60" i="1"/>
  <c r="J75" i="1"/>
  <c r="P75" i="1"/>
  <c r="J89" i="1"/>
  <c r="O89" i="1"/>
  <c r="J99" i="1"/>
  <c r="O99" i="1"/>
  <c r="K109" i="1"/>
  <c r="P109" i="1"/>
  <c r="G110" i="1"/>
  <c r="B109" i="1" s="1"/>
  <c r="S179" i="1"/>
  <c r="O179" i="1"/>
  <c r="K179" i="1"/>
  <c r="G180" i="1"/>
  <c r="B179" i="1" s="1"/>
  <c r="P179" i="1"/>
  <c r="J179" i="1"/>
  <c r="G200" i="1"/>
  <c r="B199" i="1" s="1"/>
  <c r="S199" i="1"/>
  <c r="O199" i="1"/>
  <c r="K199" i="1"/>
  <c r="R199" i="1"/>
  <c r="N199" i="1"/>
  <c r="J199" i="1"/>
  <c r="P199" i="1"/>
  <c r="R269" i="1"/>
  <c r="N269" i="1"/>
  <c r="J269" i="1"/>
  <c r="G270" i="1"/>
  <c r="B269" i="1" s="1"/>
  <c r="Q269" i="1"/>
  <c r="M269" i="1"/>
  <c r="I269" i="1"/>
  <c r="O269" i="1"/>
  <c r="L299" i="1"/>
  <c r="G5" i="1"/>
  <c r="K5" i="1"/>
  <c r="O5" i="1"/>
  <c r="S5" i="1"/>
  <c r="I19" i="1"/>
  <c r="M19" i="1"/>
  <c r="Q19" i="1"/>
  <c r="I25" i="1"/>
  <c r="M25" i="1"/>
  <c r="Q25" i="1"/>
  <c r="J26" i="1"/>
  <c r="N26" i="1"/>
  <c r="J29" i="1"/>
  <c r="L39" i="1"/>
  <c r="L49" i="1"/>
  <c r="Q49" i="1"/>
  <c r="K57" i="1"/>
  <c r="M59" i="1"/>
  <c r="N69" i="1"/>
  <c r="L75" i="1"/>
  <c r="Q76" i="1"/>
  <c r="L76" i="1"/>
  <c r="H76" i="1"/>
  <c r="K89" i="1"/>
  <c r="P89" i="1"/>
  <c r="K99" i="1"/>
  <c r="P99" i="1"/>
  <c r="L109" i="1"/>
  <c r="Q109" i="1"/>
  <c r="L119" i="1"/>
  <c r="J135" i="1"/>
  <c r="J136" i="1"/>
  <c r="J139" i="1"/>
  <c r="N179" i="1"/>
  <c r="L199" i="1"/>
  <c r="R249" i="1"/>
  <c r="N249" i="1"/>
  <c r="J249" i="1"/>
  <c r="G250" i="1"/>
  <c r="B249" i="1" s="1"/>
  <c r="Q249" i="1"/>
  <c r="M249" i="1"/>
  <c r="I249" i="1"/>
  <c r="S249" i="1"/>
  <c r="K249" i="1"/>
  <c r="L269" i="1"/>
  <c r="R319" i="1"/>
  <c r="N319" i="1"/>
  <c r="J319" i="1"/>
  <c r="G320" i="1"/>
  <c r="B319" i="1" s="1"/>
  <c r="Q319" i="1"/>
  <c r="M319" i="1"/>
  <c r="I319" i="1"/>
  <c r="S319" i="1"/>
  <c r="K319" i="1"/>
  <c r="U40" i="1"/>
  <c r="R39" i="1"/>
  <c r="N39" i="1"/>
  <c r="J39" i="1"/>
  <c r="S75" i="1"/>
  <c r="O75" i="1"/>
  <c r="K75" i="1"/>
  <c r="G75" i="1"/>
  <c r="R119" i="1"/>
  <c r="N119" i="1"/>
  <c r="J119" i="1"/>
  <c r="G140" i="1"/>
  <c r="B139" i="1" s="1"/>
  <c r="Q139" i="1"/>
  <c r="M139" i="1"/>
  <c r="S139" i="1"/>
  <c r="N139" i="1"/>
  <c r="R299" i="1"/>
  <c r="N299" i="1"/>
  <c r="J299" i="1"/>
  <c r="G300" i="1"/>
  <c r="B299" i="1" s="1"/>
  <c r="Q299" i="1"/>
  <c r="M299" i="1"/>
  <c r="I299" i="1"/>
  <c r="S299" i="1"/>
  <c r="K299" i="1"/>
  <c r="P29" i="1"/>
  <c r="L29" i="1"/>
  <c r="I29" i="1"/>
  <c r="P39" i="1"/>
  <c r="K49" i="1"/>
  <c r="G50" i="1"/>
  <c r="B49" i="1" s="1"/>
  <c r="P59" i="1"/>
  <c r="L59" i="1"/>
  <c r="K59" i="1"/>
  <c r="U79" i="1"/>
  <c r="G90" i="1"/>
  <c r="B89" i="1" s="1"/>
  <c r="Q89" i="1"/>
  <c r="M89" i="1"/>
  <c r="G100" i="1"/>
  <c r="B99" i="1" s="1"/>
  <c r="Q99" i="1"/>
  <c r="M99" i="1"/>
  <c r="K119" i="1"/>
  <c r="P119" i="1"/>
  <c r="G120" i="1"/>
  <c r="B119" i="1" s="1"/>
  <c r="S135" i="1"/>
  <c r="O135" i="1"/>
  <c r="K135" i="1"/>
  <c r="G135" i="1"/>
  <c r="O139" i="1"/>
  <c r="J19" i="1"/>
  <c r="N19" i="1"/>
  <c r="R19" i="1"/>
  <c r="J25" i="1"/>
  <c r="N25" i="1"/>
  <c r="R25" i="1"/>
  <c r="K29" i="1"/>
  <c r="Q29" i="1"/>
  <c r="G30" i="1"/>
  <c r="B29" i="1" s="1"/>
  <c r="M39" i="1"/>
  <c r="S39" i="1"/>
  <c r="M49" i="1"/>
  <c r="S49" i="1"/>
  <c r="R57" i="1"/>
  <c r="M57" i="1"/>
  <c r="I57" i="1"/>
  <c r="N59" i="1"/>
  <c r="S59" i="1"/>
  <c r="G70" i="1"/>
  <c r="B69" i="1" s="1"/>
  <c r="Q69" i="1"/>
  <c r="M69" i="1"/>
  <c r="H75" i="1"/>
  <c r="M75" i="1"/>
  <c r="R75" i="1"/>
  <c r="L89" i="1"/>
  <c r="R89" i="1"/>
  <c r="L99" i="1"/>
  <c r="R99" i="1"/>
  <c r="M109" i="1"/>
  <c r="S109" i="1"/>
  <c r="M119" i="1"/>
  <c r="S119" i="1"/>
  <c r="L135" i="1"/>
  <c r="Q135" i="1"/>
  <c r="R136" i="1"/>
  <c r="N136" i="1"/>
  <c r="P136" i="1"/>
  <c r="K136" i="1"/>
  <c r="G136" i="1"/>
  <c r="K139" i="1"/>
  <c r="R139" i="1"/>
  <c r="I179" i="1"/>
  <c r="Q179" i="1"/>
  <c r="M199" i="1"/>
  <c r="P269" i="1"/>
  <c r="S279" i="1"/>
  <c r="O279" i="1"/>
  <c r="K279" i="1"/>
  <c r="R279" i="1"/>
  <c r="N279" i="1"/>
  <c r="J279" i="1"/>
  <c r="P279" i="1"/>
  <c r="P299" i="1"/>
  <c r="R339" i="1"/>
  <c r="N339" i="1"/>
  <c r="J339" i="1"/>
  <c r="G340" i="1"/>
  <c r="B339" i="1" s="1"/>
  <c r="Q339" i="1"/>
  <c r="M339" i="1"/>
  <c r="I339" i="1"/>
  <c r="S339" i="1"/>
  <c r="K339" i="1"/>
  <c r="P339" i="1"/>
  <c r="Q137" i="1"/>
  <c r="L137" i="1"/>
  <c r="H137" i="1"/>
  <c r="R149" i="1"/>
  <c r="N149" i="1"/>
  <c r="J149" i="1"/>
  <c r="R159" i="1"/>
  <c r="N159" i="1"/>
  <c r="J159" i="1"/>
  <c r="G170" i="1"/>
  <c r="B169" i="1" s="1"/>
  <c r="R169" i="1"/>
  <c r="N169" i="1"/>
  <c r="J169" i="1"/>
  <c r="S189" i="1"/>
  <c r="O189" i="1"/>
  <c r="K189" i="1"/>
  <c r="U229" i="1"/>
  <c r="M209" i="1"/>
  <c r="Q209" i="1"/>
  <c r="I219" i="1"/>
  <c r="M219" i="1"/>
  <c r="Q219" i="1"/>
  <c r="H226" i="1"/>
  <c r="L226" i="1"/>
  <c r="M259" i="1"/>
  <c r="Q259" i="1"/>
  <c r="G309" i="1"/>
  <c r="M309" i="1"/>
  <c r="Q309" i="1"/>
  <c r="I329" i="1"/>
  <c r="M329" i="1"/>
  <c r="Q329" i="1"/>
  <c r="H336" i="1"/>
  <c r="L336" i="1"/>
  <c r="Q229" i="1" l="1"/>
  <c r="M229" i="1"/>
  <c r="I229" i="1"/>
  <c r="P229" i="1"/>
  <c r="L229" i="1"/>
  <c r="G230" i="1"/>
  <c r="B229" i="1" s="1"/>
  <c r="O229" i="1"/>
  <c r="K229" i="1"/>
  <c r="S229" i="1"/>
  <c r="J229" i="1"/>
  <c r="R229" i="1"/>
  <c r="U231" i="1"/>
  <c r="U241" i="1" s="1"/>
  <c r="U251" i="1" s="1"/>
  <c r="U261" i="1" s="1"/>
  <c r="N229" i="1"/>
  <c r="G80" i="1"/>
  <c r="B79" i="1" s="1"/>
  <c r="Q79" i="1"/>
  <c r="M79" i="1"/>
  <c r="R79" i="1"/>
  <c r="L79" i="1"/>
  <c r="U80" i="1"/>
  <c r="P79" i="1"/>
  <c r="O79" i="1"/>
  <c r="S79" i="1"/>
  <c r="N79" i="1"/>
</calcChain>
</file>

<file path=xl/comments1.xml><?xml version="1.0" encoding="utf-8"?>
<comments xmlns="http://schemas.openxmlformats.org/spreadsheetml/2006/main">
  <authors>
    <author>微软用户</author>
  </authors>
  <commentLis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4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5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6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7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8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9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0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1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2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3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4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5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6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7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8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9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0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1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2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3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4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5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6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7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8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29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0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1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2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3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4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5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6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70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微软用户</author>
  </authors>
  <commentList>
    <comment ref="AA4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6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A14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微软用户</author>
  </authors>
  <commentList>
    <comment ref="AA4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6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A14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<sst xmlns="http://schemas.openxmlformats.org/spreadsheetml/2006/main" count="491" uniqueCount="247">
  <si>
    <t xml:space="preserve"> </t>
    <phoneticPr fontId="2" type="noConversion"/>
  </si>
  <si>
    <t>11.14列小额业务费用6.2</t>
    <phoneticPr fontId="2" type="noConversion"/>
  </si>
  <si>
    <t xml:space="preserve">  业务及管理费用 - 业务招待费</t>
    <phoneticPr fontId="2" type="noConversion"/>
  </si>
  <si>
    <t>张湾付业务招待费</t>
    <phoneticPr fontId="2" type="noConversion"/>
  </si>
  <si>
    <t>附</t>
    <phoneticPr fontId="2" type="noConversion"/>
  </si>
  <si>
    <t xml:space="preserve">         修理费</t>
    <phoneticPr fontId="2" type="noConversion"/>
  </si>
  <si>
    <t>张湾付修理费</t>
    <phoneticPr fontId="2" type="noConversion"/>
  </si>
  <si>
    <t>件</t>
    <phoneticPr fontId="2" type="noConversion"/>
  </si>
  <si>
    <t>张</t>
    <phoneticPr fontId="2" type="noConversion"/>
  </si>
  <si>
    <t>￥</t>
  </si>
  <si>
    <t xml:space="preserve">        财务审核：</t>
    <phoneticPr fontId="2" type="noConversion"/>
  </si>
  <si>
    <t xml:space="preserve">  审批：</t>
    <phoneticPr fontId="2" type="noConversion"/>
  </si>
  <si>
    <t xml:space="preserve">  业务及管理费用 - 抵押登记费</t>
    <phoneticPr fontId="2" type="noConversion"/>
  </si>
  <si>
    <t>张湾付抵押登记费</t>
    <phoneticPr fontId="2" type="noConversion"/>
  </si>
  <si>
    <t xml:space="preserve">        财务负责人审批：</t>
    <phoneticPr fontId="2" type="noConversion"/>
  </si>
  <si>
    <t>业务及管理费用 - 水电费</t>
    <phoneticPr fontId="2" type="noConversion"/>
  </si>
  <si>
    <t xml:space="preserve">张湾电费  </t>
    <phoneticPr fontId="2" type="noConversion"/>
  </si>
  <si>
    <t>应交税费-应交进项税-进项税</t>
  </si>
  <si>
    <t>进项税</t>
  </si>
  <si>
    <t>业务及管理费用 - 业务宣传费</t>
    <phoneticPr fontId="2" type="noConversion"/>
  </si>
  <si>
    <t xml:space="preserve">张湾付业务宣传费   </t>
    <phoneticPr fontId="2" type="noConversion"/>
  </si>
  <si>
    <t>业务及管理费用 - 差旅费</t>
    <phoneticPr fontId="2" type="noConversion"/>
  </si>
  <si>
    <t>张湾付差旅费</t>
    <phoneticPr fontId="2" type="noConversion"/>
  </si>
  <si>
    <t>件</t>
    <phoneticPr fontId="2" type="noConversion"/>
  </si>
  <si>
    <t>交通工具耗用费</t>
    <phoneticPr fontId="2" type="noConversion"/>
  </si>
  <si>
    <t>张湾付过路费</t>
    <phoneticPr fontId="2" type="noConversion"/>
  </si>
  <si>
    <t>张</t>
    <phoneticPr fontId="2" type="noConversion"/>
  </si>
  <si>
    <t>业务及管理费用 - 邮电费</t>
    <phoneticPr fontId="2" type="noConversion"/>
  </si>
  <si>
    <t>张湾付邮寄费</t>
    <phoneticPr fontId="2" type="noConversion"/>
  </si>
  <si>
    <t>张湾付电话费</t>
    <phoneticPr fontId="2" type="noConversion"/>
  </si>
  <si>
    <t>业务及管理费用 - 钞币运送费</t>
    <phoneticPr fontId="2" type="noConversion"/>
  </si>
  <si>
    <t>张湾付款箱款</t>
    <phoneticPr fontId="2" type="noConversion"/>
  </si>
  <si>
    <t>业务及管理费用 - 公杂费</t>
    <phoneticPr fontId="2" type="noConversion"/>
  </si>
  <si>
    <t>张湾付公杂费</t>
    <phoneticPr fontId="2" type="noConversion"/>
  </si>
  <si>
    <t xml:space="preserve">  业务及管理费用 - 水电费</t>
    <phoneticPr fontId="2" type="noConversion"/>
  </si>
  <si>
    <t>张湾付电费</t>
    <phoneticPr fontId="2" type="noConversion"/>
  </si>
  <si>
    <t>附</t>
    <phoneticPr fontId="2" type="noConversion"/>
  </si>
  <si>
    <t xml:space="preserve">      水电费</t>
    <phoneticPr fontId="2" type="noConversion"/>
  </si>
  <si>
    <t>件</t>
    <phoneticPr fontId="2" type="noConversion"/>
  </si>
  <si>
    <t>张湾进项税</t>
  </si>
  <si>
    <t>张</t>
    <phoneticPr fontId="2" type="noConversion"/>
  </si>
  <si>
    <t xml:space="preserve">        财务负责人审批：</t>
    <phoneticPr fontId="2" type="noConversion"/>
  </si>
  <si>
    <t>张湾付污水处理费</t>
    <phoneticPr fontId="2" type="noConversion"/>
  </si>
  <si>
    <t>附</t>
    <phoneticPr fontId="2" type="noConversion"/>
  </si>
  <si>
    <t xml:space="preserve">      水电费</t>
    <phoneticPr fontId="2" type="noConversion"/>
  </si>
  <si>
    <t>张湾付水费</t>
    <phoneticPr fontId="2" type="noConversion"/>
  </si>
  <si>
    <t>张湾付水电费</t>
    <phoneticPr fontId="2" type="noConversion"/>
  </si>
  <si>
    <t>附</t>
    <phoneticPr fontId="2" type="noConversion"/>
  </si>
  <si>
    <t>进项税</t>
    <phoneticPr fontId="2" type="noConversion"/>
  </si>
  <si>
    <t>件</t>
    <phoneticPr fontId="2" type="noConversion"/>
  </si>
  <si>
    <t>张</t>
    <phoneticPr fontId="2" type="noConversion"/>
  </si>
  <si>
    <t xml:space="preserve">  业务及管理费用 - 职工教育经费</t>
    <phoneticPr fontId="2" type="noConversion"/>
  </si>
  <si>
    <t>张湾付省联社组织行长培训</t>
    <phoneticPr fontId="2" type="noConversion"/>
  </si>
  <si>
    <t xml:space="preserve">            职工教育经费</t>
    <phoneticPr fontId="2" type="noConversion"/>
  </si>
  <si>
    <t>张湾付省联社组织行长培训费</t>
    <phoneticPr fontId="2" type="noConversion"/>
  </si>
  <si>
    <t>张湾电费进项税</t>
  </si>
  <si>
    <t>张湾付农网电费等</t>
    <phoneticPr fontId="2" type="noConversion"/>
  </si>
  <si>
    <t xml:space="preserve">      水电费</t>
    <phoneticPr fontId="2" type="noConversion"/>
  </si>
  <si>
    <t>张湾付电费</t>
    <phoneticPr fontId="2" type="noConversion"/>
  </si>
  <si>
    <t>进项税</t>
    <phoneticPr fontId="2" type="noConversion"/>
  </si>
  <si>
    <t>张湾付业务宣传费 538</t>
    <phoneticPr fontId="2" type="noConversion"/>
  </si>
  <si>
    <t>附</t>
    <phoneticPr fontId="2" type="noConversion"/>
  </si>
  <si>
    <t>进项税</t>
    <phoneticPr fontId="2" type="noConversion"/>
  </si>
  <si>
    <t>件</t>
    <phoneticPr fontId="2" type="noConversion"/>
  </si>
  <si>
    <t>张</t>
    <phoneticPr fontId="2" type="noConversion"/>
  </si>
  <si>
    <t xml:space="preserve">        财务审核：</t>
    <phoneticPr fontId="2" type="noConversion"/>
  </si>
  <si>
    <t xml:space="preserve">  审批：</t>
    <phoneticPr fontId="2" type="noConversion"/>
  </si>
  <si>
    <t>业务及管理费用 - 广告费</t>
    <phoneticPr fontId="2" type="noConversion"/>
  </si>
  <si>
    <t xml:space="preserve">张湾付广告费   </t>
    <phoneticPr fontId="2" type="noConversion"/>
  </si>
  <si>
    <t>张湾付进项税</t>
  </si>
  <si>
    <t>业务及管理费用 - 印刷费</t>
    <phoneticPr fontId="2" type="noConversion"/>
  </si>
  <si>
    <t xml:space="preserve">张湾付印刷费 </t>
    <phoneticPr fontId="2" type="noConversion"/>
  </si>
  <si>
    <t>业务及管理费用 - 电子设备运转费</t>
    <phoneticPr fontId="2" type="noConversion"/>
  </si>
  <si>
    <t>张湾付办公耗材</t>
    <phoneticPr fontId="2" type="noConversion"/>
  </si>
  <si>
    <t>业务及管理费用 - 修理费</t>
    <phoneticPr fontId="2" type="noConversion"/>
  </si>
  <si>
    <t xml:space="preserve">张湾付修理费 </t>
    <phoneticPr fontId="2" type="noConversion"/>
  </si>
  <si>
    <t>业务及管理费用 - 交通工具耗用费</t>
    <phoneticPr fontId="2" type="noConversion"/>
  </si>
  <si>
    <t>张湾付汽油款</t>
    <phoneticPr fontId="2" type="noConversion"/>
  </si>
  <si>
    <t>附</t>
    <phoneticPr fontId="2" type="noConversion"/>
  </si>
  <si>
    <t>进项税</t>
    <phoneticPr fontId="2" type="noConversion"/>
  </si>
  <si>
    <t>件</t>
    <phoneticPr fontId="2" type="noConversion"/>
  </si>
  <si>
    <t>张</t>
    <phoneticPr fontId="2" type="noConversion"/>
  </si>
  <si>
    <t>业务及管理费用 - 低值易耗品摊销</t>
    <phoneticPr fontId="2" type="noConversion"/>
  </si>
  <si>
    <t>张湾付地柜、现金柜台及侧柜款</t>
    <phoneticPr fontId="2" type="noConversion"/>
  </si>
  <si>
    <t xml:space="preserve">  业务及管理费用 -  职工福利费</t>
    <phoneticPr fontId="2" type="noConversion"/>
  </si>
  <si>
    <t>张湾付后勤及公园路9月福利费</t>
  </si>
  <si>
    <t>张湾付西路、凯旋9月福利费</t>
  </si>
  <si>
    <t>张湾付营业室9月福利费</t>
  </si>
  <si>
    <t>张湾付信贷9月福利费</t>
  </si>
  <si>
    <t>张湾付5月福利费</t>
    <phoneticPr fontId="2" type="noConversion"/>
  </si>
  <si>
    <t>张湾付信贷部5月福利费</t>
    <phoneticPr fontId="2" type="noConversion"/>
  </si>
  <si>
    <t>张湾付凯旋5月福利费</t>
    <phoneticPr fontId="2" type="noConversion"/>
  </si>
  <si>
    <t>营业外支出-公益性捐赠支出</t>
    <phoneticPr fontId="2" type="noConversion"/>
  </si>
  <si>
    <t>张湾付退役军人关爱基金 443#</t>
    <phoneticPr fontId="2" type="noConversion"/>
  </si>
  <si>
    <t>手续费及佣金支出—其他手续费支出</t>
    <phoneticPr fontId="2" type="noConversion"/>
  </si>
  <si>
    <t>张湾支行付9月社团贷款手续费</t>
    <phoneticPr fontId="2" type="noConversion"/>
  </si>
  <si>
    <t xml:space="preserve">  业务及管理费用 - 修理费</t>
    <phoneticPr fontId="2" type="noConversion"/>
  </si>
  <si>
    <t>张湾付596车辆修理费</t>
    <phoneticPr fontId="2" type="noConversion"/>
  </si>
  <si>
    <t xml:space="preserve">                  差旅费</t>
    <phoneticPr fontId="2" type="noConversion"/>
  </si>
  <si>
    <t>张湾付出差费用</t>
    <phoneticPr fontId="2" type="noConversion"/>
  </si>
  <si>
    <t xml:space="preserve">                  公杂费</t>
    <phoneticPr fontId="2" type="noConversion"/>
  </si>
  <si>
    <t xml:space="preserve">                  修理费</t>
    <phoneticPr fontId="2" type="noConversion"/>
  </si>
  <si>
    <t>张湾付596车辆修理费</t>
  </si>
  <si>
    <t xml:space="preserve">        财务审核：</t>
    <phoneticPr fontId="2" type="noConversion"/>
  </si>
  <si>
    <t xml:space="preserve">  审批：</t>
    <phoneticPr fontId="2" type="noConversion"/>
  </si>
  <si>
    <t xml:space="preserve"> 业务及管理费用 - 公杂费</t>
    <phoneticPr fontId="2" type="noConversion"/>
  </si>
  <si>
    <t>张湾付办公用品</t>
    <phoneticPr fontId="2" type="noConversion"/>
  </si>
  <si>
    <t>附</t>
    <phoneticPr fontId="2" type="noConversion"/>
  </si>
  <si>
    <t xml:space="preserve">                电子设备运转费</t>
    <phoneticPr fontId="2" type="noConversion"/>
  </si>
  <si>
    <t>在建工程 - 茅箭社购威超伦房产预付款</t>
    <phoneticPr fontId="2" type="noConversion"/>
  </si>
  <si>
    <t>张湾支行购威超伦房产预付款</t>
    <phoneticPr fontId="2" type="noConversion"/>
  </si>
  <si>
    <t>暂付90%</t>
    <phoneticPr fontId="2" type="noConversion"/>
  </si>
  <si>
    <t>其他应付款 - 保证金</t>
    <phoneticPr fontId="2" type="noConversion"/>
  </si>
  <si>
    <t>退豪辉装修中标履约保证金</t>
    <phoneticPr fontId="2" type="noConversion"/>
  </si>
  <si>
    <t>（张湾办公室）</t>
    <phoneticPr fontId="2" type="noConversion"/>
  </si>
  <si>
    <t>其他应收款 - 张湾高为琼诉讼费</t>
    <phoneticPr fontId="2" type="noConversion"/>
  </si>
  <si>
    <t>暂挂 张湾高为琼诉讼费</t>
    <phoneticPr fontId="2" type="noConversion"/>
  </si>
  <si>
    <t>固定资产 - 电子设备类</t>
    <phoneticPr fontId="2" type="noConversion"/>
  </si>
  <si>
    <t>张湾购联想电脑7台*3300</t>
    <phoneticPr fontId="2" type="noConversion"/>
  </si>
  <si>
    <t>业务及管理费用-低值易耗品摊销</t>
    <phoneticPr fontId="2" type="noConversion"/>
  </si>
  <si>
    <t>张湾购打印机2台*990</t>
    <phoneticPr fontId="2" type="noConversion"/>
  </si>
  <si>
    <t>业务及管理费用-修理费</t>
    <phoneticPr fontId="2" type="noConversion"/>
  </si>
  <si>
    <t>贷款损失准备 - 组合方式计提</t>
    <phoneticPr fontId="2" type="noConversion"/>
  </si>
  <si>
    <t xml:space="preserve">  应付工资薪酬-应付工资-绩效工资</t>
    <phoneticPr fontId="2" type="noConversion"/>
  </si>
  <si>
    <t>付2013表内清收不良奖励</t>
    <phoneticPr fontId="2" type="noConversion"/>
  </si>
  <si>
    <t>业务及管理费用-职工工资</t>
    <phoneticPr fontId="2" type="noConversion"/>
  </si>
  <si>
    <t>以前年度损益调整</t>
    <phoneticPr fontId="2" type="noConversion"/>
  </si>
  <si>
    <t>长江养老保险公司2012年销户利息</t>
    <phoneticPr fontId="2" type="noConversion"/>
  </si>
  <si>
    <t>附</t>
    <phoneticPr fontId="2" type="noConversion"/>
  </si>
  <si>
    <t>件</t>
    <phoneticPr fontId="2" type="noConversion"/>
  </si>
  <si>
    <t xml:space="preserve">  </t>
    <phoneticPr fontId="2" type="noConversion"/>
  </si>
  <si>
    <t>低值易耗品</t>
    <phoneticPr fontId="2" type="noConversion"/>
  </si>
  <si>
    <t>张湾付地柜20组</t>
    <phoneticPr fontId="2" type="noConversion"/>
  </si>
  <si>
    <t>张湾付现金柜台9组</t>
    <phoneticPr fontId="2" type="noConversion"/>
  </si>
  <si>
    <t>张湾付侧柜1组</t>
    <phoneticPr fontId="2" type="noConversion"/>
  </si>
  <si>
    <t>系统内存放款项-县级联社存放</t>
    <phoneticPr fontId="2" type="noConversion"/>
  </si>
  <si>
    <t>丹江口农商行</t>
    <phoneticPr fontId="2" type="noConversion"/>
  </si>
  <si>
    <t>金融机构往来支出-系统内上存款项</t>
    <phoneticPr fontId="2" type="noConversion"/>
  </si>
  <si>
    <t>结息</t>
    <phoneticPr fontId="2" type="noConversion"/>
  </si>
  <si>
    <t xml:space="preserve">   2019    12    </t>
    <phoneticPr fontId="2" type="noConversion"/>
  </si>
  <si>
    <t>万达房屋17幢-2-001维修基金、契税、印花税、登记费</t>
    <phoneticPr fontId="2" type="noConversion"/>
  </si>
  <si>
    <t>CTRL+;=当前日期</t>
    <phoneticPr fontId="2" type="noConversion"/>
  </si>
  <si>
    <t>帐号:1116140292-002-6</t>
    <phoneticPr fontId="2" type="noConversion"/>
  </si>
  <si>
    <t>十堰市城区农村信用合作联社</t>
    <phoneticPr fontId="2" type="noConversion"/>
  </si>
  <si>
    <t>货款</t>
    <phoneticPr fontId="2" type="noConversion"/>
  </si>
  <si>
    <t>CTRL+;=当前日期</t>
    <phoneticPr fontId="2" type="noConversion"/>
  </si>
  <si>
    <t>帐号:1116140292-002-6</t>
    <phoneticPr fontId="2" type="noConversion"/>
  </si>
  <si>
    <t>CTRL+;=当前日期</t>
    <phoneticPr fontId="2" type="noConversion"/>
  </si>
  <si>
    <t>8301 000000000　3603</t>
    <phoneticPr fontId="2" type="noConversion"/>
  </si>
  <si>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=IF(D10=0,"",IF(ABS(D10)&lt;1,"",TEXT(TRUNC(ABS(D10)),"[DBNum2]")&amp;"元")&amp;IF(RIGHT(TRUNC(D10*100),2)*1=0,IF(ABS(D10)&lt;0.01,"","整"),IF(ABS(D10)&lt;0.1,"",TEXT(RIGHT(TRUNC(D10*10)),"[dbnum2]"))&amp;IF(RIGHT(TRUNC(D10*10))*1=0,"","角")&amp;IF(RIGHT(TRUNC(D10*100))*1=0,"整",TEXT(RIGHT(TRUNC(D10*100)),"[dbnum2]")&amp;"分")))</t>
    </r>
    <phoneticPr fontId="2" type="noConversion"/>
  </si>
  <si>
    <t>基本运算符</t>
    <phoneticPr fontId="2" type="noConversion"/>
  </si>
  <si>
    <t>+</t>
    <phoneticPr fontId="2" type="noConversion"/>
  </si>
  <si>
    <t>—</t>
    <phoneticPr fontId="2" type="noConversion"/>
  </si>
  <si>
    <t>/</t>
    <phoneticPr fontId="2" type="noConversion"/>
  </si>
  <si>
    <t>%</t>
    <phoneticPr fontId="2" type="noConversion"/>
  </si>
  <si>
    <t>加</t>
    <phoneticPr fontId="2" type="noConversion"/>
  </si>
  <si>
    <t>减</t>
    <phoneticPr fontId="2" type="noConversion"/>
  </si>
  <si>
    <t>乘</t>
    <phoneticPr fontId="2" type="noConversion"/>
  </si>
  <si>
    <t>百分比</t>
    <phoneticPr fontId="2" type="noConversion"/>
  </si>
  <si>
    <t>=</t>
    <phoneticPr fontId="2" type="noConversion"/>
  </si>
  <si>
    <t>&gt;</t>
    <phoneticPr fontId="2" type="noConversion"/>
  </si>
  <si>
    <t>&lt;</t>
    <phoneticPr fontId="2" type="noConversion"/>
  </si>
  <si>
    <t>&gt;=</t>
    <phoneticPr fontId="2" type="noConversion"/>
  </si>
  <si>
    <t>&lt;=</t>
    <phoneticPr fontId="2" type="noConversion"/>
  </si>
  <si>
    <t>&lt;&gt;</t>
    <phoneticPr fontId="2" type="noConversion"/>
  </si>
  <si>
    <t>等于</t>
    <phoneticPr fontId="2" type="noConversion"/>
  </si>
  <si>
    <t>大于</t>
    <phoneticPr fontId="2" type="noConversion"/>
  </si>
  <si>
    <t>小于</t>
    <phoneticPr fontId="2" type="noConversion"/>
  </si>
  <si>
    <t>大于等于</t>
    <phoneticPr fontId="2" type="noConversion"/>
  </si>
  <si>
    <t>小于等于</t>
    <phoneticPr fontId="2" type="noConversion"/>
  </si>
  <si>
    <t>不等于</t>
    <phoneticPr fontId="2" type="noConversion"/>
  </si>
  <si>
    <t>&amp;</t>
    <phoneticPr fontId="2" type="noConversion"/>
  </si>
  <si>
    <t>加入或连接</t>
    <phoneticPr fontId="2" type="noConversion"/>
  </si>
  <si>
    <t>↑   ↓   ←  →</t>
    <phoneticPr fontId="2" type="noConversion"/>
  </si>
  <si>
    <t>算数</t>
    <phoneticPr fontId="2" type="noConversion"/>
  </si>
  <si>
    <t>比较</t>
    <phoneticPr fontId="2" type="noConversion"/>
  </si>
  <si>
    <t>文本</t>
    <phoneticPr fontId="2" type="noConversion"/>
  </si>
  <si>
    <t>引用</t>
    <phoneticPr fontId="2" type="noConversion"/>
  </si>
  <si>
    <t>：</t>
    <phoneticPr fontId="2" type="noConversion"/>
  </si>
  <si>
    <t>，</t>
    <phoneticPr fontId="2" type="noConversion"/>
  </si>
  <si>
    <t>$</t>
    <phoneticPr fontId="2" type="noConversion"/>
  </si>
  <si>
    <t>?</t>
    <phoneticPr fontId="2" type="noConversion"/>
  </si>
  <si>
    <t>*</t>
    <phoneticPr fontId="2" type="noConversion"/>
  </si>
  <si>
    <t>绝对单元格引用</t>
    <phoneticPr fontId="2" type="noConversion"/>
  </si>
  <si>
    <t>不会改变引用单元格的位置</t>
    <phoneticPr fontId="2" type="noConversion"/>
  </si>
  <si>
    <t>区域运算符</t>
    <phoneticPr fontId="2" type="noConversion"/>
  </si>
  <si>
    <r>
      <t>例：“我们”&amp;“中国”</t>
    </r>
    <r>
      <rPr>
        <b/>
        <sz val="12"/>
        <color rgb="FF0000FF"/>
        <rFont val="宋体"/>
        <family val="3"/>
        <charset val="134"/>
      </rPr>
      <t>→</t>
    </r>
    <r>
      <rPr>
        <sz val="12"/>
        <rFont val="宋体"/>
        <family val="3"/>
        <charset val="134"/>
      </rPr>
      <t>我们中国</t>
    </r>
    <phoneticPr fontId="2" type="noConversion"/>
  </si>
  <si>
    <t>联合操作符</t>
    <phoneticPr fontId="2" type="noConversion"/>
  </si>
  <si>
    <r>
      <t>为两个引用之间在内的所有单元格进行引用。例：求和B5:B16</t>
    </r>
    <r>
      <rPr>
        <sz val="12"/>
        <color rgb="FF0000FF"/>
        <rFont val="宋体"/>
        <family val="3"/>
        <charset val="134"/>
      </rPr>
      <t>→</t>
    </r>
    <r>
      <rPr>
        <sz val="12"/>
        <color theme="1"/>
        <rFont val="宋体"/>
        <family val="3"/>
        <charset val="134"/>
      </rPr>
      <t>计算B5到B16之间的所有单元格之和</t>
    </r>
    <phoneticPr fontId="2" type="noConversion"/>
  </si>
  <si>
    <t>将多个引用合并为UI个引用。例：SUM（B5:B16，D5:D16）</t>
    <phoneticPr fontId="2" type="noConversion"/>
  </si>
  <si>
    <t>与？所在位置相同的任一字符</t>
    <phoneticPr fontId="2" type="noConversion"/>
  </si>
  <si>
    <t>与*所在位置相同的任意个字符</t>
    <phoneticPr fontId="2" type="noConversion"/>
  </si>
  <si>
    <t>符号</t>
    <phoneticPr fontId="2" type="noConversion"/>
  </si>
  <si>
    <t>功能说明</t>
    <phoneticPr fontId="2" type="noConversion"/>
  </si>
  <si>
    <t>释     义</t>
    <phoneticPr fontId="2" type="noConversion"/>
  </si>
  <si>
    <t>内容</t>
    <phoneticPr fontId="2" type="noConversion"/>
  </si>
  <si>
    <t>基本运算符</t>
    <phoneticPr fontId="2" type="noConversion"/>
  </si>
  <si>
    <t>内容</t>
    <phoneticPr fontId="2" type="noConversion"/>
  </si>
  <si>
    <t>符号</t>
    <phoneticPr fontId="2" type="noConversion"/>
  </si>
  <si>
    <t>功能说明</t>
    <phoneticPr fontId="2" type="noConversion"/>
  </si>
  <si>
    <t>释     义</t>
    <phoneticPr fontId="2" type="noConversion"/>
  </si>
  <si>
    <t>乘</t>
    <phoneticPr fontId="2" type="noConversion"/>
  </si>
  <si>
    <t>%</t>
    <phoneticPr fontId="2" type="noConversion"/>
  </si>
  <si>
    <t>百分比</t>
    <phoneticPr fontId="2" type="noConversion"/>
  </si>
  <si>
    <t>&lt;&gt;</t>
    <phoneticPr fontId="2" type="noConversion"/>
  </si>
  <si>
    <t>不等于</t>
    <phoneticPr fontId="2" type="noConversion"/>
  </si>
  <si>
    <t>文本</t>
    <phoneticPr fontId="2" type="noConversion"/>
  </si>
  <si>
    <t>&amp;</t>
    <phoneticPr fontId="2" type="noConversion"/>
  </si>
  <si>
    <t>加入或连接</t>
    <phoneticPr fontId="2" type="noConversion"/>
  </si>
  <si>
    <r>
      <t>例：“我们”&amp;“中国”</t>
    </r>
    <r>
      <rPr>
        <b/>
        <sz val="12"/>
        <color rgb="FF0000FF"/>
        <rFont val="宋体"/>
        <family val="3"/>
        <charset val="134"/>
      </rPr>
      <t>→</t>
    </r>
    <r>
      <rPr>
        <sz val="12"/>
        <rFont val="宋体"/>
        <family val="3"/>
        <charset val="134"/>
      </rPr>
      <t>我们中国</t>
    </r>
    <phoneticPr fontId="2" type="noConversion"/>
  </si>
  <si>
    <t>引用</t>
    <phoneticPr fontId="2" type="noConversion"/>
  </si>
  <si>
    <t>：</t>
    <phoneticPr fontId="2" type="noConversion"/>
  </si>
  <si>
    <r>
      <t>为两个引用之间在内的所有单元格进行引用。例：求和B5:B16</t>
    </r>
    <r>
      <rPr>
        <sz val="12"/>
        <color rgb="FF0000FF"/>
        <rFont val="宋体"/>
        <family val="3"/>
        <charset val="134"/>
      </rPr>
      <t>→</t>
    </r>
    <r>
      <rPr>
        <sz val="12"/>
        <color theme="1"/>
        <rFont val="宋体"/>
        <family val="3"/>
        <charset val="134"/>
      </rPr>
      <t>计算B5到B16之间的所有单元格之和</t>
    </r>
    <phoneticPr fontId="2" type="noConversion"/>
  </si>
  <si>
    <t>，</t>
    <phoneticPr fontId="2" type="noConversion"/>
  </si>
  <si>
    <t>联合操作符</t>
    <phoneticPr fontId="2" type="noConversion"/>
  </si>
  <si>
    <t>将多个引用合并为UI个引用。例：SUM（B5:B16，D5:D16）</t>
    <phoneticPr fontId="2" type="noConversion"/>
  </si>
  <si>
    <t>$</t>
    <phoneticPr fontId="2" type="noConversion"/>
  </si>
  <si>
    <t>绝对单元格引用</t>
    <phoneticPr fontId="2" type="noConversion"/>
  </si>
  <si>
    <t>不会改变引用单元格的位置</t>
    <phoneticPr fontId="2" type="noConversion"/>
  </si>
  <si>
    <t>?</t>
    <phoneticPr fontId="2" type="noConversion"/>
  </si>
  <si>
    <t>与？所在位置相同的任一字符</t>
    <phoneticPr fontId="2" type="noConversion"/>
  </si>
  <si>
    <t>*</t>
    <phoneticPr fontId="2" type="noConversion"/>
  </si>
  <si>
    <t>与*所在位置相同的任意个字符</t>
    <phoneticPr fontId="2" type="noConversion"/>
  </si>
  <si>
    <t>ALT</t>
    <phoneticPr fontId="2" type="noConversion"/>
  </si>
  <si>
    <t>ALT+</t>
    <phoneticPr fontId="2" type="noConversion"/>
  </si>
  <si>
    <t>自动求和</t>
    <phoneticPr fontId="2" type="noConversion"/>
  </si>
  <si>
    <t>↑   ↓   ←  →  ↙（回车）</t>
    <phoneticPr fontId="2" type="noConversion"/>
  </si>
  <si>
    <t>自动换行</t>
    <phoneticPr fontId="2" type="noConversion"/>
  </si>
  <si>
    <t>ctrl</t>
    <phoneticPr fontId="2" type="noConversion"/>
  </si>
  <si>
    <t>隐藏行、单元格</t>
    <phoneticPr fontId="2" type="noConversion"/>
  </si>
  <si>
    <t>隐藏列</t>
    <phoneticPr fontId="2" type="noConversion"/>
  </si>
  <si>
    <t>ctrl加9</t>
    <phoneticPr fontId="2" type="noConversion"/>
  </si>
  <si>
    <t>ctrl加0</t>
    <phoneticPr fontId="2" type="noConversion"/>
  </si>
  <si>
    <t>ctrl加-</t>
    <phoneticPr fontId="2" type="noConversion"/>
  </si>
  <si>
    <r>
      <t>Alt加</t>
    </r>
    <r>
      <rPr>
        <b/>
        <sz val="12"/>
        <color rgb="FF0000FF"/>
        <rFont val="宋体"/>
        <family val="3"/>
        <charset val="134"/>
      </rPr>
      <t>↙</t>
    </r>
    <phoneticPr fontId="2" type="noConversion"/>
  </si>
  <si>
    <t>选中单元格，删除行或列、单元格</t>
    <phoneticPr fontId="2" type="noConversion"/>
  </si>
  <si>
    <t>另加shift取消</t>
    <phoneticPr fontId="2" type="noConversion"/>
  </si>
  <si>
    <t>ctrl+shift</t>
    <phoneticPr fontId="2" type="noConversion"/>
  </si>
  <si>
    <t>插入单元格</t>
    <phoneticPr fontId="2" type="noConversion"/>
  </si>
  <si>
    <t>ctrl加↑</t>
    <phoneticPr fontId="2" type="noConversion"/>
  </si>
  <si>
    <t>ctrl加↓</t>
    <phoneticPr fontId="2" type="noConversion"/>
  </si>
  <si>
    <t>ctrl加←</t>
    <phoneticPr fontId="2" type="noConversion"/>
  </si>
  <si>
    <t>ctrl加→</t>
    <phoneticPr fontId="2" type="noConversion"/>
  </si>
  <si>
    <t>到行首</t>
    <phoneticPr fontId="2" type="noConversion"/>
  </si>
  <si>
    <t>到行尾</t>
    <phoneticPr fontId="2" type="noConversion"/>
  </si>
  <si>
    <t>到列首</t>
    <phoneticPr fontId="2" type="noConversion"/>
  </si>
  <si>
    <t>到列尾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</si>
</sst>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3" formatCode="_ * #,##0.00_ ;_ * \-#,##0.00_ ;_ * &quot;-&quot;??_ ;_ @_ "/>
    <numFmt numFmtId="176" formatCode="#,##0.00_);[Red]\(#,##0.00\)"/>
    <numFmt numFmtId="177" formatCode="_-* #,##0.00_-;\-* #,##0.00_-;_-* &quot;-&quot;??_-;_-@_-"/>
    <numFmt numFmtId="178" formatCode="#,##0.00_ "/>
  </numFmts>
  <fonts count="62"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12"/>
      <name val="宋体"/>
      <family val="3"/>
      <charset val="134"/>
    </font>
    <font>
      <sz val="9"/>
      <color indexed="12"/>
      <name val="宋体"/>
      <family val="3"/>
      <charset val="134"/>
    </font>
    <font>
      <b/>
      <sz val="12"/>
      <name val="仿宋_GB2312"/>
      <family val="3"/>
      <charset val="134"/>
    </font>
    <font>
      <b/>
      <sz val="9"/>
      <name val="仿宋_GB2312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仿宋_GB2312"/>
      <family val="3"/>
      <charset val="134"/>
    </font>
    <font>
      <b/>
      <sz val="10"/>
      <name val="仿宋_GB2312"/>
      <family val="3"/>
      <charset val="134"/>
    </font>
    <font>
      <sz val="12"/>
      <color indexed="61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1"/>
      <color indexed="12"/>
      <name val="仿宋_GB2312"/>
      <family val="3"/>
      <charset val="134"/>
    </font>
    <font>
      <sz val="12"/>
      <color indexed="9"/>
      <name val="宋体"/>
      <family val="3"/>
      <charset val="134"/>
    </font>
    <font>
      <sz val="10"/>
      <color indexed="61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8"/>
      <name val="仿宋_GB2312"/>
      <family val="3"/>
      <charset val="134"/>
    </font>
    <font>
      <sz val="11"/>
      <color theme="1"/>
      <name val="宋体"/>
      <family val="3"/>
      <charset val="134"/>
    </font>
    <font>
      <sz val="10"/>
      <name val="仿宋_GB2312"/>
      <family val="3"/>
      <charset val="134"/>
    </font>
    <font>
      <sz val="11"/>
      <name val="仿宋_GB2312"/>
      <family val="3"/>
      <charset val="134"/>
    </font>
    <font>
      <sz val="10"/>
      <color indexed="12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9"/>
      <color indexed="10"/>
      <name val="仿宋_GB2312"/>
      <family val="3"/>
      <charset val="134"/>
    </font>
    <font>
      <sz val="12"/>
      <color indexed="10"/>
      <name val="仿宋_GB2312"/>
      <family val="3"/>
      <charset val="134"/>
    </font>
    <font>
      <sz val="11"/>
      <color indexed="61"/>
      <name val="宋体"/>
      <family val="3"/>
      <charset val="134"/>
    </font>
    <font>
      <b/>
      <sz val="11"/>
      <color indexed="10"/>
      <name val="仿宋_GB2312"/>
      <family val="3"/>
      <charset val="134"/>
    </font>
    <font>
      <sz val="10"/>
      <color indexed="10"/>
      <name val="仿宋_GB2312"/>
      <family val="3"/>
      <charset val="134"/>
    </font>
    <font>
      <sz val="11"/>
      <color indexed="10"/>
      <name val="宋体"/>
      <family val="3"/>
      <charset val="134"/>
    </font>
    <font>
      <sz val="10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10"/>
      <name val="仿宋_GB2312"/>
      <family val="3"/>
      <charset val="134"/>
    </font>
    <font>
      <b/>
      <sz val="9"/>
      <color indexed="9"/>
      <name val="仿宋_GB2312"/>
      <family val="3"/>
      <charset val="134"/>
    </font>
    <font>
      <sz val="9"/>
      <color indexed="9"/>
      <name val="宋体"/>
      <family val="3"/>
      <charset val="134"/>
    </font>
    <font>
      <b/>
      <sz val="12"/>
      <color indexed="9"/>
      <name val="仿宋_GB2312"/>
      <family val="3"/>
      <charset val="134"/>
    </font>
    <font>
      <sz val="10"/>
      <color indexed="9"/>
      <name val="仿宋_GB2312"/>
      <family val="3"/>
      <charset val="134"/>
    </font>
    <font>
      <sz val="10"/>
      <color indexed="9"/>
      <name val="宋体"/>
      <family val="3"/>
      <charset val="134"/>
    </font>
    <font>
      <sz val="11"/>
      <color indexed="9"/>
      <name val="仿宋_GB2312"/>
      <family val="3"/>
      <charset val="134"/>
    </font>
    <font>
      <b/>
      <sz val="10"/>
      <color indexed="12"/>
      <name val="仿宋_GB2312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14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2"/>
      <color rgb="FF0000FF"/>
      <name val="宋体"/>
      <family val="3"/>
      <charset val="134"/>
    </font>
    <font>
      <sz val="12"/>
      <color rgb="FF0000FF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29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43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4" applyNumberFormat="0" applyFill="0" applyAlignment="0" applyProtection="0">
      <alignment vertical="center"/>
    </xf>
    <xf numFmtId="0" fontId="27" fillId="14" borderId="5" applyNumberFormat="0" applyAlignment="0" applyProtection="0">
      <alignment vertical="center"/>
    </xf>
    <xf numFmtId="0" fontId="28" fillId="15" borderId="6" applyNumberForma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9" fillId="14" borderId="7" applyNumberFormat="0" applyAlignment="0" applyProtection="0">
      <alignment vertical="center"/>
    </xf>
  </cellStyleXfs>
  <cellXfs count="184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top"/>
    </xf>
    <xf numFmtId="0" fontId="5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49" fontId="7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2" fontId="8" fillId="0" borderId="0" xfId="2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/>
    </xf>
    <xf numFmtId="43" fontId="8" fillId="0" borderId="0" xfId="1" applyFont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0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>
      <alignment horizontal="center"/>
    </xf>
    <xf numFmtId="43" fontId="11" fillId="0" borderId="0" xfId="1" applyNumberFormat="1" applyFont="1" applyAlignment="1">
      <alignment horizontal="center" vertical="center"/>
    </xf>
    <xf numFmtId="43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176" fontId="15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3" fontId="16" fillId="0" borderId="0" xfId="1" applyFont="1" applyAlignment="1">
      <alignment horizontal="center" vertical="center"/>
    </xf>
    <xf numFmtId="177" fontId="0" fillId="0" borderId="0" xfId="0" applyNumberFormat="1" applyAlignment="1">
      <alignment vertical="center"/>
    </xf>
    <xf numFmtId="0" fontId="17" fillId="0" borderId="0" xfId="0" applyFont="1" applyAlignment="1">
      <alignment horizontal="left" vertical="center" wrapText="1"/>
    </xf>
    <xf numFmtId="43" fontId="0" fillId="0" borderId="0" xfId="0" applyNumberFormat="1" applyAlignment="1">
      <alignment vertical="center"/>
    </xf>
    <xf numFmtId="43" fontId="1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0" fillId="0" borderId="0" xfId="24" applyFont="1" applyFill="1" applyBorder="1" applyAlignment="1">
      <alignment horizontal="center" vertical="center"/>
    </xf>
    <xf numFmtId="0" fontId="1" fillId="0" borderId="0" xfId="24">
      <alignment vertical="center"/>
    </xf>
    <xf numFmtId="0" fontId="5" fillId="0" borderId="0" xfId="24" applyFont="1" applyFill="1" applyBorder="1" applyAlignment="1">
      <alignment vertical="top"/>
    </xf>
    <xf numFmtId="49" fontId="31" fillId="0" borderId="0" xfId="24" applyNumberFormat="1" applyFont="1" applyFill="1" applyBorder="1" applyAlignment="1">
      <alignment horizontal="left" vertical="top"/>
    </xf>
    <xf numFmtId="0" fontId="5" fillId="0" borderId="0" xfId="24" applyFont="1" applyFill="1" applyBorder="1" applyAlignment="1">
      <alignment horizontal="center" vertical="top"/>
    </xf>
    <xf numFmtId="0" fontId="1" fillId="0" borderId="0" xfId="24" applyAlignment="1">
      <alignment vertical="top"/>
    </xf>
    <xf numFmtId="0" fontId="1" fillId="0" borderId="0" xfId="24" applyFill="1" applyBorder="1">
      <alignment vertical="center"/>
    </xf>
    <xf numFmtId="0" fontId="9" fillId="0" borderId="0" xfId="24" applyFont="1" applyBorder="1" applyAlignment="1">
      <alignment horizontal="left" vertical="center"/>
    </xf>
    <xf numFmtId="0" fontId="1" fillId="0" borderId="0" xfId="24" applyFill="1" applyBorder="1" applyAlignment="1">
      <alignment horizontal="center" vertical="center"/>
    </xf>
    <xf numFmtId="0" fontId="32" fillId="0" borderId="0" xfId="24" applyFont="1" applyAlignment="1">
      <alignment vertical="top"/>
    </xf>
    <xf numFmtId="0" fontId="7" fillId="0" borderId="0" xfId="24" applyFont="1" applyFill="1" applyBorder="1" applyAlignment="1">
      <alignment horizontal="center" vertical="center"/>
    </xf>
    <xf numFmtId="0" fontId="7" fillId="0" borderId="0" xfId="24" applyFont="1" applyFill="1" applyBorder="1" applyAlignment="1">
      <alignment horizontal="center" vertical="center"/>
    </xf>
    <xf numFmtId="0" fontId="33" fillId="0" borderId="0" xfId="24" applyFont="1" applyFill="1" applyBorder="1" applyAlignment="1">
      <alignment horizontal="left" vertical="center"/>
    </xf>
    <xf numFmtId="0" fontId="34" fillId="0" borderId="0" xfId="24" applyFont="1" applyBorder="1" applyAlignment="1">
      <alignment horizontal="center" vertical="center"/>
    </xf>
    <xf numFmtId="178" fontId="35" fillId="0" borderId="0" xfId="1" applyNumberFormat="1" applyFont="1" applyAlignment="1">
      <alignment horizontal="left" vertical="center"/>
    </xf>
    <xf numFmtId="0" fontId="7" fillId="0" borderId="0" xfId="24" applyFont="1" applyBorder="1" applyAlignment="1">
      <alignment horizontal="center" vertical="center"/>
    </xf>
    <xf numFmtId="0" fontId="1" fillId="0" borderId="0" xfId="24" applyAlignment="1">
      <alignment vertical="center"/>
    </xf>
    <xf numFmtId="0" fontId="34" fillId="0" borderId="0" xfId="24" applyFont="1" applyBorder="1" applyAlignment="1">
      <alignment horizontal="center"/>
    </xf>
    <xf numFmtId="0" fontId="8" fillId="0" borderId="0" xfId="24" applyFont="1" applyBorder="1" applyAlignment="1">
      <alignment horizontal="center"/>
    </xf>
    <xf numFmtId="0" fontId="9" fillId="0" borderId="0" xfId="24" applyFont="1" applyBorder="1" applyAlignment="1">
      <alignment horizontal="right" vertical="center" wrapText="1"/>
    </xf>
    <xf numFmtId="0" fontId="36" fillId="0" borderId="0" xfId="24" applyFont="1" applyBorder="1" applyAlignment="1">
      <alignment horizontal="center" vertical="center"/>
    </xf>
    <xf numFmtId="0" fontId="9" fillId="0" borderId="0" xfId="24" applyFont="1" applyBorder="1" applyAlignment="1">
      <alignment horizontal="left" vertical="center"/>
    </xf>
    <xf numFmtId="0" fontId="1" fillId="0" borderId="0" xfId="24" applyFont="1" applyBorder="1" applyAlignment="1">
      <alignment horizontal="center"/>
    </xf>
    <xf numFmtId="0" fontId="9" fillId="0" borderId="0" xfId="24" applyFont="1" applyBorder="1" applyAlignment="1">
      <alignment vertical="center" wrapText="1"/>
    </xf>
    <xf numFmtId="0" fontId="37" fillId="0" borderId="0" xfId="24" applyFont="1" applyBorder="1">
      <alignment vertical="center"/>
    </xf>
    <xf numFmtId="0" fontId="13" fillId="0" borderId="0" xfId="24" applyFont="1">
      <alignment vertical="center"/>
    </xf>
    <xf numFmtId="43" fontId="38" fillId="0" borderId="0" xfId="1" applyNumberFormat="1" applyFont="1" applyAlignment="1">
      <alignment horizontal="center" vertical="center"/>
    </xf>
    <xf numFmtId="0" fontId="32" fillId="0" borderId="0" xfId="24" applyFont="1" applyBorder="1" applyAlignment="1">
      <alignment horizontal="center" vertical="center"/>
    </xf>
    <xf numFmtId="0" fontId="1" fillId="0" borderId="0" xfId="24" applyAlignment="1">
      <alignment horizontal="center" vertical="center"/>
    </xf>
    <xf numFmtId="0" fontId="39" fillId="0" borderId="0" xfId="24" applyFont="1" applyBorder="1" applyAlignment="1" applyProtection="1">
      <alignment horizontal="center" vertical="center"/>
      <protection locked="0"/>
    </xf>
    <xf numFmtId="0" fontId="39" fillId="0" borderId="0" xfId="24" applyFont="1" applyBorder="1" applyProtection="1">
      <alignment vertical="center"/>
      <protection locked="0"/>
    </xf>
    <xf numFmtId="0" fontId="40" fillId="0" borderId="0" xfId="24" applyFont="1" applyBorder="1" applyAlignment="1" applyProtection="1">
      <alignment horizontal="left" vertical="center"/>
      <protection hidden="1"/>
    </xf>
    <xf numFmtId="0" fontId="41" fillId="0" borderId="0" xfId="24" applyFont="1">
      <alignment vertical="center"/>
    </xf>
    <xf numFmtId="43" fontId="15" fillId="0" borderId="0" xfId="24" applyNumberFormat="1" applyFo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78" fontId="0" fillId="0" borderId="0" xfId="0" applyNumberFormat="1" applyAlignment="1" applyProtection="1">
      <alignment vertical="center"/>
      <protection locked="0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32" fillId="0" borderId="0" xfId="0" applyFont="1" applyFill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49" fontId="8" fillId="0" borderId="0" xfId="0" applyNumberFormat="1" applyFont="1" applyAlignment="1" applyProtection="1">
      <protection locked="0"/>
    </xf>
    <xf numFmtId="49" fontId="8" fillId="0" borderId="0" xfId="0" applyNumberFormat="1" applyFont="1" applyAlignment="1" applyProtection="1">
      <alignment horizontal="center"/>
      <protection locked="0"/>
    </xf>
    <xf numFmtId="49" fontId="8" fillId="0" borderId="0" xfId="0" applyNumberFormat="1" applyFont="1" applyFill="1" applyBorder="1" applyAlignment="1" applyProtection="1">
      <alignment wrapText="1"/>
      <protection locked="0"/>
    </xf>
    <xf numFmtId="0" fontId="33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>
      <alignment horizontal="center" vertical="center"/>
    </xf>
    <xf numFmtId="178" fontId="42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35" fillId="0" borderId="0" xfId="0" applyFont="1" applyAlignment="1" applyProtection="1">
      <alignment horizontal="right" vertical="center"/>
      <protection locked="0"/>
    </xf>
    <xf numFmtId="49" fontId="35" fillId="0" borderId="0" xfId="0" applyNumberFormat="1" applyFont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 vertical="center"/>
      <protection locked="0"/>
    </xf>
    <xf numFmtId="178" fontId="6" fillId="0" borderId="0" xfId="0" applyNumberFormat="1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horizontal="center" vertical="center" wrapText="1"/>
      <protection locked="0"/>
    </xf>
    <xf numFmtId="178" fontId="1" fillId="0" borderId="0" xfId="1" applyNumberFormat="1" applyAlignment="1" applyProtection="1">
      <alignment horizontal="center" vertical="center"/>
      <protection locked="0"/>
    </xf>
    <xf numFmtId="178" fontId="35" fillId="0" borderId="0" xfId="1" applyNumberFormat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43" fillId="0" borderId="0" xfId="0" applyNumberFormat="1" applyFont="1" applyAlignment="1">
      <alignment horizontal="center" vertical="center"/>
    </xf>
    <xf numFmtId="0" fontId="40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44" fillId="0" borderId="0" xfId="0" applyFont="1" applyFill="1" applyBorder="1" applyAlignment="1" applyProtection="1">
      <alignment horizontal="left" vertical="center"/>
      <protection hidden="1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 applyProtection="1">
      <alignment horizontal="right" vertical="center"/>
      <protection locked="0"/>
    </xf>
    <xf numFmtId="49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178" fontId="45" fillId="0" borderId="0" xfId="0" applyNumberFormat="1" applyFont="1" applyFill="1" applyBorder="1" applyAlignment="1" applyProtection="1">
      <alignment vertical="center"/>
      <protection hidden="1"/>
    </xf>
    <xf numFmtId="178" fontId="8" fillId="0" borderId="0" xfId="1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46" fillId="0" borderId="0" xfId="0" applyNumberFormat="1" applyFont="1" applyAlignment="1">
      <alignment horizontal="center" vertical="center"/>
    </xf>
    <xf numFmtId="0" fontId="46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top"/>
      <protection locked="0"/>
    </xf>
    <xf numFmtId="0" fontId="48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Alignment="1" applyProtection="1">
      <alignment horizontal="center"/>
      <protection locked="0"/>
    </xf>
    <xf numFmtId="49" fontId="49" fillId="0" borderId="0" xfId="0" applyNumberFormat="1" applyFont="1" applyAlignment="1" applyProtection="1">
      <protection locked="0"/>
    </xf>
    <xf numFmtId="49" fontId="49" fillId="0" borderId="0" xfId="0" applyNumberFormat="1" applyFont="1" applyAlignment="1" applyProtection="1">
      <alignment horizontal="center"/>
      <protection locked="0"/>
    </xf>
    <xf numFmtId="49" fontId="49" fillId="0" borderId="0" xfId="0" applyNumberFormat="1" applyFont="1" applyFill="1" applyBorder="1" applyAlignment="1" applyProtection="1">
      <alignment wrapText="1"/>
      <protection locked="0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 applyProtection="1">
      <alignment vertical="center"/>
      <protection locked="0"/>
    </xf>
    <xf numFmtId="0" fontId="21" fillId="0" borderId="0" xfId="0" applyFont="1" applyBorder="1" applyAlignment="1">
      <alignment horizontal="center" vertical="center"/>
    </xf>
    <xf numFmtId="0" fontId="49" fillId="0" borderId="0" xfId="0" applyFont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vertical="center"/>
      <protection locked="0"/>
    </xf>
    <xf numFmtId="49" fontId="8" fillId="0" borderId="0" xfId="0" applyNumberFormat="1" applyFont="1" applyAlignment="1" applyProtection="1">
      <alignment horizontal="right" vertical="center"/>
      <protection locked="0"/>
    </xf>
    <xf numFmtId="14" fontId="43" fillId="0" borderId="0" xfId="0" applyNumberFormat="1" applyFont="1" applyAlignment="1">
      <alignment vertical="center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2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horizontal="left" vertical="top" wrapText="1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2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/>
    </xf>
    <xf numFmtId="0" fontId="52" fillId="0" borderId="0" xfId="0" applyFont="1" applyAlignment="1" applyProtection="1">
      <protection locked="0"/>
    </xf>
    <xf numFmtId="0" fontId="52" fillId="0" borderId="0" xfId="0" applyFont="1" applyBorder="1" applyAlignment="1" applyProtection="1">
      <protection locked="0"/>
    </xf>
    <xf numFmtId="0" fontId="53" fillId="0" borderId="0" xfId="0" applyFont="1" applyBorder="1" applyAlignment="1">
      <alignment horizontal="center"/>
    </xf>
    <xf numFmtId="178" fontId="35" fillId="0" borderId="0" xfId="0" applyNumberFormat="1" applyFont="1" applyAlignment="1" applyProtection="1">
      <alignment vertical="center"/>
      <protection locked="0"/>
    </xf>
    <xf numFmtId="0" fontId="54" fillId="0" borderId="0" xfId="0" applyFont="1" applyAlignment="1" applyProtection="1">
      <alignment horizontal="left" vertical="center"/>
      <protection locked="0"/>
    </xf>
    <xf numFmtId="178" fontId="49" fillId="0" borderId="0" xfId="0" applyNumberFormat="1" applyFont="1" applyAlignment="1" applyProtection="1">
      <alignment vertical="center"/>
      <protection locked="0"/>
    </xf>
    <xf numFmtId="0" fontId="0" fillId="0" borderId="0" xfId="24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applyFont="1"/>
    <xf numFmtId="0" fontId="55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0" fillId="0" borderId="8" xfId="0" applyBorder="1"/>
    <xf numFmtId="0" fontId="52" fillId="0" borderId="8" xfId="0" applyFont="1" applyBorder="1" applyAlignment="1">
      <alignment horizontal="center" vertical="center" wrapText="1"/>
    </xf>
    <xf numFmtId="0" fontId="55" fillId="0" borderId="8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52" fillId="0" borderId="8" xfId="0" applyFont="1" applyBorder="1" applyAlignment="1">
      <alignment horizontal="center" vertical="center" wrapText="1"/>
    </xf>
    <xf numFmtId="0" fontId="58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52" fillId="0" borderId="8" xfId="0" applyFont="1" applyBorder="1" applyAlignment="1">
      <alignment horizontal="center"/>
    </xf>
    <xf numFmtId="0" fontId="57" fillId="0" borderId="8" xfId="0" applyFont="1" applyBorder="1" applyAlignment="1">
      <alignment horizontal="center"/>
    </xf>
    <xf numFmtId="0" fontId="57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0" fontId="52" fillId="0" borderId="10" xfId="0" applyFont="1" applyBorder="1" applyAlignment="1">
      <alignment vertical="center" wrapText="1"/>
    </xf>
    <xf numFmtId="0" fontId="52" fillId="0" borderId="11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7" fillId="0" borderId="12" xfId="0" applyFont="1" applyBorder="1" applyAlignment="1">
      <alignment horizontal="left"/>
    </xf>
    <xf numFmtId="0" fontId="57" fillId="0" borderId="13" xfId="0" applyFont="1" applyBorder="1" applyAlignment="1">
      <alignment horizontal="left"/>
    </xf>
    <xf numFmtId="0" fontId="61" fillId="0" borderId="8" xfId="0" applyFont="1" applyBorder="1" applyAlignment="1">
      <alignment horizontal="center"/>
    </xf>
  </cellXfs>
  <cellStyles count="35">
    <cellStyle name="?鹎%U龡&amp;H?_x0008__x001c__x001c_?_x0007__x0001__x0001_" xfId="3"/>
    <cellStyle name="0,0_x000d__x000a_NA_x000d__x000a_" xfId="4"/>
    <cellStyle name="20% - 强调文字颜色 1 2" xfId="5"/>
    <cellStyle name="20% - 强调文字颜色 2 2" xfId="6"/>
    <cellStyle name="20% - 强调文字颜色 3 2" xfId="7"/>
    <cellStyle name="20% - 强调文字颜色 4 2" xfId="8"/>
    <cellStyle name="40% - 强调文字颜色 1 2" xfId="9"/>
    <cellStyle name="40% - 强调文字颜色 3 2" xfId="10"/>
    <cellStyle name="40% - 强调文字颜色 4 2" xfId="11"/>
    <cellStyle name="40% - 强调文字颜色 6 2" xfId="12"/>
    <cellStyle name="60% - 强调文字颜色 1 2" xfId="13"/>
    <cellStyle name="60% - 强调文字颜色 2 2" xfId="14"/>
    <cellStyle name="60% - 强调文字颜色 3 2" xfId="15"/>
    <cellStyle name="60% - 强调文字颜色 4 2" xfId="16"/>
    <cellStyle name="60% - 强调文字颜色 5 2" xfId="17"/>
    <cellStyle name="60% - 强调文字颜色 6 2" xfId="18"/>
    <cellStyle name="标题 1 2" xfId="19"/>
    <cellStyle name="标题 2 2" xfId="20"/>
    <cellStyle name="标题 3 2" xfId="21"/>
    <cellStyle name="标题 4 2" xfId="22"/>
    <cellStyle name="标题 5" xfId="23"/>
    <cellStyle name="常规" xfId="0" builtinId="0"/>
    <cellStyle name="常规_费用核销单" xfId="24"/>
    <cellStyle name="汇总 2" xfId="25"/>
    <cellStyle name="货币[0]" xfId="2" builtinId="7"/>
    <cellStyle name="计算 2" xfId="26"/>
    <cellStyle name="检查单元格 2" xfId="27"/>
    <cellStyle name="千位分隔" xfId="1" builtinId="3"/>
    <cellStyle name="强调文字颜色 1 2" xfId="28"/>
    <cellStyle name="强调文字颜色 2 2" xfId="29"/>
    <cellStyle name="强调文字颜色 3 2" xfId="30"/>
    <cellStyle name="强调文字颜色 4 2" xfId="31"/>
    <cellStyle name="强调文字颜色 5 2" xfId="32"/>
    <cellStyle name="强调文字颜色 6 2" xfId="33"/>
    <cellStyle name="输出 2" xfId="3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4249;&#38745;\&#20256;&#31080;\&#26032;&#31995;&#32479;-&#20256;&#3108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enovo/&#26700;&#38754;/&#26032;&#31995;&#32479;-&#20256;&#31080;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红卫"/>
      <sheetName val="茅箭"/>
      <sheetName val="三堰"/>
      <sheetName val="柳林"/>
      <sheetName val="五堰"/>
      <sheetName val="北京路"/>
      <sheetName val="张湾"/>
      <sheetName val="营业部"/>
      <sheetName val="财源"/>
      <sheetName val="开发区"/>
      <sheetName val="进项税转出"/>
      <sheetName val="机关"/>
      <sheetName val="电子"/>
      <sheetName val="后勤"/>
      <sheetName val="资管部"/>
      <sheetName val="科技"/>
      <sheetName val="会议费审核要素"/>
      <sheetName val="Sheet1"/>
      <sheetName val="Sheet3"/>
      <sheetName val="Sheet2"/>
      <sheetName val="商行-借方"/>
      <sheetName val="支行工资"/>
      <sheetName val="机关工资 "/>
      <sheetName val="进账单"/>
      <sheetName val="招标进账单"/>
      <sheetName val="食堂-借方 "/>
      <sheetName val="用工单"/>
      <sheetName val="跨系统往来"/>
      <sheetName val="费用报销单 "/>
      <sheetName val="绩效工资2"/>
      <sheetName val="劳务派遣"/>
      <sheetName val="食堂"/>
      <sheetName val="支票1 "/>
      <sheetName val="支票 2 "/>
      <sheetName val="股金电汇 "/>
      <sheetName val="个人电汇"/>
      <sheetName val="电汇"/>
      <sheetName val="三级科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>
        <row r="6">
          <cell r="B6">
            <v>2012</v>
          </cell>
          <cell r="C6">
            <v>8</v>
          </cell>
          <cell r="D6">
            <v>17</v>
          </cell>
        </row>
        <row r="7">
          <cell r="B7" t="str">
            <v>十堰市城区农村信用合作联社</v>
          </cell>
        </row>
        <row r="8">
          <cell r="B8">
            <v>10000</v>
          </cell>
        </row>
        <row r="9">
          <cell r="B9" t="str">
            <v>货款</v>
          </cell>
        </row>
      </sheetData>
      <sheetData sheetId="33" refreshError="1"/>
      <sheetData sheetId="34" refreshError="1"/>
      <sheetData sheetId="35" refreshError="1"/>
      <sheetData sheetId="36" refreshError="1"/>
      <sheetData sheetId="37">
        <row r="1">
          <cell r="F1" t="str">
            <v>明细科目</v>
          </cell>
        </row>
        <row r="2">
          <cell r="E2" t="str">
            <v>宣传费</v>
          </cell>
          <cell r="F2" t="str">
            <v>0101</v>
          </cell>
        </row>
        <row r="3">
          <cell r="E3" t="str">
            <v>广告费</v>
          </cell>
          <cell r="F3" t="str">
            <v>0201</v>
          </cell>
        </row>
        <row r="4">
          <cell r="E4" t="str">
            <v>印刷费</v>
          </cell>
          <cell r="F4" t="str">
            <v>0301</v>
          </cell>
        </row>
        <row r="5">
          <cell r="E5" t="str">
            <v>招待费</v>
          </cell>
          <cell r="F5" t="str">
            <v>0401</v>
          </cell>
        </row>
        <row r="6">
          <cell r="E6" t="str">
            <v>运转费</v>
          </cell>
          <cell r="F6" t="str">
            <v>0501</v>
          </cell>
        </row>
        <row r="7">
          <cell r="E7" t="str">
            <v>运送费</v>
          </cell>
          <cell r="F7" t="str">
            <v>0601</v>
          </cell>
        </row>
        <row r="8">
          <cell r="E8" t="str">
            <v>保卫费</v>
          </cell>
          <cell r="F8" t="str">
            <v>0701</v>
          </cell>
        </row>
        <row r="9">
          <cell r="E9" t="str">
            <v>保险费</v>
          </cell>
          <cell r="F9" t="str">
            <v>0801</v>
          </cell>
        </row>
        <row r="10">
          <cell r="E10" t="str">
            <v>邮电费</v>
          </cell>
          <cell r="F10" t="str">
            <v>0901</v>
          </cell>
        </row>
        <row r="11">
          <cell r="E11" t="str">
            <v>诉讼费</v>
          </cell>
          <cell r="F11" t="str">
            <v>1001</v>
          </cell>
        </row>
        <row r="12">
          <cell r="E12" t="str">
            <v>公证费</v>
          </cell>
          <cell r="F12" t="str">
            <v>1101</v>
          </cell>
        </row>
        <row r="13">
          <cell r="E13" t="str">
            <v>咨询费</v>
          </cell>
          <cell r="F13" t="str">
            <v>1201</v>
          </cell>
        </row>
        <row r="14">
          <cell r="E14" t="str">
            <v>审计费</v>
          </cell>
          <cell r="F14" t="str">
            <v>1301</v>
          </cell>
        </row>
        <row r="15">
          <cell r="E15" t="str">
            <v>监管费</v>
          </cell>
          <cell r="F15" t="str">
            <v>1401</v>
          </cell>
        </row>
        <row r="16">
          <cell r="E16" t="str">
            <v>转让费</v>
          </cell>
          <cell r="F16" t="str">
            <v>1501</v>
          </cell>
        </row>
        <row r="17">
          <cell r="E17" t="str">
            <v>开发费</v>
          </cell>
          <cell r="F17" t="str">
            <v>1601</v>
          </cell>
        </row>
        <row r="18">
          <cell r="E18" t="str">
            <v>外事费</v>
          </cell>
          <cell r="F18" t="str">
            <v>1701</v>
          </cell>
        </row>
        <row r="19">
          <cell r="E19" t="str">
            <v>公杂费</v>
          </cell>
          <cell r="F19" t="str">
            <v>1801</v>
          </cell>
        </row>
        <row r="20">
          <cell r="E20" t="str">
            <v>差旅费</v>
          </cell>
          <cell r="F20" t="str">
            <v>1901</v>
          </cell>
        </row>
        <row r="21">
          <cell r="E21" t="str">
            <v>水电费</v>
          </cell>
          <cell r="F21" t="str">
            <v>2001</v>
          </cell>
        </row>
        <row r="22">
          <cell r="E22" t="str">
            <v>会议费</v>
          </cell>
          <cell r="F22" t="str">
            <v>2101</v>
          </cell>
        </row>
        <row r="23">
          <cell r="E23" t="str">
            <v>绿化费</v>
          </cell>
          <cell r="F23" t="str">
            <v>2201</v>
          </cell>
        </row>
        <row r="24">
          <cell r="E24" t="str">
            <v>事会费</v>
          </cell>
          <cell r="F24" t="str">
            <v>2301</v>
          </cell>
        </row>
        <row r="25">
          <cell r="E25" t="str">
            <v>会费</v>
          </cell>
          <cell r="F25" t="str">
            <v>2401</v>
          </cell>
        </row>
        <row r="26">
          <cell r="E26" t="str">
            <v>-税费</v>
          </cell>
          <cell r="F26" t="str">
            <v>2501</v>
          </cell>
        </row>
        <row r="27">
          <cell r="E27" t="str">
            <v>耗用费</v>
          </cell>
          <cell r="F27" t="str">
            <v>2601</v>
          </cell>
        </row>
        <row r="28">
          <cell r="E28" t="str">
            <v>开办费</v>
          </cell>
          <cell r="F28" t="str">
            <v>2701</v>
          </cell>
        </row>
        <row r="29">
          <cell r="E29" t="str">
            <v>管理费</v>
          </cell>
          <cell r="F29" t="str">
            <v>2801</v>
          </cell>
        </row>
        <row r="30">
          <cell r="E30" t="str">
            <v>物业费</v>
          </cell>
          <cell r="F30" t="str">
            <v>2901</v>
          </cell>
        </row>
        <row r="31">
          <cell r="E31" t="str">
            <v>工工资</v>
          </cell>
          <cell r="F31" t="str">
            <v>3001</v>
          </cell>
        </row>
        <row r="32">
          <cell r="E32" t="str">
            <v>福利费</v>
          </cell>
          <cell r="F32" t="str">
            <v>3101</v>
          </cell>
        </row>
        <row r="33">
          <cell r="E33" t="str">
            <v>育经费</v>
          </cell>
          <cell r="F33" t="str">
            <v>3201</v>
          </cell>
        </row>
        <row r="34">
          <cell r="E34" t="str">
            <v>会经费</v>
          </cell>
          <cell r="F34" t="str">
            <v>3301</v>
          </cell>
        </row>
        <row r="35">
          <cell r="E35" t="str">
            <v>保护费</v>
          </cell>
          <cell r="F35" t="str">
            <v>3401</v>
          </cell>
        </row>
        <row r="36">
          <cell r="E36" t="str">
            <v>养老保险金</v>
          </cell>
          <cell r="F36" t="str">
            <v>3501</v>
          </cell>
        </row>
        <row r="37">
          <cell r="E37" t="str">
            <v>保险金</v>
          </cell>
          <cell r="F37" t="str">
            <v>3601</v>
          </cell>
        </row>
        <row r="38">
          <cell r="E38" t="str">
            <v>保险金</v>
          </cell>
          <cell r="F38" t="str">
            <v>3701</v>
          </cell>
        </row>
        <row r="39">
          <cell r="E39" t="str">
            <v>保险金</v>
          </cell>
          <cell r="F39" t="str">
            <v>3801</v>
          </cell>
        </row>
        <row r="40">
          <cell r="E40" t="str">
            <v>保险金</v>
          </cell>
          <cell r="F40" t="str">
            <v>3901</v>
          </cell>
        </row>
        <row r="41">
          <cell r="E41" t="str">
            <v>保险金</v>
          </cell>
          <cell r="F41" t="str">
            <v>4001</v>
          </cell>
        </row>
        <row r="42">
          <cell r="E42" t="str">
            <v>保险金</v>
          </cell>
          <cell r="F42" t="str">
            <v>4101</v>
          </cell>
        </row>
        <row r="43">
          <cell r="E43" t="str">
            <v>份支付</v>
          </cell>
          <cell r="F43" t="str">
            <v>4201</v>
          </cell>
        </row>
        <row r="44">
          <cell r="E44" t="str">
            <v>退福利</v>
          </cell>
          <cell r="F44" t="str">
            <v>4301</v>
          </cell>
        </row>
        <row r="45">
          <cell r="E45" t="str">
            <v>性福利</v>
          </cell>
          <cell r="F45" t="str">
            <v>4401</v>
          </cell>
        </row>
        <row r="46">
          <cell r="E46" t="str">
            <v>公积金</v>
          </cell>
          <cell r="F46" t="str">
            <v>4501</v>
          </cell>
        </row>
        <row r="47">
          <cell r="E47" t="str">
            <v>降温费</v>
          </cell>
          <cell r="F47" t="str">
            <v>4601</v>
          </cell>
        </row>
        <row r="48">
          <cell r="E48" t="str">
            <v>租赁费</v>
          </cell>
          <cell r="F48" t="str">
            <v>4701</v>
          </cell>
        </row>
        <row r="49">
          <cell r="E49" t="str">
            <v>修理费</v>
          </cell>
          <cell r="F49" t="str">
            <v>4801</v>
          </cell>
        </row>
        <row r="50">
          <cell r="E50" t="str">
            <v>品摊销</v>
          </cell>
          <cell r="F50" t="str">
            <v>4901</v>
          </cell>
        </row>
        <row r="51">
          <cell r="E51" t="str">
            <v>用摊销</v>
          </cell>
          <cell r="F51" t="str">
            <v>5001</v>
          </cell>
        </row>
        <row r="52">
          <cell r="E52" t="str">
            <v>产摊销</v>
          </cell>
          <cell r="F52" t="str">
            <v>5101</v>
          </cell>
        </row>
        <row r="53">
          <cell r="E53" t="str">
            <v>折旧费</v>
          </cell>
          <cell r="F53" t="str">
            <v>5201</v>
          </cell>
        </row>
        <row r="54">
          <cell r="E54" t="str">
            <v>他费用</v>
          </cell>
          <cell r="F54" t="str">
            <v>5301</v>
          </cell>
        </row>
        <row r="55">
          <cell r="E55" t="str">
            <v>置损失</v>
          </cell>
          <cell r="F55" t="str">
            <v>0101</v>
          </cell>
        </row>
        <row r="56">
          <cell r="E56" t="str">
            <v>常损失</v>
          </cell>
          <cell r="F56" t="str">
            <v>0201</v>
          </cell>
        </row>
        <row r="57">
          <cell r="E57" t="str">
            <v>理损失</v>
          </cell>
          <cell r="F57" t="str">
            <v>0301</v>
          </cell>
        </row>
        <row r="58">
          <cell r="E58" t="str">
            <v>算赔款</v>
          </cell>
          <cell r="F58" t="str">
            <v>0401</v>
          </cell>
        </row>
        <row r="59">
          <cell r="E59" t="str">
            <v>没支出</v>
          </cell>
          <cell r="F59" t="str">
            <v>0501</v>
          </cell>
        </row>
        <row r="60">
          <cell r="E60" t="str">
            <v>项支出</v>
          </cell>
          <cell r="F60" t="str">
            <v>0601</v>
          </cell>
        </row>
        <row r="61">
          <cell r="E61" t="str">
            <v>组损失</v>
          </cell>
          <cell r="F61" t="str">
            <v>0701</v>
          </cell>
        </row>
        <row r="62">
          <cell r="E62" t="str">
            <v>赠支出</v>
          </cell>
          <cell r="F62" t="str">
            <v>0801</v>
          </cell>
        </row>
        <row r="63">
          <cell r="E63" t="str">
            <v>税费用</v>
          </cell>
          <cell r="F63" t="str">
            <v>0101</v>
          </cell>
        </row>
        <row r="64">
          <cell r="E64" t="str">
            <v>税费用</v>
          </cell>
          <cell r="F64" t="str">
            <v>0201</v>
          </cell>
        </row>
        <row r="65">
          <cell r="E65" t="str">
            <v>益调整</v>
          </cell>
          <cell r="F65" t="str">
            <v>0101</v>
          </cell>
        </row>
        <row r="66">
          <cell r="F66" t="str">
            <v>9998</v>
          </cell>
        </row>
        <row r="67">
          <cell r="F67" t="str">
            <v>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内部凭证-绩效工资1"/>
      <sheetName val="内部凭证 绩效工资2"/>
      <sheetName val="内部凭证 -劳务派遣工资"/>
      <sheetName val="跨系统往来"/>
      <sheetName val="进账单"/>
      <sheetName val="支票1"/>
      <sheetName val="支票 2 (2)"/>
      <sheetName val="支票 2"/>
      <sheetName val="个人电汇"/>
      <sheetName val="电汇"/>
      <sheetName val="信用社-特转"/>
    </sheetNames>
    <sheetDataSet>
      <sheetData sheetId="0"/>
      <sheetData sheetId="1"/>
      <sheetData sheetId="2"/>
      <sheetData sheetId="3"/>
      <sheetData sheetId="4"/>
      <sheetData sheetId="5">
        <row r="6">
          <cell r="B6">
            <v>2012</v>
          </cell>
          <cell r="C6">
            <v>8</v>
          </cell>
          <cell r="D6">
            <v>17</v>
          </cell>
        </row>
        <row r="7">
          <cell r="B7" t="str">
            <v>王少明</v>
          </cell>
        </row>
        <row r="8">
          <cell r="B8">
            <v>13268.99</v>
          </cell>
        </row>
        <row r="9">
          <cell r="B9" t="str">
            <v>货款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abSelected="1" zoomScaleNormal="100" workbookViewId="0">
      <selection activeCell="N10" sqref="N10"/>
    </sheetView>
  </sheetViews>
  <sheetFormatPr defaultRowHeight="14.25"/>
  <cols>
    <col min="1" max="1" width="6.75" style="159" customWidth="1"/>
    <col min="2" max="2" width="12.625" style="158" customWidth="1"/>
    <col min="3" max="3" width="17.375" style="158" customWidth="1"/>
    <col min="4" max="4" width="43.375" customWidth="1"/>
    <col min="7" max="7" width="12.75" bestFit="1" customWidth="1"/>
  </cols>
  <sheetData>
    <row r="2" spans="1:4" s="160" customFormat="1" ht="24" customHeight="1">
      <c r="A2" s="159"/>
      <c r="B2" s="162" t="s">
        <v>150</v>
      </c>
      <c r="C2" s="162"/>
      <c r="D2" s="164" t="s">
        <v>173</v>
      </c>
    </row>
    <row r="3" spans="1:4" s="160" customFormat="1" ht="25.5" customHeight="1">
      <c r="A3" s="172" t="s">
        <v>195</v>
      </c>
      <c r="B3" s="172" t="s">
        <v>192</v>
      </c>
      <c r="C3" s="172" t="s">
        <v>193</v>
      </c>
      <c r="D3" s="172" t="s">
        <v>194</v>
      </c>
    </row>
    <row r="4" spans="1:4" ht="18.75">
      <c r="A4" s="166" t="s">
        <v>174</v>
      </c>
      <c r="B4" s="167" t="s">
        <v>151</v>
      </c>
      <c r="C4" s="168" t="s">
        <v>155</v>
      </c>
      <c r="D4" s="165"/>
    </row>
    <row r="5" spans="1:4" ht="18.75">
      <c r="A5" s="166"/>
      <c r="B5" s="167" t="s">
        <v>152</v>
      </c>
      <c r="C5" s="168" t="s">
        <v>156</v>
      </c>
      <c r="D5" s="165"/>
    </row>
    <row r="6" spans="1:4" ht="18.75">
      <c r="A6" s="166"/>
      <c r="B6" s="167" t="s">
        <v>153</v>
      </c>
      <c r="C6" s="168" t="s">
        <v>157</v>
      </c>
      <c r="D6" s="165"/>
    </row>
    <row r="7" spans="1:4" ht="18.75">
      <c r="A7" s="166"/>
      <c r="B7" s="167" t="s">
        <v>154</v>
      </c>
      <c r="C7" s="168" t="s">
        <v>158</v>
      </c>
      <c r="D7" s="165"/>
    </row>
    <row r="8" spans="1:4" ht="18.75">
      <c r="A8" s="166" t="s">
        <v>175</v>
      </c>
      <c r="B8" s="167" t="s">
        <v>159</v>
      </c>
      <c r="C8" s="168" t="s">
        <v>165</v>
      </c>
      <c r="D8" s="165"/>
    </row>
    <row r="9" spans="1:4" ht="18.75">
      <c r="A9" s="166"/>
      <c r="B9" s="167" t="s">
        <v>160</v>
      </c>
      <c r="C9" s="168" t="s">
        <v>166</v>
      </c>
      <c r="D9" s="165"/>
    </row>
    <row r="10" spans="1:4" ht="18.75">
      <c r="A10" s="166"/>
      <c r="B10" s="167" t="s">
        <v>161</v>
      </c>
      <c r="C10" s="168" t="s">
        <v>167</v>
      </c>
      <c r="D10" s="165"/>
    </row>
    <row r="11" spans="1:4" ht="18.75">
      <c r="A11" s="166"/>
      <c r="B11" s="167" t="s">
        <v>162</v>
      </c>
      <c r="C11" s="168" t="s">
        <v>168</v>
      </c>
      <c r="D11" s="165"/>
    </row>
    <row r="12" spans="1:4" ht="18.75">
      <c r="A12" s="166"/>
      <c r="B12" s="167" t="s">
        <v>163</v>
      </c>
      <c r="C12" s="168" t="s">
        <v>169</v>
      </c>
      <c r="D12" s="165"/>
    </row>
    <row r="13" spans="1:4" ht="18.75">
      <c r="A13" s="166"/>
      <c r="B13" s="167" t="s">
        <v>164</v>
      </c>
      <c r="C13" s="168" t="s">
        <v>170</v>
      </c>
      <c r="D13" s="165"/>
    </row>
    <row r="14" spans="1:4" ht="28.5" customHeight="1">
      <c r="A14" s="169" t="s">
        <v>176</v>
      </c>
      <c r="B14" s="167" t="s">
        <v>171</v>
      </c>
      <c r="C14" s="170" t="s">
        <v>172</v>
      </c>
      <c r="D14" s="165" t="s">
        <v>186</v>
      </c>
    </row>
    <row r="15" spans="1:4" ht="49.5" customHeight="1">
      <c r="A15" s="166" t="s">
        <v>177</v>
      </c>
      <c r="B15" s="167" t="s">
        <v>178</v>
      </c>
      <c r="C15" s="170" t="s">
        <v>185</v>
      </c>
      <c r="D15" s="171" t="s">
        <v>188</v>
      </c>
    </row>
    <row r="16" spans="1:4" ht="37.5" customHeight="1">
      <c r="A16" s="166"/>
      <c r="B16" s="167" t="s">
        <v>179</v>
      </c>
      <c r="C16" s="170" t="s">
        <v>187</v>
      </c>
      <c r="D16" s="171" t="s">
        <v>189</v>
      </c>
    </row>
    <row r="17" spans="1:4" ht="28.5" customHeight="1">
      <c r="A17" s="166"/>
      <c r="B17" s="167" t="s">
        <v>180</v>
      </c>
      <c r="C17" s="170" t="s">
        <v>183</v>
      </c>
      <c r="D17" s="165" t="s">
        <v>184</v>
      </c>
    </row>
    <row r="18" spans="1:4" ht="28.5" customHeight="1">
      <c r="A18" s="166"/>
      <c r="B18" s="167" t="s">
        <v>181</v>
      </c>
      <c r="C18" s="170"/>
      <c r="D18" s="165" t="s">
        <v>190</v>
      </c>
    </row>
    <row r="19" spans="1:4" ht="28.5" customHeight="1">
      <c r="A19" s="166"/>
      <c r="B19" s="167" t="s">
        <v>182</v>
      </c>
      <c r="C19" s="170"/>
      <c r="D19" s="165" t="s">
        <v>191</v>
      </c>
    </row>
    <row r="20" spans="1:4" ht="18.75">
      <c r="B20" s="161"/>
      <c r="C20" s="163"/>
    </row>
    <row r="21" spans="1:4" ht="18.75">
      <c r="B21" s="161"/>
      <c r="C21" s="163"/>
    </row>
    <row r="38" spans="1:4" ht="34.5" customHeight="1">
      <c r="B38" s="162" t="s">
        <v>196</v>
      </c>
      <c r="C38" s="162"/>
      <c r="D38" s="164" t="s">
        <v>226</v>
      </c>
    </row>
    <row r="39" spans="1:4" ht="34.5" customHeight="1">
      <c r="A39" s="172" t="s">
        <v>197</v>
      </c>
      <c r="B39" s="172" t="s">
        <v>198</v>
      </c>
      <c r="C39" s="172" t="s">
        <v>199</v>
      </c>
      <c r="D39" s="172" t="s">
        <v>200</v>
      </c>
    </row>
    <row r="40" spans="1:4" ht="34.5" customHeight="1">
      <c r="A40" s="175" t="s">
        <v>223</v>
      </c>
      <c r="B40" s="172" t="s">
        <v>224</v>
      </c>
      <c r="C40" s="173" t="s">
        <v>225</v>
      </c>
      <c r="D40" s="165"/>
    </row>
    <row r="41" spans="1:4" ht="34.5" customHeight="1">
      <c r="A41" s="176"/>
      <c r="B41" s="172" t="s">
        <v>234</v>
      </c>
      <c r="C41" s="173" t="s">
        <v>227</v>
      </c>
      <c r="D41" s="165"/>
    </row>
    <row r="42" spans="1:4" ht="34.5" customHeight="1">
      <c r="A42" s="177"/>
      <c r="B42" s="172" t="s">
        <v>153</v>
      </c>
      <c r="C42" s="173" t="s">
        <v>201</v>
      </c>
      <c r="D42" s="165"/>
    </row>
    <row r="43" spans="1:4" ht="34.5" customHeight="1">
      <c r="A43" s="178"/>
      <c r="B43" s="172" t="s">
        <v>202</v>
      </c>
      <c r="C43" s="173" t="s">
        <v>203</v>
      </c>
      <c r="D43" s="165"/>
    </row>
    <row r="44" spans="1:4" ht="34.5" customHeight="1">
      <c r="A44" s="166" t="s">
        <v>228</v>
      </c>
      <c r="B44" s="172" t="s">
        <v>231</v>
      </c>
      <c r="C44" s="168" t="s">
        <v>229</v>
      </c>
      <c r="D44" s="179" t="s">
        <v>236</v>
      </c>
    </row>
    <row r="45" spans="1:4" ht="34.5" customHeight="1">
      <c r="A45" s="166"/>
      <c r="B45" s="172" t="s">
        <v>232</v>
      </c>
      <c r="C45" s="168" t="s">
        <v>230</v>
      </c>
      <c r="D45" s="180"/>
    </row>
    <row r="46" spans="1:4" ht="34.5" customHeight="1">
      <c r="A46" s="166"/>
      <c r="B46" s="172" t="s">
        <v>233</v>
      </c>
      <c r="C46" s="181" t="s">
        <v>235</v>
      </c>
      <c r="D46" s="182"/>
    </row>
    <row r="47" spans="1:4" ht="34.5" customHeight="1">
      <c r="A47" s="166"/>
      <c r="B47" s="172" t="s">
        <v>237</v>
      </c>
      <c r="C47" s="173" t="s">
        <v>238</v>
      </c>
      <c r="D47" s="165"/>
    </row>
    <row r="48" spans="1:4" ht="34.5" hidden="1" customHeight="1">
      <c r="A48" s="166"/>
      <c r="B48" s="172" t="s">
        <v>204</v>
      </c>
      <c r="C48" s="173" t="s">
        <v>205</v>
      </c>
      <c r="D48" s="165"/>
    </row>
    <row r="49" spans="1:4" ht="34.5" customHeight="1">
      <c r="A49" s="169"/>
      <c r="B49" s="172" t="s">
        <v>239</v>
      </c>
      <c r="C49" s="183" t="s">
        <v>245</v>
      </c>
      <c r="D49" s="165"/>
    </row>
    <row r="50" spans="1:4" ht="34.5" customHeight="1">
      <c r="A50" s="169"/>
      <c r="B50" s="172" t="s">
        <v>240</v>
      </c>
      <c r="C50" s="183" t="s">
        <v>246</v>
      </c>
      <c r="D50" s="165"/>
    </row>
    <row r="51" spans="1:4" ht="34.5" customHeight="1">
      <c r="A51" s="169"/>
      <c r="B51" s="172" t="s">
        <v>241</v>
      </c>
      <c r="C51" s="183" t="s">
        <v>243</v>
      </c>
      <c r="D51" s="165"/>
    </row>
    <row r="52" spans="1:4" ht="34.5" customHeight="1">
      <c r="A52" s="169"/>
      <c r="B52" s="172" t="s">
        <v>242</v>
      </c>
      <c r="C52" s="183" t="s">
        <v>244</v>
      </c>
      <c r="D52" s="165"/>
    </row>
    <row r="53" spans="1:4" ht="34.5" customHeight="1">
      <c r="A53" s="169"/>
      <c r="B53" s="172"/>
      <c r="C53" s="173"/>
      <c r="D53" s="165"/>
    </row>
    <row r="54" spans="1:4" ht="34.5" hidden="1" customHeight="1">
      <c r="A54" s="169"/>
      <c r="B54" s="172"/>
      <c r="C54" s="173"/>
      <c r="D54" s="165"/>
    </row>
    <row r="55" spans="1:4" ht="34.5" hidden="1" customHeight="1">
      <c r="A55" s="169" t="s">
        <v>206</v>
      </c>
      <c r="B55" s="172" t="s">
        <v>207</v>
      </c>
      <c r="C55" s="174" t="s">
        <v>208</v>
      </c>
      <c r="D55" s="165" t="s">
        <v>209</v>
      </c>
    </row>
    <row r="56" spans="1:4" ht="34.5" hidden="1" customHeight="1">
      <c r="A56" s="166" t="s">
        <v>210</v>
      </c>
      <c r="B56" s="172" t="s">
        <v>211</v>
      </c>
      <c r="C56" s="174" t="s">
        <v>185</v>
      </c>
      <c r="D56" s="171" t="s">
        <v>212</v>
      </c>
    </row>
    <row r="57" spans="1:4" ht="34.5" hidden="1" customHeight="1">
      <c r="A57" s="166"/>
      <c r="B57" s="172" t="s">
        <v>213</v>
      </c>
      <c r="C57" s="174" t="s">
        <v>214</v>
      </c>
      <c r="D57" s="171" t="s">
        <v>215</v>
      </c>
    </row>
    <row r="58" spans="1:4" ht="34.5" hidden="1" customHeight="1">
      <c r="A58" s="166"/>
      <c r="B58" s="172" t="s">
        <v>216</v>
      </c>
      <c r="C58" s="174" t="s">
        <v>217</v>
      </c>
      <c r="D58" s="165" t="s">
        <v>218</v>
      </c>
    </row>
    <row r="59" spans="1:4" ht="34.5" hidden="1" customHeight="1">
      <c r="A59" s="166"/>
      <c r="B59" s="172" t="s">
        <v>219</v>
      </c>
      <c r="C59" s="174"/>
      <c r="D59" s="165" t="s">
        <v>220</v>
      </c>
    </row>
    <row r="60" spans="1:4" ht="34.5" hidden="1" customHeight="1">
      <c r="A60" s="166"/>
      <c r="B60" s="172" t="s">
        <v>221</v>
      </c>
      <c r="C60" s="174"/>
      <c r="D60" s="165" t="s">
        <v>222</v>
      </c>
    </row>
  </sheetData>
  <mergeCells count="10">
    <mergeCell ref="D44:D45"/>
    <mergeCell ref="C46:D46"/>
    <mergeCell ref="A15:A19"/>
    <mergeCell ref="B38:C38"/>
    <mergeCell ref="A44:A48"/>
    <mergeCell ref="A56:A60"/>
    <mergeCell ref="A40:A41"/>
    <mergeCell ref="B2:C2"/>
    <mergeCell ref="A4:A7"/>
    <mergeCell ref="A8:A13"/>
  </mergeCells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2"/>
  </sheetPr>
  <dimension ref="A1:X472"/>
  <sheetViews>
    <sheetView showZeros="0" topLeftCell="A340" zoomScaleNormal="100" workbookViewId="0">
      <selection activeCell="X351" sqref="X351"/>
    </sheetView>
  </sheetViews>
  <sheetFormatPr defaultRowHeight="14.25"/>
  <cols>
    <col min="1" max="1" width="18.25" style="5" customWidth="1"/>
    <col min="2" max="2" width="10.375" style="5" customWidth="1"/>
    <col min="3" max="3" width="7" style="48" customWidth="1"/>
    <col min="4" max="4" width="10" style="35" customWidth="1"/>
    <col min="5" max="5" width="12.625" style="35" customWidth="1"/>
    <col min="6" max="6" width="1.5" style="35" customWidth="1"/>
    <col min="7" max="7" width="1.625" style="5" customWidth="1"/>
    <col min="8" max="9" width="2.125" style="4" customWidth="1"/>
    <col min="10" max="12" width="1.875" style="4" customWidth="1"/>
    <col min="13" max="13" width="1.875" style="2" customWidth="1"/>
    <col min="14" max="15" width="1.875" style="4" customWidth="1"/>
    <col min="16" max="16" width="1.875" style="2" customWidth="1"/>
    <col min="17" max="18" width="1.875" style="4" hidden="1" customWidth="1"/>
    <col min="19" max="19" width="0" style="4" hidden="1" customWidth="1"/>
    <col min="20" max="20" width="4.125" style="4" customWidth="1"/>
    <col min="21" max="21" width="17.5" style="4" customWidth="1"/>
    <col min="22" max="22" width="9.5" style="3" hidden="1" customWidth="1"/>
    <col min="23" max="23" width="13.125" style="5" customWidth="1"/>
    <col min="24" max="24" width="13.875" style="4" bestFit="1" customWidth="1"/>
    <col min="25" max="25" width="12.75" style="5" bestFit="1" customWidth="1"/>
    <col min="26" max="16384" width="9" style="5"/>
  </cols>
  <sheetData>
    <row r="1" spans="1:24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  <c r="W1" s="4"/>
    </row>
    <row r="2" spans="1:24" s="13" customFormat="1" ht="37.5" customHeight="1">
      <c r="A2" s="6"/>
      <c r="B2" s="7"/>
      <c r="C2" s="8"/>
      <c r="D2" s="7" t="s">
        <v>0</v>
      </c>
      <c r="E2" s="7"/>
      <c r="F2" s="7"/>
      <c r="G2" s="9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/>
      <c r="T2" s="11"/>
      <c r="U2" s="12"/>
      <c r="V2" s="3" t="str">
        <f>RIGHT(A2,1)</f>
        <v/>
      </c>
      <c r="W2" s="12"/>
      <c r="X2" s="12" t="s">
        <v>1</v>
      </c>
    </row>
    <row r="3" spans="1:24" ht="18.75" customHeight="1">
      <c r="A3" s="1"/>
      <c r="B3" s="14"/>
      <c r="C3" s="15"/>
      <c r="D3" s="14"/>
      <c r="E3" s="14"/>
      <c r="F3" s="14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7"/>
      <c r="T3" s="17"/>
      <c r="W3" s="4"/>
    </row>
    <row r="4" spans="1:24" ht="8.25" customHeight="1">
      <c r="A4" s="1"/>
      <c r="B4" s="14"/>
      <c r="C4" s="15"/>
      <c r="D4" s="14"/>
      <c r="E4" s="14"/>
      <c r="F4" s="14"/>
      <c r="G4" s="14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7"/>
      <c r="T4" s="17"/>
      <c r="W4" s="4"/>
    </row>
    <row r="5" spans="1:24" ht="17.25" customHeight="1">
      <c r="A5" s="19" t="s">
        <v>2</v>
      </c>
      <c r="B5" s="19"/>
      <c r="C5" s="20" t="str">
        <f>IF(V5="","",VLOOKUP(V5,[1]三级科目!E2:F64,2,0))</f>
        <v>0401</v>
      </c>
      <c r="D5" s="21" t="s">
        <v>3</v>
      </c>
      <c r="E5" s="21"/>
      <c r="F5" s="22"/>
      <c r="G5" s="23" t="str">
        <f>LEFT(RIGHT(" "&amp;U5*100,16-COLUMN()))</f>
        <v xml:space="preserve"> </v>
      </c>
      <c r="H5" s="23" t="str">
        <f>LEFT(RIGHT(" "&amp;U5*100,16-COLUMN()))</f>
        <v xml:space="preserve"> </v>
      </c>
      <c r="I5" s="23" t="str">
        <f>LEFT(RIGHT(" "&amp;U5*100,16-COLUMN()))</f>
        <v xml:space="preserve"> </v>
      </c>
      <c r="J5" s="23" t="str">
        <f>LEFT(RIGHT(" "&amp;U5*100,16-COLUMN()))</f>
        <v>2</v>
      </c>
      <c r="K5" s="23" t="str">
        <f>LEFT(RIGHT(" "&amp;U5*100,16-COLUMN()))</f>
        <v>9</v>
      </c>
      <c r="L5" s="23" t="str">
        <f>LEFT(RIGHT(" "&amp;U5*100,16-COLUMN()))</f>
        <v>1</v>
      </c>
      <c r="M5" s="23" t="str">
        <f>LEFT(RIGHT(" "&amp;U5*100,16-COLUMN()))</f>
        <v>0</v>
      </c>
      <c r="N5" s="23" t="str">
        <f>LEFT(RIGHT(" "&amp;U5*100,16-COLUMN()))</f>
        <v>0</v>
      </c>
      <c r="O5" s="23" t="str">
        <f>LEFT(RIGHT(" "&amp;U5*100,16-COLUMN()))</f>
        <v>0</v>
      </c>
      <c r="P5" s="23" t="str">
        <f>LEFT(RIGHT(" "&amp;U5*100,16-COLUMN()))</f>
        <v/>
      </c>
      <c r="Q5" s="23" t="e">
        <f>LEFT(RIGHT(" "&amp;U5*100,15-COLUMN()))</f>
        <v>#VALUE!</v>
      </c>
      <c r="R5" s="23" t="e">
        <f>LEFT(RIGHT(" "&amp;U5*100,15-COLUMN()))</f>
        <v>#VALUE!</v>
      </c>
      <c r="S5" s="23" t="e">
        <f>LEFT(RIGHT(" "&amp;U5*100,15-COLUMN()))</f>
        <v>#VALUE!</v>
      </c>
      <c r="T5" s="3" t="s">
        <v>4</v>
      </c>
      <c r="U5" s="24">
        <f>800+800+340+970</f>
        <v>2910</v>
      </c>
      <c r="V5" s="3" t="str">
        <f>LEFT(RIGHT(A5,3),3)</f>
        <v>招待费</v>
      </c>
      <c r="W5" s="4"/>
    </row>
    <row r="6" spans="1:24" ht="17.25" customHeight="1">
      <c r="A6" s="25" t="s">
        <v>5</v>
      </c>
      <c r="B6" s="25"/>
      <c r="C6" s="20" t="str">
        <f>IF(V6="","",VLOOKUP(V6,[1]三级科目!E3:F65,2,0))</f>
        <v>4801</v>
      </c>
      <c r="D6" s="21" t="s">
        <v>6</v>
      </c>
      <c r="E6" s="21"/>
      <c r="F6" s="26"/>
      <c r="G6" s="23" t="str">
        <f>LEFT(RIGHT(" "&amp;U6*100,16-COLUMN()))</f>
        <v xml:space="preserve"> </v>
      </c>
      <c r="H6" s="23" t="str">
        <f>LEFT(RIGHT(" "&amp;U6*100,16-COLUMN()))</f>
        <v xml:space="preserve"> </v>
      </c>
      <c r="I6" s="23" t="str">
        <f>LEFT(RIGHT(" "&amp;U6*100,16-COLUMN()))</f>
        <v xml:space="preserve"> </v>
      </c>
      <c r="J6" s="23" t="str">
        <f>LEFT(RIGHT(" "&amp;U6*100,16-COLUMN()))</f>
        <v xml:space="preserve"> </v>
      </c>
      <c r="K6" s="23" t="str">
        <f>LEFT(RIGHT(" "&amp;U6*100,16-COLUMN()))</f>
        <v>1</v>
      </c>
      <c r="L6" s="23" t="str">
        <f>LEFT(RIGHT(" "&amp;U6*100,16-COLUMN()))</f>
        <v>0</v>
      </c>
      <c r="M6" s="23" t="str">
        <f>LEFT(RIGHT(" "&amp;U6*100,16-COLUMN()))</f>
        <v>0</v>
      </c>
      <c r="N6" s="23" t="str">
        <f>LEFT(RIGHT(" "&amp;U6*100,16-COLUMN()))</f>
        <v>0</v>
      </c>
      <c r="O6" s="23" t="str">
        <f>LEFT(RIGHT(" "&amp;U6*100,16-COLUMN()))</f>
        <v>0</v>
      </c>
      <c r="P6" s="23" t="str">
        <f>LEFT(RIGHT(" "&amp;U6*100,16-COLUMN()))</f>
        <v/>
      </c>
      <c r="Q6" s="23" t="e">
        <f>LEFT(RIGHT(" "&amp;U6*100,15-COLUMN()))</f>
        <v>#VALUE!</v>
      </c>
      <c r="R6" s="23" t="e">
        <f>LEFT(RIGHT(" "&amp;U6*100,15-COLUMN()))</f>
        <v>#VALUE!</v>
      </c>
      <c r="S6" s="23"/>
      <c r="T6" s="3" t="s">
        <v>7</v>
      </c>
      <c r="U6" s="24">
        <v>100</v>
      </c>
      <c r="V6" s="3" t="str">
        <f>LEFT(RIGHT(A6,3),3)</f>
        <v>修理费</v>
      </c>
      <c r="W6" s="27"/>
    </row>
    <row r="7" spans="1:24" ht="17.25" customHeight="1">
      <c r="A7" s="25"/>
      <c r="B7" s="25"/>
      <c r="C7" s="20" t="str">
        <f>IF(V7="","",VLOOKUP(V7,[1]三级科目!E2:F66,2,0))</f>
        <v/>
      </c>
      <c r="D7" s="21"/>
      <c r="E7" s="21"/>
      <c r="F7" s="22"/>
      <c r="G7" s="23" t="str">
        <f>LEFT(RIGHT(" "&amp;U7*100,16-COLUMN()))</f>
        <v xml:space="preserve"> </v>
      </c>
      <c r="H7" s="23" t="str">
        <f>LEFT(RIGHT(" "&amp;U7*100,16-COLUMN()))</f>
        <v xml:space="preserve"> </v>
      </c>
      <c r="I7" s="23" t="str">
        <f>LEFT(RIGHT(" "&amp;U7*100,16-COLUMN()))</f>
        <v xml:space="preserve"> </v>
      </c>
      <c r="J7" s="23" t="str">
        <f>LEFT(RIGHT(" "&amp;U7*100,16-COLUMN()))</f>
        <v xml:space="preserve"> </v>
      </c>
      <c r="K7" s="23" t="str">
        <f>LEFT(RIGHT(" "&amp;U7*100,16-COLUMN()))</f>
        <v xml:space="preserve"> </v>
      </c>
      <c r="L7" s="23" t="str">
        <f>LEFT(RIGHT(" "&amp;U7*100,16-COLUMN()))</f>
        <v xml:space="preserve"> </v>
      </c>
      <c r="M7" s="23" t="str">
        <f>LEFT(RIGHT(" "&amp;U7*100,16-COLUMN()))</f>
        <v xml:space="preserve"> </v>
      </c>
      <c r="N7" s="23" t="str">
        <f>LEFT(RIGHT(" "&amp;U7*100,16-COLUMN()))</f>
        <v xml:space="preserve"> </v>
      </c>
      <c r="O7" s="23"/>
      <c r="P7" s="23"/>
      <c r="Q7" s="23" t="e">
        <f>LEFT(RIGHT(" "&amp;U7*100,15-COLUMN()))</f>
        <v>#VALUE!</v>
      </c>
      <c r="R7" s="23" t="e">
        <f>LEFT(RIGHT(" "&amp;U7*100,15-COLUMN()))</f>
        <v>#VALUE!</v>
      </c>
      <c r="S7" s="23"/>
      <c r="T7" s="28">
        <f>3+3+7+5+5</f>
        <v>23</v>
      </c>
      <c r="U7" s="24"/>
      <c r="V7" s="3" t="str">
        <f>LEFT(RIGHT(A7,3),3)</f>
        <v/>
      </c>
      <c r="W7" s="4"/>
    </row>
    <row r="8" spans="1:24" ht="17.25" customHeight="1">
      <c r="A8" s="25"/>
      <c r="B8" s="25"/>
      <c r="C8" s="20" t="str">
        <f>IF(V8="","",VLOOKUP(V8,[1]三级科目!E3:F67,2,0))</f>
        <v/>
      </c>
      <c r="D8" s="21"/>
      <c r="E8" s="21"/>
      <c r="F8" s="22"/>
      <c r="G8" s="23" t="str">
        <f>LEFT(RIGHT(" "&amp;U8*100,16-COLUMN()))</f>
        <v xml:space="preserve"> </v>
      </c>
      <c r="H8" s="23" t="str">
        <f>LEFT(RIGHT(" "&amp;U8*100,16-COLUMN()))</f>
        <v xml:space="preserve"> </v>
      </c>
      <c r="I8" s="23" t="str">
        <f>LEFT(RIGHT(" "&amp;U8*100,16-COLUMN()))</f>
        <v xml:space="preserve"> </v>
      </c>
      <c r="J8" s="23" t="str">
        <f>LEFT(RIGHT(" "&amp;U8*100,16-COLUMN()))</f>
        <v xml:space="preserve"> </v>
      </c>
      <c r="K8" s="23" t="str">
        <f>LEFT(RIGHT(" "&amp;U8*100,16-COLUMN()))</f>
        <v xml:space="preserve"> </v>
      </c>
      <c r="L8" s="23" t="str">
        <f>LEFT(RIGHT(" "&amp;U8*100,16-COLUMN()))</f>
        <v xml:space="preserve"> </v>
      </c>
      <c r="M8" s="23" t="str">
        <f>LEFT(RIGHT(" "&amp;U8*100,16-COLUMN()))</f>
        <v xml:space="preserve"> </v>
      </c>
      <c r="N8" s="23" t="str">
        <f>LEFT(RIGHT(" "&amp;U8*100,16-COLUMN()))</f>
        <v xml:space="preserve"> </v>
      </c>
      <c r="O8" s="23"/>
      <c r="P8" s="23"/>
      <c r="Q8" s="23" t="e">
        <f>LEFT(RIGHT(" "&amp;U8*100,15-COLUMN()))</f>
        <v>#VALUE!</v>
      </c>
      <c r="R8" s="23" t="e">
        <f>LEFT(RIGHT(" "&amp;U8*100,15-COLUMN()))</f>
        <v>#VALUE!</v>
      </c>
      <c r="S8" s="23"/>
      <c r="T8" s="3" t="s">
        <v>8</v>
      </c>
      <c r="U8" s="24"/>
      <c r="V8" s="3" t="str">
        <f>LEFT(RIGHT(A8,3),3)</f>
        <v/>
      </c>
      <c r="W8" s="4"/>
    </row>
    <row r="9" spans="1:24" s="35" customFormat="1" ht="27.6" customHeight="1">
      <c r="A9" s="29"/>
      <c r="B9" s="30" t="str">
        <f>IF(G10=0,"",IF(ABS(G10)&lt;1,"",TEXT(TRUNC(ABS(G10)),"[DBNum2]")&amp;"元")&amp;IF(RIGHT(TRUNC(G10*100),2)*1=0,IF(ABS(G10)&lt;0.01,"","整"),IF(ABS(G10)&lt;0.1,"",TEXT(RIGHT(TRUNC(G10*10)),"[dbnum2]"))&amp;IF(RIGHT(TRUNC(G10*10))*1=0,"","角")&amp;IF(RIGHT(TRUNC(G10*100))*1=0,"整",TEXT(RIGHT(TRUNC(G10*100)),"[dbnum2]")&amp;"分")))</f>
        <v>叁仟零壹拾元整</v>
      </c>
      <c r="C9" s="30"/>
      <c r="D9" s="30"/>
      <c r="E9" s="30"/>
      <c r="F9" s="29"/>
      <c r="G9" s="31"/>
      <c r="H9" s="31"/>
      <c r="I9" s="31" t="s">
        <v>9</v>
      </c>
      <c r="J9" s="31" t="str">
        <f>LEFT(RIGHT(" "&amp;U9*100,16-COLUMN()))</f>
        <v>3</v>
      </c>
      <c r="K9" s="31" t="str">
        <f>LEFT(RIGHT(" "&amp;U9*100,16-COLUMN()))</f>
        <v>0</v>
      </c>
      <c r="L9" s="31" t="str">
        <f>LEFT(RIGHT(" "&amp;U9*100,16-COLUMN()))</f>
        <v>1</v>
      </c>
      <c r="M9" s="31" t="str">
        <f>LEFT(RIGHT(" "&amp;U9*100,16-COLUMN()))</f>
        <v>0</v>
      </c>
      <c r="N9" s="31" t="str">
        <f>LEFT(RIGHT(" "&amp;U9*100,16-COLUMN()))</f>
        <v>0</v>
      </c>
      <c r="O9" s="31" t="str">
        <f>LEFT(RIGHT(" "&amp;U9*100,16-COLUMN()))</f>
        <v>0</v>
      </c>
      <c r="P9" s="31" t="str">
        <f>LEFT(RIGHT(" "&amp;U9*100,16-COLUMN()))</f>
        <v/>
      </c>
      <c r="Q9" s="31" t="e">
        <f>LEFT(RIGHT(" "&amp;U9*100,15-COLUMN()))</f>
        <v>#VALUE!</v>
      </c>
      <c r="R9" s="31" t="e">
        <f>LEFT(RIGHT(" "&amp;U9*100,15-COLUMN()))</f>
        <v>#VALUE!</v>
      </c>
      <c r="S9" s="31" t="e">
        <f>LEFT(RIGHT(" "&amp;U9*100,15-COLUMN()))</f>
        <v>#VALUE!</v>
      </c>
      <c r="T9" s="31"/>
      <c r="U9" s="32">
        <f>SUM(U5:U8)</f>
        <v>3010</v>
      </c>
      <c r="V9" s="3"/>
      <c r="W9" s="33">
        <f>24500+9800+3564+2600+324+1801+922+922+400+372+923+2040+75.49+391+414+6876+3754+8845.55+2798.44+9480+1640+6565+9300+2482</f>
        <v>100789.48</v>
      </c>
      <c r="X9" s="34"/>
    </row>
    <row r="10" spans="1:24" ht="27" customHeight="1">
      <c r="A10" s="36" t="s">
        <v>10</v>
      </c>
      <c r="B10" s="36"/>
      <c r="C10" s="37"/>
      <c r="D10" s="38" t="s">
        <v>11</v>
      </c>
      <c r="E10" s="38"/>
      <c r="F10" s="39"/>
      <c r="G10" s="40">
        <f>U9</f>
        <v>3010</v>
      </c>
      <c r="H10" s="23"/>
      <c r="I10" s="23"/>
      <c r="J10" s="41"/>
      <c r="K10" s="31"/>
      <c r="L10" s="23"/>
      <c r="M10" s="41"/>
      <c r="N10" s="42"/>
      <c r="O10" s="42"/>
      <c r="P10" s="17"/>
      <c r="Q10" s="42"/>
      <c r="R10" s="17"/>
      <c r="S10" s="17"/>
      <c r="T10" s="17"/>
      <c r="U10" s="43"/>
      <c r="W10" s="5">
        <f>15762+5021</f>
        <v>20783</v>
      </c>
      <c r="X10" s="44">
        <f>121572.48-W9-W10</f>
        <v>0</v>
      </c>
    </row>
    <row r="11" spans="1:24" ht="18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2"/>
      <c r="W11" s="4"/>
    </row>
    <row r="12" spans="1:24" s="13" customFormat="1" ht="37.5" customHeight="1">
      <c r="A12" s="6"/>
      <c r="B12" s="7"/>
      <c r="C12" s="8"/>
      <c r="D12" s="7" t="s">
        <v>0</v>
      </c>
      <c r="E12" s="7"/>
      <c r="F12" s="7"/>
      <c r="G12" s="9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  <c r="T12" s="11"/>
      <c r="U12" s="12"/>
      <c r="V12" s="3" t="str">
        <f>RIGHT(A12,1)</f>
        <v/>
      </c>
      <c r="W12" s="12"/>
      <c r="X12" s="12" t="s">
        <v>1</v>
      </c>
    </row>
    <row r="13" spans="1:24" ht="18.75" customHeight="1">
      <c r="A13" s="1"/>
      <c r="B13" s="14"/>
      <c r="C13" s="15"/>
      <c r="D13" s="14"/>
      <c r="E13" s="14"/>
      <c r="F13" s="14"/>
      <c r="G13" s="14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7"/>
      <c r="T13" s="17"/>
      <c r="W13" s="4"/>
    </row>
    <row r="14" spans="1:24" ht="8.25" customHeight="1">
      <c r="A14" s="1"/>
      <c r="B14" s="14"/>
      <c r="C14" s="15"/>
      <c r="D14" s="14"/>
      <c r="E14" s="14"/>
      <c r="F14" s="14"/>
      <c r="G14" s="1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7"/>
      <c r="T14" s="17"/>
      <c r="W14" s="4"/>
    </row>
    <row r="15" spans="1:24" ht="17.25" customHeight="1">
      <c r="A15" s="19" t="s">
        <v>12</v>
      </c>
      <c r="B15" s="19"/>
      <c r="C15" s="45">
        <v>5601</v>
      </c>
      <c r="D15" s="21" t="s">
        <v>13</v>
      </c>
      <c r="E15" s="21"/>
      <c r="F15" s="22"/>
      <c r="G15" s="23" t="str">
        <f>LEFT(RIGHT(" "&amp;U15*100,16-COLUMN()))</f>
        <v xml:space="preserve"> </v>
      </c>
      <c r="H15" s="23" t="str">
        <f>LEFT(RIGHT(" "&amp;U15*100,16-COLUMN()))</f>
        <v xml:space="preserve"> </v>
      </c>
      <c r="I15" s="23" t="str">
        <f>LEFT(RIGHT(" "&amp;U15*100,16-COLUMN()))</f>
        <v xml:space="preserve"> </v>
      </c>
      <c r="J15" s="23" t="str">
        <f>LEFT(RIGHT(" "&amp;U15*100,16-COLUMN()))</f>
        <v xml:space="preserve"> </v>
      </c>
      <c r="K15" s="23" t="str">
        <f>LEFT(RIGHT(" "&amp;U15*100,16-COLUMN()))</f>
        <v xml:space="preserve"> </v>
      </c>
      <c r="L15" s="23" t="str">
        <f>LEFT(RIGHT(" "&amp;U15*100,16-COLUMN()))</f>
        <v xml:space="preserve"> </v>
      </c>
      <c r="M15" s="23" t="str">
        <f>LEFT(RIGHT(" "&amp;U15*100,16-COLUMN()))</f>
        <v xml:space="preserve"> </v>
      </c>
      <c r="N15" s="23" t="str">
        <f>LEFT(RIGHT(" "&amp;U15*100,16-COLUMN()))</f>
        <v xml:space="preserve"> </v>
      </c>
      <c r="O15" s="23" t="str">
        <f>LEFT(RIGHT(" "&amp;U15*100,16-COLUMN()))</f>
        <v>0</v>
      </c>
      <c r="P15" s="23" t="str">
        <f>LEFT(RIGHT(" "&amp;U15*100,16-COLUMN()))</f>
        <v/>
      </c>
      <c r="Q15" s="23" t="e">
        <f>LEFT(RIGHT(" "&amp;U15*100,15-COLUMN()))</f>
        <v>#VALUE!</v>
      </c>
      <c r="R15" s="23" t="e">
        <f>LEFT(RIGHT(" "&amp;U15*100,15-COLUMN()))</f>
        <v>#VALUE!</v>
      </c>
      <c r="S15" s="23" t="e">
        <f>LEFT(RIGHT(" "&amp;U15*100,15-COLUMN()))</f>
        <v>#VALUE!</v>
      </c>
      <c r="T15" s="3" t="s">
        <v>4</v>
      </c>
      <c r="U15" s="24"/>
      <c r="V15" s="3" t="str">
        <f>LEFT(RIGHT(A15,3),3)</f>
        <v>登记费</v>
      </c>
      <c r="W15" s="4"/>
    </row>
    <row r="16" spans="1:24" ht="17.25" customHeight="1">
      <c r="A16" s="25"/>
      <c r="B16" s="25"/>
      <c r="C16" s="45"/>
      <c r="D16" s="21"/>
      <c r="E16" s="21"/>
      <c r="F16" s="26"/>
      <c r="G16" s="23" t="str">
        <f>LEFT(RIGHT(" "&amp;U16*100,16-COLUMN()))</f>
        <v xml:space="preserve"> </v>
      </c>
      <c r="H16" s="23" t="str">
        <f>LEFT(RIGHT(" "&amp;U16*100,16-COLUMN()))</f>
        <v xml:space="preserve"> </v>
      </c>
      <c r="I16" s="23" t="str">
        <f>LEFT(RIGHT(" "&amp;U16*100,16-COLUMN()))</f>
        <v xml:space="preserve"> </v>
      </c>
      <c r="J16" s="23" t="str">
        <f>LEFT(RIGHT(" "&amp;U16*100,16-COLUMN()))</f>
        <v xml:space="preserve"> </v>
      </c>
      <c r="K16" s="23" t="str">
        <f>LEFT(RIGHT(" "&amp;U16*100,16-COLUMN()))</f>
        <v xml:space="preserve"> </v>
      </c>
      <c r="L16" s="23" t="str">
        <f>LEFT(RIGHT(" "&amp;U16*100,16-COLUMN()))</f>
        <v xml:space="preserve"> </v>
      </c>
      <c r="M16" s="23" t="str">
        <f>LEFT(RIGHT(" "&amp;U16*100,16-COLUMN()))</f>
        <v xml:space="preserve"> </v>
      </c>
      <c r="N16" s="23" t="str">
        <f>LEFT(RIGHT(" "&amp;U16*100,16-COLUMN()))</f>
        <v xml:space="preserve"> </v>
      </c>
      <c r="O16" s="23" t="str">
        <f>LEFT(RIGHT(" "&amp;U16*100,16-COLUMN()))</f>
        <v>0</v>
      </c>
      <c r="P16" s="23" t="str">
        <f>LEFT(RIGHT(" "&amp;U16*100,16-COLUMN()))</f>
        <v/>
      </c>
      <c r="Q16" s="23" t="e">
        <f>LEFT(RIGHT(" "&amp;U16*100,15-COLUMN()))</f>
        <v>#VALUE!</v>
      </c>
      <c r="R16" s="23" t="e">
        <f>LEFT(RIGHT(" "&amp;U16*100,15-COLUMN()))</f>
        <v>#VALUE!</v>
      </c>
      <c r="S16" s="23"/>
      <c r="T16" s="3" t="s">
        <v>7</v>
      </c>
      <c r="U16" s="24"/>
      <c r="V16" s="3" t="str">
        <f>LEFT(RIGHT(A16,3),3)</f>
        <v/>
      </c>
      <c r="W16" s="27"/>
    </row>
    <row r="17" spans="1:24" ht="17.25" customHeight="1">
      <c r="A17" s="25"/>
      <c r="B17" s="25"/>
      <c r="C17" s="20"/>
      <c r="D17" s="21"/>
      <c r="E17" s="21"/>
      <c r="F17" s="22"/>
      <c r="G17" s="23" t="str">
        <f>LEFT(RIGHT(" "&amp;U17*100,16-COLUMN()))</f>
        <v xml:space="preserve"> </v>
      </c>
      <c r="H17" s="23" t="str">
        <f>LEFT(RIGHT(" "&amp;U17*100,16-COLUMN()))</f>
        <v xml:space="preserve"> </v>
      </c>
      <c r="I17" s="23" t="str">
        <f>LEFT(RIGHT(" "&amp;U17*100,16-COLUMN()))</f>
        <v xml:space="preserve"> </v>
      </c>
      <c r="J17" s="23" t="str">
        <f>LEFT(RIGHT(" "&amp;U17*100,16-COLUMN()))</f>
        <v xml:space="preserve"> </v>
      </c>
      <c r="K17" s="23" t="str">
        <f>LEFT(RIGHT(" "&amp;U17*100,16-COLUMN()))</f>
        <v xml:space="preserve"> </v>
      </c>
      <c r="L17" s="23" t="str">
        <f>LEFT(RIGHT(" "&amp;U17*100,16-COLUMN()))</f>
        <v xml:space="preserve"> </v>
      </c>
      <c r="M17" s="23" t="str">
        <f>LEFT(RIGHT(" "&amp;U17*100,16-COLUMN()))</f>
        <v xml:space="preserve"> </v>
      </c>
      <c r="N17" s="23" t="str">
        <f>LEFT(RIGHT(" "&amp;U17*100,16-COLUMN()))</f>
        <v xml:space="preserve"> </v>
      </c>
      <c r="O17" s="23" t="str">
        <f>LEFT(RIGHT(" "&amp;U17*100,16-COLUMN()))</f>
        <v>0</v>
      </c>
      <c r="P17" s="23"/>
      <c r="Q17" s="23" t="e">
        <f>LEFT(RIGHT(" "&amp;U17*100,15-COLUMN()))</f>
        <v>#VALUE!</v>
      </c>
      <c r="R17" s="23" t="e">
        <f>LEFT(RIGHT(" "&amp;U17*100,15-COLUMN()))</f>
        <v>#VALUE!</v>
      </c>
      <c r="S17" s="23"/>
      <c r="T17" s="28">
        <f>11+12+5+6+11+14+10+13+8+16+5+2+5+12+13+22+4</f>
        <v>169</v>
      </c>
      <c r="U17" s="24"/>
      <c r="V17" s="3" t="str">
        <f>LEFT(RIGHT(A17,3),3)</f>
        <v/>
      </c>
      <c r="W17" s="4"/>
    </row>
    <row r="18" spans="1:24" ht="17.25" customHeight="1">
      <c r="A18" s="25"/>
      <c r="B18" s="25"/>
      <c r="C18" s="20"/>
      <c r="D18" s="21"/>
      <c r="E18" s="21"/>
      <c r="F18" s="22"/>
      <c r="G18" s="23" t="str">
        <f>LEFT(RIGHT(" "&amp;U18*100,16-COLUMN()))</f>
        <v xml:space="preserve"> </v>
      </c>
      <c r="H18" s="23" t="str">
        <f>LEFT(RIGHT(" "&amp;U18*100,16-COLUMN()))</f>
        <v xml:space="preserve"> </v>
      </c>
      <c r="I18" s="23" t="str">
        <f>LEFT(RIGHT(" "&amp;U18*100,16-COLUMN()))</f>
        <v xml:space="preserve"> </v>
      </c>
      <c r="J18" s="23" t="str">
        <f>LEFT(RIGHT(" "&amp;U18*100,16-COLUMN()))</f>
        <v xml:space="preserve"> </v>
      </c>
      <c r="K18" s="23" t="str">
        <f>LEFT(RIGHT(" "&amp;U18*100,16-COLUMN()))</f>
        <v xml:space="preserve"> </v>
      </c>
      <c r="L18" s="23" t="str">
        <f>LEFT(RIGHT(" "&amp;U18*100,16-COLUMN()))</f>
        <v xml:space="preserve"> </v>
      </c>
      <c r="M18" s="23" t="str">
        <f>LEFT(RIGHT(" "&amp;U18*100,16-COLUMN()))</f>
        <v xml:space="preserve"> </v>
      </c>
      <c r="N18" s="23" t="str">
        <f>LEFT(RIGHT(" "&amp;U18*100,16-COLUMN()))</f>
        <v xml:space="preserve"> </v>
      </c>
      <c r="O18" s="23" t="str">
        <f>LEFT(RIGHT(" "&amp;U18*100,16-COLUMN()))</f>
        <v>0</v>
      </c>
      <c r="P18" s="23"/>
      <c r="Q18" s="23" t="e">
        <f>LEFT(RIGHT(" "&amp;U18*100,15-COLUMN()))</f>
        <v>#VALUE!</v>
      </c>
      <c r="R18" s="23" t="e">
        <f>LEFT(RIGHT(" "&amp;U18*100,15-COLUMN()))</f>
        <v>#VALUE!</v>
      </c>
      <c r="S18" s="23"/>
      <c r="T18" s="3" t="s">
        <v>8</v>
      </c>
      <c r="U18" s="24"/>
      <c r="V18" s="3" t="str">
        <f>LEFT(RIGHT(A18,3),3)</f>
        <v/>
      </c>
      <c r="W18" s="4"/>
    </row>
    <row r="19" spans="1:24" s="35" customFormat="1" ht="27.6" customHeight="1">
      <c r="A19" s="29"/>
      <c r="B19" s="30" t="str">
        <f>IF(G20=0,"",IF(ABS(G20)&lt;1,"",TEXT(TRUNC(ABS(G20)),"[DBNum2]")&amp;"元")&amp;IF(RIGHT(TRUNC(G20*100),2)*1=0,IF(ABS(G20)&lt;0.01,"","整"),IF(ABS(G20)&lt;0.1,"",TEXT(RIGHT(TRUNC(G20*10)),"[dbnum2]"))&amp;IF(RIGHT(TRUNC(G20*10))*1=0,"","角")&amp;IF(RIGHT(TRUNC(G20*100))*1=0,"整",TEXT(RIGHT(TRUNC(G20*100)),"[dbnum2]")&amp;"分")))</f>
        <v/>
      </c>
      <c r="C19" s="30"/>
      <c r="D19" s="30"/>
      <c r="E19" s="30"/>
      <c r="F19" s="29"/>
      <c r="G19" s="31"/>
      <c r="H19" s="31" t="s">
        <v>9</v>
      </c>
      <c r="I19" s="31" t="str">
        <f>LEFT(RIGHT(" "&amp;U19*100,16-COLUMN()))</f>
        <v xml:space="preserve"> </v>
      </c>
      <c r="J19" s="31" t="str">
        <f>LEFT(RIGHT(" "&amp;U19*100,16-COLUMN()))</f>
        <v xml:space="preserve"> </v>
      </c>
      <c r="K19" s="31" t="str">
        <f>LEFT(RIGHT(" "&amp;U19*100,16-COLUMN()))</f>
        <v xml:space="preserve"> </v>
      </c>
      <c r="L19" s="31" t="str">
        <f>LEFT(RIGHT(" "&amp;U19*100,16-COLUMN()))</f>
        <v xml:space="preserve"> </v>
      </c>
      <c r="M19" s="31" t="str">
        <f>LEFT(RIGHT(" "&amp;U19*100,16-COLUMN()))</f>
        <v xml:space="preserve"> </v>
      </c>
      <c r="N19" s="31" t="str">
        <f>LEFT(RIGHT(" "&amp;U19*100,16-COLUMN()))</f>
        <v xml:space="preserve"> </v>
      </c>
      <c r="O19" s="31" t="str">
        <f>LEFT(RIGHT(" "&amp;U19*100,16-COLUMN()))</f>
        <v>0</v>
      </c>
      <c r="P19" s="31" t="str">
        <f>LEFT(RIGHT(" "&amp;U19*100,16-COLUMN()))</f>
        <v/>
      </c>
      <c r="Q19" s="31" t="e">
        <f>LEFT(RIGHT(" "&amp;U19*100,15-COLUMN()))</f>
        <v>#VALUE!</v>
      </c>
      <c r="R19" s="31" t="e">
        <f>LEFT(RIGHT(" "&amp;U19*100,15-COLUMN()))</f>
        <v>#VALUE!</v>
      </c>
      <c r="S19" s="31" t="e">
        <f>LEFT(RIGHT(" "&amp;U19*100,15-COLUMN()))</f>
        <v>#VALUE!</v>
      </c>
      <c r="T19" s="31"/>
      <c r="U19" s="32">
        <f>SUM(U15:U18)</f>
        <v>0</v>
      </c>
      <c r="V19" s="3"/>
      <c r="W19" s="33">
        <f>24500+9800+3564+2600+324+1801+922+922+400+372+923+2040+75.49+391+414+6876+3754+8845.55+2798.44+9480+1640+6565+9300+2482</f>
        <v>100789.48</v>
      </c>
      <c r="X19" s="34"/>
    </row>
    <row r="20" spans="1:24" ht="27" customHeight="1">
      <c r="A20" s="36" t="s">
        <v>14</v>
      </c>
      <c r="B20" s="36"/>
      <c r="C20" s="37"/>
      <c r="D20" s="38"/>
      <c r="E20" s="38"/>
      <c r="F20" s="39"/>
      <c r="G20" s="40">
        <f>U19</f>
        <v>0</v>
      </c>
      <c r="H20" s="23"/>
      <c r="I20" s="23"/>
      <c r="J20" s="41"/>
      <c r="K20" s="31"/>
      <c r="L20" s="23"/>
      <c r="M20" s="41"/>
      <c r="N20" s="42"/>
      <c r="O20" s="42"/>
      <c r="P20" s="17"/>
      <c r="Q20" s="42"/>
      <c r="R20" s="17"/>
      <c r="S20" s="17"/>
      <c r="T20" s="17"/>
      <c r="U20" s="43"/>
      <c r="W20" s="5">
        <f>15762+5021</f>
        <v>20783</v>
      </c>
      <c r="X20" s="44">
        <f>121572.48-W19-W20</f>
        <v>0</v>
      </c>
    </row>
    <row r="21" spans="1:24" ht="18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W21" s="4"/>
    </row>
    <row r="22" spans="1:24" s="13" customFormat="1" ht="37.5" customHeight="1">
      <c r="A22" s="6"/>
      <c r="B22" s="7"/>
      <c r="C22" s="8"/>
      <c r="D22" s="7" t="s">
        <v>0</v>
      </c>
      <c r="E22" s="7"/>
      <c r="F22" s="7"/>
      <c r="G22" s="9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1"/>
      <c r="T22" s="11"/>
      <c r="U22" s="12"/>
      <c r="V22" s="3" t="str">
        <f>RIGHT(A22,1)</f>
        <v/>
      </c>
      <c r="W22" s="12"/>
      <c r="X22" s="12"/>
    </row>
    <row r="23" spans="1:24" ht="18.75" customHeight="1">
      <c r="A23" s="1"/>
      <c r="B23" s="14"/>
      <c r="C23" s="15"/>
      <c r="D23" s="14"/>
      <c r="E23" s="14"/>
      <c r="F23" s="14"/>
      <c r="G23" s="14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7"/>
      <c r="T23" s="17"/>
      <c r="W23" s="4"/>
    </row>
    <row r="24" spans="1:24" ht="8.25" customHeight="1">
      <c r="A24" s="1"/>
      <c r="B24" s="14"/>
      <c r="C24" s="15"/>
      <c r="D24" s="14"/>
      <c r="E24" s="14"/>
      <c r="F24" s="14"/>
      <c r="G24" s="14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7"/>
      <c r="T24" s="17"/>
      <c r="W24" s="4"/>
    </row>
    <row r="25" spans="1:24" ht="17.25" customHeight="1">
      <c r="A25" s="19" t="s">
        <v>2</v>
      </c>
      <c r="B25" s="19"/>
      <c r="C25" s="20" t="str">
        <f>IF(V25="","",VLOOKUP(V25,[1]三级科目!E2:F74,2,0))</f>
        <v>0401</v>
      </c>
      <c r="D25" s="21" t="s">
        <v>3</v>
      </c>
      <c r="E25" s="21"/>
      <c r="F25" s="22"/>
      <c r="G25" s="23" t="str">
        <f>LEFT(RIGHT(" "&amp;U25*100,16-COLUMN()))</f>
        <v xml:space="preserve"> </v>
      </c>
      <c r="H25" s="23" t="str">
        <f>LEFT(RIGHT(" "&amp;U25*100,16-COLUMN()))</f>
        <v xml:space="preserve"> </v>
      </c>
      <c r="I25" s="23" t="str">
        <f>LEFT(RIGHT(" "&amp;U25*100,16-COLUMN()))</f>
        <v xml:space="preserve"> </v>
      </c>
      <c r="J25" s="23" t="str">
        <f>LEFT(RIGHT(" "&amp;U25*100,16-COLUMN()))</f>
        <v>5</v>
      </c>
      <c r="K25" s="23" t="str">
        <f>LEFT(RIGHT(" "&amp;U25*100,16-COLUMN()))</f>
        <v>6</v>
      </c>
      <c r="L25" s="23" t="str">
        <f>LEFT(RIGHT(" "&amp;U25*100,16-COLUMN()))</f>
        <v>6</v>
      </c>
      <c r="M25" s="23" t="str">
        <f>LEFT(RIGHT(" "&amp;U25*100,16-COLUMN()))</f>
        <v>4</v>
      </c>
      <c r="N25" s="23" t="str">
        <f>LEFT(RIGHT(" "&amp;U25*100,16-COLUMN()))</f>
        <v>0</v>
      </c>
      <c r="O25" s="23" t="str">
        <f>LEFT(RIGHT(" "&amp;U25*100,16-COLUMN()))</f>
        <v>0</v>
      </c>
      <c r="P25" s="23" t="str">
        <f>LEFT(RIGHT(" "&amp;U25*100,16-COLUMN()))</f>
        <v/>
      </c>
      <c r="Q25" s="23" t="e">
        <f>LEFT(RIGHT(" "&amp;U25*100,15-COLUMN()))</f>
        <v>#VALUE!</v>
      </c>
      <c r="R25" s="23" t="e">
        <f>LEFT(RIGHT(" "&amp;U25*100,15-COLUMN()))</f>
        <v>#VALUE!</v>
      </c>
      <c r="S25" s="23" t="e">
        <f>LEFT(RIGHT(" "&amp;U25*100,15-COLUMN()))</f>
        <v>#VALUE!</v>
      </c>
      <c r="T25" s="3" t="s">
        <v>4</v>
      </c>
      <c r="U25" s="24">
        <f>923+372+400+922+922+1801+324</f>
        <v>5664</v>
      </c>
      <c r="V25" s="3" t="str">
        <f>LEFT(RIGHT(A25,3),3)</f>
        <v>招待费</v>
      </c>
      <c r="W25" s="4"/>
    </row>
    <row r="26" spans="1:24" ht="17.25" customHeight="1">
      <c r="A26" s="25"/>
      <c r="B26" s="25"/>
      <c r="C26" s="20"/>
      <c r="D26" s="21" t="s">
        <v>3</v>
      </c>
      <c r="E26" s="21"/>
      <c r="F26" s="26"/>
      <c r="G26" s="23" t="str">
        <f>LEFT(RIGHT(" "&amp;U26*100,16-COLUMN()))</f>
        <v xml:space="preserve"> </v>
      </c>
      <c r="H26" s="23" t="str">
        <f>LEFT(RIGHT(" "&amp;U26*100,16-COLUMN()))</f>
        <v xml:space="preserve"> </v>
      </c>
      <c r="I26" s="23" t="str">
        <f>LEFT(RIGHT(" "&amp;U26*100,16-COLUMN()))</f>
        <v xml:space="preserve"> </v>
      </c>
      <c r="J26" s="23" t="str">
        <f>LEFT(RIGHT(" "&amp;U26*100,16-COLUMN()))</f>
        <v>6</v>
      </c>
      <c r="K26" s="23" t="str">
        <f>LEFT(RIGHT(" "&amp;U26*100,16-COLUMN()))</f>
        <v>1</v>
      </c>
      <c r="L26" s="23" t="str">
        <f>LEFT(RIGHT(" "&amp;U26*100,16-COLUMN()))</f>
        <v>6</v>
      </c>
      <c r="M26" s="23" t="str">
        <f>LEFT(RIGHT(" "&amp;U26*100,16-COLUMN()))</f>
        <v>4</v>
      </c>
      <c r="N26" s="23" t="str">
        <f>LEFT(RIGHT(" "&amp;U26*100,16-COLUMN()))</f>
        <v>0</v>
      </c>
      <c r="O26" s="23" t="str">
        <f>LEFT(RIGHT(" "&amp;U26*100,16-COLUMN()))</f>
        <v>0</v>
      </c>
      <c r="P26" s="23" t="str">
        <f>LEFT(RIGHT(" "&amp;U26*100,16-COLUMN()))</f>
        <v/>
      </c>
      <c r="Q26" s="23" t="e">
        <f>LEFT(RIGHT(" "&amp;U26*100,15-COLUMN()))</f>
        <v>#VALUE!</v>
      </c>
      <c r="R26" s="23" t="e">
        <f>LEFT(RIGHT(" "&amp;U26*100,15-COLUMN()))</f>
        <v>#VALUE!</v>
      </c>
      <c r="S26" s="23"/>
      <c r="T26" s="3" t="s">
        <v>7</v>
      </c>
      <c r="U26" s="24">
        <f>3564+2600</f>
        <v>6164</v>
      </c>
      <c r="V26" s="3" t="str">
        <f>LEFT(RIGHT(A26,3),3)</f>
        <v/>
      </c>
      <c r="W26" s="27"/>
    </row>
    <row r="27" spans="1:24" ht="17.25" customHeight="1">
      <c r="A27" s="25"/>
      <c r="B27" s="25"/>
      <c r="C27" s="20" t="str">
        <f>IF(V27="","",VLOOKUP(V27,[1]三级科目!E12:F76,2,0))</f>
        <v/>
      </c>
      <c r="D27" s="21"/>
      <c r="E27" s="21"/>
      <c r="F27" s="22"/>
      <c r="G27" s="23" t="str">
        <f>LEFT(RIGHT(" "&amp;U27*100,16-COLUMN()))</f>
        <v xml:space="preserve"> </v>
      </c>
      <c r="H27" s="23" t="str">
        <f>LEFT(RIGHT(" "&amp;U27*100,16-COLUMN()))</f>
        <v xml:space="preserve"> </v>
      </c>
      <c r="I27" s="23" t="str">
        <f>LEFT(RIGHT(" "&amp;U27*100,16-COLUMN()))</f>
        <v xml:space="preserve"> </v>
      </c>
      <c r="J27" s="23" t="str">
        <f>LEFT(RIGHT(" "&amp;U27*100,16-COLUMN()))</f>
        <v xml:space="preserve"> </v>
      </c>
      <c r="K27" s="23" t="str">
        <f>LEFT(RIGHT(" "&amp;U27*100,16-COLUMN()))</f>
        <v xml:space="preserve"> </v>
      </c>
      <c r="L27" s="23" t="str">
        <f>LEFT(RIGHT(" "&amp;U27*100,16-COLUMN()))</f>
        <v xml:space="preserve"> </v>
      </c>
      <c r="M27" s="23" t="str">
        <f>LEFT(RIGHT(" "&amp;U27*100,16-COLUMN()))</f>
        <v xml:space="preserve"> </v>
      </c>
      <c r="N27" s="23" t="str">
        <f>LEFT(RIGHT(" "&amp;U27*100,16-COLUMN()))</f>
        <v xml:space="preserve"> </v>
      </c>
      <c r="O27" s="23"/>
      <c r="P27" s="23"/>
      <c r="Q27" s="23" t="e">
        <f>LEFT(RIGHT(" "&amp;U27*100,15-COLUMN()))</f>
        <v>#VALUE!</v>
      </c>
      <c r="R27" s="23" t="e">
        <f>LEFT(RIGHT(" "&amp;U27*100,15-COLUMN()))</f>
        <v>#VALUE!</v>
      </c>
      <c r="S27" s="23"/>
      <c r="T27" s="28">
        <f>5+7+7+5+5+11+5+4+4</f>
        <v>53</v>
      </c>
      <c r="U27" s="24"/>
      <c r="V27" s="3" t="str">
        <f>LEFT(RIGHT(A27,3),3)</f>
        <v/>
      </c>
      <c r="W27" s="4"/>
    </row>
    <row r="28" spans="1:24" ht="17.25" customHeight="1">
      <c r="A28" s="25"/>
      <c r="B28" s="25"/>
      <c r="C28" s="20" t="str">
        <f>IF(V28="","",VLOOKUP(V28,[1]三级科目!E13:F77,2,0))</f>
        <v/>
      </c>
      <c r="D28" s="21"/>
      <c r="E28" s="21"/>
      <c r="F28" s="22"/>
      <c r="G28" s="23" t="str">
        <f>LEFT(RIGHT(" "&amp;U28*100,16-COLUMN()))</f>
        <v xml:space="preserve"> </v>
      </c>
      <c r="H28" s="23" t="str">
        <f>LEFT(RIGHT(" "&amp;U28*100,16-COLUMN()))</f>
        <v xml:space="preserve"> </v>
      </c>
      <c r="I28" s="23" t="str">
        <f>LEFT(RIGHT(" "&amp;U28*100,16-COLUMN()))</f>
        <v xml:space="preserve"> </v>
      </c>
      <c r="J28" s="23" t="str">
        <f>LEFT(RIGHT(" "&amp;U28*100,16-COLUMN()))</f>
        <v xml:space="preserve"> </v>
      </c>
      <c r="K28" s="23" t="str">
        <f>LEFT(RIGHT(" "&amp;U28*100,16-COLUMN()))</f>
        <v xml:space="preserve"> </v>
      </c>
      <c r="L28" s="23" t="str">
        <f>LEFT(RIGHT(" "&amp;U28*100,16-COLUMN()))</f>
        <v xml:space="preserve"> </v>
      </c>
      <c r="M28" s="23" t="str">
        <f>LEFT(RIGHT(" "&amp;U28*100,16-COLUMN()))</f>
        <v xml:space="preserve"> </v>
      </c>
      <c r="N28" s="23" t="str">
        <f>LEFT(RIGHT(" "&amp;U28*100,16-COLUMN()))</f>
        <v xml:space="preserve"> </v>
      </c>
      <c r="O28" s="23"/>
      <c r="P28" s="23"/>
      <c r="Q28" s="23" t="e">
        <f>LEFT(RIGHT(" "&amp;U28*100,15-COLUMN()))</f>
        <v>#VALUE!</v>
      </c>
      <c r="R28" s="23" t="e">
        <f>LEFT(RIGHT(" "&amp;U28*100,15-COLUMN()))</f>
        <v>#VALUE!</v>
      </c>
      <c r="S28" s="23"/>
      <c r="T28" s="3" t="s">
        <v>8</v>
      </c>
      <c r="U28" s="24"/>
      <c r="V28" s="3" t="str">
        <f>LEFT(RIGHT(A28,3),3)</f>
        <v/>
      </c>
      <c r="W28" s="4"/>
    </row>
    <row r="29" spans="1:24" s="35" customFormat="1" ht="27.6" customHeight="1">
      <c r="A29" s="29"/>
      <c r="B29" s="30" t="str">
        <f>IF(G30=0,"",IF(ABS(G30)&lt;1,"",TEXT(TRUNC(ABS(G30)),"[DBNum2]")&amp;"元")&amp;IF(RIGHT(TRUNC(G30*100),2)*1=0,IF(ABS(G30)&lt;0.01,"","整"),IF(ABS(G30)&lt;0.1,"",TEXT(RIGHT(TRUNC(G30*10)),"[dbnum2]"))&amp;IF(RIGHT(TRUNC(G30*10))*1=0,"","角")&amp;IF(RIGHT(TRUNC(G30*100))*1=0,"整",TEXT(RIGHT(TRUNC(G30*100)),"[dbnum2]")&amp;"分")))</f>
        <v>壹万壹仟捌佰贰拾捌元整</v>
      </c>
      <c r="C29" s="30"/>
      <c r="D29" s="30"/>
      <c r="E29" s="30"/>
      <c r="F29" s="29"/>
      <c r="G29" s="31"/>
      <c r="H29" s="31" t="s">
        <v>9</v>
      </c>
      <c r="I29" s="31" t="str">
        <f>LEFT(RIGHT(" "&amp;U29*100,16-COLUMN()))</f>
        <v>1</v>
      </c>
      <c r="J29" s="31" t="str">
        <f>LEFT(RIGHT(" "&amp;U29*100,16-COLUMN()))</f>
        <v>1</v>
      </c>
      <c r="K29" s="31" t="str">
        <f>LEFT(RIGHT(" "&amp;U29*100,16-COLUMN()))</f>
        <v>8</v>
      </c>
      <c r="L29" s="31" t="str">
        <f>LEFT(RIGHT(" "&amp;U29*100,16-COLUMN()))</f>
        <v>2</v>
      </c>
      <c r="M29" s="31" t="str">
        <f>LEFT(RIGHT(" "&amp;U29*100,16-COLUMN()))</f>
        <v>8</v>
      </c>
      <c r="N29" s="31" t="str">
        <f>LEFT(RIGHT(" "&amp;U29*100,16-COLUMN()))</f>
        <v>0</v>
      </c>
      <c r="O29" s="31" t="str">
        <f>LEFT(RIGHT(" "&amp;U29*100,16-COLUMN()))</f>
        <v>0</v>
      </c>
      <c r="P29" s="31" t="str">
        <f>LEFT(RIGHT(" "&amp;U29*100,16-COLUMN()))</f>
        <v/>
      </c>
      <c r="Q29" s="31" t="e">
        <f>LEFT(RIGHT(" "&amp;U29*100,15-COLUMN()))</f>
        <v>#VALUE!</v>
      </c>
      <c r="R29" s="31" t="e">
        <f>LEFT(RIGHT(" "&amp;U29*100,15-COLUMN()))</f>
        <v>#VALUE!</v>
      </c>
      <c r="S29" s="31" t="e">
        <f>LEFT(RIGHT(" "&amp;U29*100,15-COLUMN()))</f>
        <v>#VALUE!</v>
      </c>
      <c r="T29" s="31"/>
      <c r="U29" s="32">
        <f>SUM(U25:U28)</f>
        <v>11828</v>
      </c>
      <c r="V29" s="3"/>
      <c r="W29" s="33">
        <f>183.57+9985+9825+14837.85+5000+22000+5897</f>
        <v>67728.42</v>
      </c>
      <c r="X29" s="34"/>
    </row>
    <row r="30" spans="1:24" ht="27" customHeight="1">
      <c r="A30" s="36" t="s">
        <v>10</v>
      </c>
      <c r="B30" s="36"/>
      <c r="C30" s="37"/>
      <c r="D30" s="38" t="s">
        <v>11</v>
      </c>
      <c r="E30" s="38"/>
      <c r="F30" s="39"/>
      <c r="G30" s="40">
        <f>U29</f>
        <v>11828</v>
      </c>
      <c r="H30" s="23"/>
      <c r="I30" s="23"/>
      <c r="J30" s="41"/>
      <c r="K30" s="31"/>
      <c r="L30" s="23"/>
      <c r="M30" s="41"/>
      <c r="N30" s="42"/>
      <c r="O30" s="42"/>
      <c r="P30" s="17"/>
      <c r="Q30" s="42"/>
      <c r="R30" s="17"/>
      <c r="S30" s="17"/>
      <c r="T30" s="17"/>
      <c r="U30" s="43"/>
      <c r="W30" s="5">
        <f>65450+4400+1810</f>
        <v>71660</v>
      </c>
      <c r="X30" s="44"/>
    </row>
    <row r="31" spans="1:24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"/>
      <c r="W31" s="4"/>
    </row>
    <row r="32" spans="1:24" s="13" customFormat="1" ht="37.5" customHeight="1">
      <c r="A32" s="6"/>
      <c r="B32" s="7"/>
      <c r="C32" s="8"/>
      <c r="D32" s="7" t="s">
        <v>0</v>
      </c>
      <c r="E32" s="7"/>
      <c r="F32" s="7"/>
      <c r="G32" s="9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1"/>
      <c r="T32" s="11"/>
      <c r="U32" s="12"/>
      <c r="V32" s="3" t="str">
        <f>RIGHT(A32,1)</f>
        <v/>
      </c>
      <c r="W32" s="12"/>
      <c r="X32" s="12"/>
    </row>
    <row r="33" spans="1:24" ht="18.75" customHeight="1">
      <c r="A33" s="1"/>
      <c r="B33" s="14"/>
      <c r="C33" s="15"/>
      <c r="D33" s="14"/>
      <c r="E33" s="14"/>
      <c r="F33" s="14"/>
      <c r="G33" s="14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7"/>
      <c r="T33" s="17"/>
      <c r="W33" s="4"/>
    </row>
    <row r="34" spans="1:24" ht="8.25" customHeight="1">
      <c r="A34" s="1"/>
      <c r="B34" s="14"/>
      <c r="C34" s="15"/>
      <c r="D34" s="14"/>
      <c r="E34" s="14"/>
      <c r="F34" s="14"/>
      <c r="G34" s="14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7"/>
      <c r="T34" s="17"/>
      <c r="W34" s="4"/>
    </row>
    <row r="35" spans="1:24" ht="17.25" customHeight="1">
      <c r="A35" s="19" t="s">
        <v>15</v>
      </c>
      <c r="B35" s="19"/>
      <c r="C35" s="20" t="str">
        <f>IF(V35="","",VLOOKUP(V35,[1]三级科目!E2:F74,2,0))</f>
        <v>2001</v>
      </c>
      <c r="D35" s="21" t="s">
        <v>16</v>
      </c>
      <c r="E35" s="21"/>
      <c r="F35" s="22"/>
      <c r="G35" s="23" t="str">
        <f>LEFT(RIGHT(" "&amp;U35*100,16-COLUMN()))</f>
        <v xml:space="preserve"> </v>
      </c>
      <c r="H35" s="23" t="str">
        <f>LEFT(RIGHT(" "&amp;U35*100,16-COLUMN()))</f>
        <v xml:space="preserve"> </v>
      </c>
      <c r="I35" s="23" t="str">
        <f>LEFT(RIGHT(" "&amp;U35*100,16-COLUMN()))</f>
        <v xml:space="preserve"> </v>
      </c>
      <c r="J35" s="23" t="str">
        <f>LEFT(RIGHT(" "&amp;U35*100,16-COLUMN()))</f>
        <v>8</v>
      </c>
      <c r="K35" s="23" t="str">
        <f>LEFT(RIGHT(" "&amp;U35*100,16-COLUMN()))</f>
        <v>6</v>
      </c>
      <c r="L35" s="23" t="str">
        <f>LEFT(RIGHT(" "&amp;U35*100,16-COLUMN()))</f>
        <v>2</v>
      </c>
      <c r="M35" s="23" t="str">
        <f>LEFT(RIGHT(" "&amp;U35*100,16-COLUMN()))</f>
        <v>0</v>
      </c>
      <c r="N35" s="23" t="str">
        <f>LEFT(RIGHT(" "&amp;U35*100,16-COLUMN()))</f>
        <v>6</v>
      </c>
      <c r="O35" s="23" t="str">
        <f>LEFT(RIGHT(" "&amp;U35*100,16-COLUMN()))</f>
        <v>9</v>
      </c>
      <c r="P35" s="23" t="str">
        <f>LEFT(RIGHT(" "&amp;U35*100,16-COLUMN()))</f>
        <v/>
      </c>
      <c r="Q35" s="23" t="e">
        <f>LEFT(RIGHT(" "&amp;U35*100,15-COLUMN()))</f>
        <v>#VALUE!</v>
      </c>
      <c r="R35" s="23" t="e">
        <f>LEFT(RIGHT(" "&amp;U35*100,15-COLUMN()))</f>
        <v>#VALUE!</v>
      </c>
      <c r="S35" s="23" t="e">
        <f>LEFT(RIGHT(" "&amp;U35*100,15-COLUMN()))</f>
        <v>#VALUE!</v>
      </c>
      <c r="T35" s="3" t="s">
        <v>4</v>
      </c>
      <c r="U35" s="24">
        <v>8620.69</v>
      </c>
      <c r="V35" s="3" t="str">
        <f>LEFT(RIGHT(A35,3),3)</f>
        <v>水电费</v>
      </c>
      <c r="W35" s="4"/>
    </row>
    <row r="36" spans="1:24" ht="17.25" customHeight="1">
      <c r="A36" s="25" t="s">
        <v>17</v>
      </c>
      <c r="B36" s="25"/>
      <c r="C36" s="20">
        <v>222109</v>
      </c>
      <c r="D36" s="21" t="s">
        <v>18</v>
      </c>
      <c r="E36" s="21"/>
      <c r="F36" s="26"/>
      <c r="G36" s="23" t="str">
        <f>LEFT(RIGHT(" "&amp;U36*100,16-COLUMN()))</f>
        <v xml:space="preserve"> </v>
      </c>
      <c r="H36" s="23" t="str">
        <f>LEFT(RIGHT(" "&amp;U36*100,16-COLUMN()))</f>
        <v xml:space="preserve"> </v>
      </c>
      <c r="I36" s="23" t="str">
        <f>LEFT(RIGHT(" "&amp;U36*100,16-COLUMN()))</f>
        <v xml:space="preserve"> </v>
      </c>
      <c r="J36" s="23" t="str">
        <f>LEFT(RIGHT(" "&amp;U36*100,16-COLUMN()))</f>
        <v>1</v>
      </c>
      <c r="K36" s="23" t="str">
        <f>LEFT(RIGHT(" "&amp;U36*100,16-COLUMN()))</f>
        <v>3</v>
      </c>
      <c r="L36" s="23" t="str">
        <f>LEFT(RIGHT(" "&amp;U36*100,16-COLUMN()))</f>
        <v>7</v>
      </c>
      <c r="M36" s="23" t="str">
        <f>LEFT(RIGHT(" "&amp;U36*100,16-COLUMN()))</f>
        <v>9</v>
      </c>
      <c r="N36" s="23" t="str">
        <f>LEFT(RIGHT(" "&amp;U36*100,16-COLUMN()))</f>
        <v>3</v>
      </c>
      <c r="O36" s="23" t="str">
        <f>LEFT(RIGHT(" "&amp;U36*100,16-COLUMN()))</f>
        <v>1</v>
      </c>
      <c r="P36" s="23"/>
      <c r="Q36" s="23" t="e">
        <f>LEFT(RIGHT(" "&amp;U36*100,15-COLUMN()))</f>
        <v>#VALUE!</v>
      </c>
      <c r="R36" s="23" t="e">
        <f>LEFT(RIGHT(" "&amp;U36*100,15-COLUMN()))</f>
        <v>#VALUE!</v>
      </c>
      <c r="S36" s="23"/>
      <c r="T36" s="3" t="s">
        <v>7</v>
      </c>
      <c r="U36" s="24">
        <v>1379.31</v>
      </c>
      <c r="V36" s="3" t="str">
        <f>LEFT(RIGHT(A36,3),3)</f>
        <v>进项税</v>
      </c>
      <c r="W36" s="27"/>
    </row>
    <row r="37" spans="1:24" ht="17.25" customHeight="1">
      <c r="A37" s="25"/>
      <c r="B37" s="25"/>
      <c r="C37" s="20"/>
      <c r="D37" s="21"/>
      <c r="E37" s="21"/>
      <c r="F37" s="22"/>
      <c r="G37" s="23" t="str">
        <f>LEFT(RIGHT(" "&amp;U37*100,16-COLUMN()))</f>
        <v xml:space="preserve"> </v>
      </c>
      <c r="H37" s="23" t="str">
        <f>LEFT(RIGHT(" "&amp;U37*100,16-COLUMN()))</f>
        <v xml:space="preserve"> </v>
      </c>
      <c r="I37" s="23" t="str">
        <f>LEFT(RIGHT(" "&amp;U37*100,16-COLUMN()))</f>
        <v xml:space="preserve"> </v>
      </c>
      <c r="J37" s="23" t="str">
        <f>LEFT(RIGHT(" "&amp;U37*100,16-COLUMN()))</f>
        <v xml:space="preserve"> </v>
      </c>
      <c r="K37" s="23" t="str">
        <f>LEFT(RIGHT(" "&amp;U37*100,16-COLUMN()))</f>
        <v xml:space="preserve"> </v>
      </c>
      <c r="L37" s="23" t="str">
        <f>LEFT(RIGHT(" "&amp;U37*100,16-COLUMN()))</f>
        <v xml:space="preserve"> </v>
      </c>
      <c r="M37" s="23" t="str">
        <f>LEFT(RIGHT(" "&amp;U37*100,16-COLUMN()))</f>
        <v xml:space="preserve"> </v>
      </c>
      <c r="N37" s="23" t="str">
        <f>LEFT(RIGHT(" "&amp;U37*100,16-COLUMN()))</f>
        <v xml:space="preserve"> </v>
      </c>
      <c r="O37" s="23"/>
      <c r="P37" s="23"/>
      <c r="Q37" s="23" t="e">
        <f>LEFT(RIGHT(" "&amp;U37*100,15-COLUMN()))</f>
        <v>#VALUE!</v>
      </c>
      <c r="R37" s="23" t="e">
        <f>LEFT(RIGHT(" "&amp;U37*100,15-COLUMN()))</f>
        <v>#VALUE!</v>
      </c>
      <c r="S37" s="23"/>
      <c r="T37" s="28">
        <v>3</v>
      </c>
      <c r="U37" s="24"/>
      <c r="V37" s="3" t="str">
        <f>LEFT(RIGHT(A37,3),3)</f>
        <v/>
      </c>
      <c r="W37" s="4"/>
    </row>
    <row r="38" spans="1:24" ht="17.25" customHeight="1">
      <c r="A38" s="25"/>
      <c r="B38" s="25"/>
      <c r="C38" s="20"/>
      <c r="D38" s="21"/>
      <c r="E38" s="21"/>
      <c r="F38" s="22"/>
      <c r="G38" s="23" t="str">
        <f>LEFT(RIGHT(" "&amp;U38*100,16-COLUMN()))</f>
        <v xml:space="preserve"> </v>
      </c>
      <c r="H38" s="23" t="str">
        <f>LEFT(RIGHT(" "&amp;U38*100,16-COLUMN()))</f>
        <v xml:space="preserve"> </v>
      </c>
      <c r="I38" s="23" t="str">
        <f>LEFT(RIGHT(" "&amp;U38*100,16-COLUMN()))</f>
        <v xml:space="preserve"> </v>
      </c>
      <c r="J38" s="23" t="str">
        <f>LEFT(RIGHT(" "&amp;U38*100,16-COLUMN()))</f>
        <v xml:space="preserve"> </v>
      </c>
      <c r="K38" s="23" t="str">
        <f>LEFT(RIGHT(" "&amp;U38*100,16-COLUMN()))</f>
        <v xml:space="preserve"> </v>
      </c>
      <c r="L38" s="23" t="str">
        <f>LEFT(RIGHT(" "&amp;U38*100,16-COLUMN()))</f>
        <v xml:space="preserve"> </v>
      </c>
      <c r="M38" s="23" t="str">
        <f>LEFT(RIGHT(" "&amp;U38*100,16-COLUMN()))</f>
        <v xml:space="preserve"> </v>
      </c>
      <c r="N38" s="23" t="str">
        <f>LEFT(RIGHT(" "&amp;U38*100,16-COLUMN()))</f>
        <v xml:space="preserve"> </v>
      </c>
      <c r="O38" s="23"/>
      <c r="P38" s="23"/>
      <c r="Q38" s="23" t="e">
        <f>LEFT(RIGHT(" "&amp;U38*100,15-COLUMN()))</f>
        <v>#VALUE!</v>
      </c>
      <c r="R38" s="23" t="e">
        <f>LEFT(RIGHT(" "&amp;U38*100,15-COLUMN()))</f>
        <v>#VALUE!</v>
      </c>
      <c r="S38" s="23"/>
      <c r="T38" s="3" t="s">
        <v>8</v>
      </c>
      <c r="U38" s="24"/>
      <c r="V38" s="3" t="str">
        <f>LEFT(RIGHT(A38,3),3)</f>
        <v/>
      </c>
      <c r="W38" s="4"/>
    </row>
    <row r="39" spans="1:24" s="35" customFormat="1" ht="27.6" customHeight="1">
      <c r="A39" s="29"/>
      <c r="B39" s="30" t="str">
        <f>IF(G40=0,"",IF(ABS(G40)&lt;1,"",TEXT(TRUNC(ABS(G40)),"[DBNum2]")&amp;"元")&amp;IF(RIGHT(TRUNC(G40*100),2)*1=0,IF(ABS(G40)&lt;0.01,"","整"),IF(ABS(G40)&lt;0.1,"",TEXT(RIGHT(TRUNC(G40*10)),"[dbnum2]"))&amp;IF(RIGHT(TRUNC(G40*10))*1=0,"","角")&amp;IF(RIGHT(TRUNC(G40*100))*1=0,"整",TEXT(RIGHT(TRUNC(G40*100)),"[dbnum2]")&amp;"分")))</f>
        <v>壹万元整</v>
      </c>
      <c r="C39" s="30"/>
      <c r="D39" s="30"/>
      <c r="E39" s="30"/>
      <c r="F39" s="29"/>
      <c r="G39" s="31"/>
      <c r="H39" s="31" t="s">
        <v>9</v>
      </c>
      <c r="I39" s="31" t="str">
        <f>LEFT(RIGHT(" "&amp;U39*100,16-COLUMN()))</f>
        <v>1</v>
      </c>
      <c r="J39" s="31" t="str">
        <f>LEFT(RIGHT(" "&amp;U39*100,16-COLUMN()))</f>
        <v>0</v>
      </c>
      <c r="K39" s="31" t="str">
        <f>LEFT(RIGHT(" "&amp;U39*100,16-COLUMN()))</f>
        <v>0</v>
      </c>
      <c r="L39" s="31" t="str">
        <f>LEFT(RIGHT(" "&amp;U39*100,16-COLUMN()))</f>
        <v>0</v>
      </c>
      <c r="M39" s="31" t="str">
        <f>LEFT(RIGHT(" "&amp;U39*100,16-COLUMN()))</f>
        <v>0</v>
      </c>
      <c r="N39" s="31" t="str">
        <f>LEFT(RIGHT(" "&amp;U39*100,16-COLUMN()))</f>
        <v>0</v>
      </c>
      <c r="O39" s="31" t="str">
        <f>LEFT(RIGHT(" "&amp;U39*100,16-COLUMN()))</f>
        <v>0</v>
      </c>
      <c r="P39" s="31" t="str">
        <f>LEFT(RIGHT(" "&amp;U39*100,16-COLUMN()))</f>
        <v/>
      </c>
      <c r="Q39" s="31" t="e">
        <f>LEFT(RIGHT(" "&amp;U39*100,15-COLUMN()))</f>
        <v>#VALUE!</v>
      </c>
      <c r="R39" s="31" t="e">
        <f>LEFT(RIGHT(" "&amp;U39*100,15-COLUMN()))</f>
        <v>#VALUE!</v>
      </c>
      <c r="S39" s="31" t="e">
        <f>LEFT(RIGHT(" "&amp;U39*100,15-COLUMN()))</f>
        <v>#VALUE!</v>
      </c>
      <c r="T39" s="31"/>
      <c r="U39" s="32">
        <f>SUM(U35:U38)</f>
        <v>10000</v>
      </c>
      <c r="V39" s="3"/>
      <c r="W39" s="33"/>
      <c r="X39" s="34"/>
    </row>
    <row r="40" spans="1:24" ht="27" customHeight="1">
      <c r="A40" s="36" t="s">
        <v>14</v>
      </c>
      <c r="B40" s="36"/>
      <c r="C40" s="37"/>
      <c r="D40" s="38"/>
      <c r="E40" s="38"/>
      <c r="F40" s="39"/>
      <c r="G40" s="40">
        <f>U39</f>
        <v>10000</v>
      </c>
      <c r="H40" s="23"/>
      <c r="I40" s="23"/>
      <c r="J40" s="41"/>
      <c r="K40" s="31"/>
      <c r="L40" s="23"/>
      <c r="M40" s="41"/>
      <c r="N40" s="42"/>
      <c r="O40" s="42"/>
      <c r="P40" s="17"/>
      <c r="Q40" s="42"/>
      <c r="R40" s="17"/>
      <c r="S40" s="17"/>
      <c r="T40" s="17"/>
      <c r="U40" s="43" t="e">
        <f>#REF!+U39</f>
        <v>#REF!</v>
      </c>
      <c r="X40" s="44"/>
    </row>
    <row r="41" spans="1:24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2"/>
      <c r="W41" s="4"/>
    </row>
    <row r="42" spans="1:24" s="13" customFormat="1" ht="37.5" customHeight="1">
      <c r="A42" s="6"/>
      <c r="B42" s="7"/>
      <c r="C42" s="8"/>
      <c r="D42" s="7" t="s">
        <v>0</v>
      </c>
      <c r="E42" s="7"/>
      <c r="F42" s="7"/>
      <c r="G42" s="9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1"/>
      <c r="T42" s="11"/>
      <c r="U42" s="12"/>
      <c r="V42" s="3" t="str">
        <f>RIGHT(A42,1)</f>
        <v/>
      </c>
      <c r="W42" s="12"/>
      <c r="X42" s="12"/>
    </row>
    <row r="43" spans="1:24" ht="18.75" customHeight="1">
      <c r="A43" s="1"/>
      <c r="B43" s="14"/>
      <c r="C43" s="15"/>
      <c r="D43" s="14"/>
      <c r="E43" s="14"/>
      <c r="F43" s="14"/>
      <c r="G43" s="14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7"/>
      <c r="T43" s="17"/>
      <c r="W43" s="4"/>
    </row>
    <row r="44" spans="1:24" ht="8.25" customHeight="1">
      <c r="A44" s="1"/>
      <c r="B44" s="14"/>
      <c r="C44" s="15"/>
      <c r="D44" s="14"/>
      <c r="E44" s="14"/>
      <c r="F44" s="14"/>
      <c r="G44" s="14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7"/>
      <c r="T44" s="17"/>
      <c r="W44" s="4"/>
    </row>
    <row r="45" spans="1:24" ht="17.25" customHeight="1">
      <c r="A45" s="19" t="s">
        <v>19</v>
      </c>
      <c r="B45" s="19"/>
      <c r="C45" s="20" t="str">
        <f>IF(V45="","",VLOOKUP(V45,[1]三级科目!E2:F74,2,0))</f>
        <v>0101</v>
      </c>
      <c r="D45" s="21" t="s">
        <v>20</v>
      </c>
      <c r="E45" s="21"/>
      <c r="F45" s="22"/>
      <c r="G45" s="23" t="str">
        <f>LEFT(RIGHT(" "&amp;U45*100,16-COLUMN()))</f>
        <v xml:space="preserve"> </v>
      </c>
      <c r="H45" s="23" t="str">
        <f>LEFT(RIGHT(" "&amp;U45*100,16-COLUMN()))</f>
        <v xml:space="preserve"> </v>
      </c>
      <c r="I45" s="23" t="str">
        <f>LEFT(RIGHT(" "&amp;U45*100,16-COLUMN()))</f>
        <v xml:space="preserve"> </v>
      </c>
      <c r="J45" s="23" t="str">
        <f>LEFT(RIGHT(" "&amp;U45*100,16-COLUMN()))</f>
        <v>9</v>
      </c>
      <c r="K45" s="23" t="str">
        <f>LEFT(RIGHT(" "&amp;U45*100,16-COLUMN()))</f>
        <v>5</v>
      </c>
      <c r="L45" s="23" t="str">
        <f>LEFT(RIGHT(" "&amp;U45*100,16-COLUMN()))</f>
        <v>1</v>
      </c>
      <c r="M45" s="23" t="str">
        <f>LEFT(RIGHT(" "&amp;U45*100,16-COLUMN()))</f>
        <v>4</v>
      </c>
      <c r="N45" s="23" t="str">
        <f>LEFT(RIGHT(" "&amp;U45*100,16-COLUMN()))</f>
        <v>5</v>
      </c>
      <c r="O45" s="23" t="str">
        <f>LEFT(RIGHT(" "&amp;U45*100,16-COLUMN()))</f>
        <v>6</v>
      </c>
      <c r="P45" s="23" t="str">
        <f>LEFT(RIGHT(" "&amp;U45*100,16-COLUMN()))</f>
        <v/>
      </c>
      <c r="Q45" s="23" t="e">
        <f>LEFT(RIGHT(" "&amp;U45*100,15-COLUMN()))</f>
        <v>#VALUE!</v>
      </c>
      <c r="R45" s="23" t="e">
        <f>LEFT(RIGHT(" "&amp;U45*100,15-COLUMN()))</f>
        <v>#VALUE!</v>
      </c>
      <c r="S45" s="23" t="e">
        <f>LEFT(RIGHT(" "&amp;U45*100,15-COLUMN()))</f>
        <v>#VALUE!</v>
      </c>
      <c r="T45" s="3" t="s">
        <v>4</v>
      </c>
      <c r="U45" s="24">
        <v>9514.56</v>
      </c>
      <c r="V45" s="3" t="str">
        <f>LEFT(RIGHT(A45,3),3)</f>
        <v>宣传费</v>
      </c>
      <c r="W45" s="4"/>
    </row>
    <row r="46" spans="1:24" ht="17.25" customHeight="1">
      <c r="A46" s="25" t="s">
        <v>17</v>
      </c>
      <c r="B46" s="25"/>
      <c r="C46" s="20">
        <v>222109</v>
      </c>
      <c r="D46" s="21" t="s">
        <v>18</v>
      </c>
      <c r="E46" s="21"/>
      <c r="F46" s="26"/>
      <c r="G46" s="23" t="str">
        <f>LEFT(RIGHT(" "&amp;U46*100,16-COLUMN()))</f>
        <v xml:space="preserve"> </v>
      </c>
      <c r="H46" s="23" t="str">
        <f>LEFT(RIGHT(" "&amp;U46*100,16-COLUMN()))</f>
        <v xml:space="preserve"> </v>
      </c>
      <c r="I46" s="23" t="str">
        <f>LEFT(RIGHT(" "&amp;U46*100,16-COLUMN()))</f>
        <v xml:space="preserve"> </v>
      </c>
      <c r="J46" s="23" t="str">
        <f>LEFT(RIGHT(" "&amp;U46*100,16-COLUMN()))</f>
        <v xml:space="preserve"> </v>
      </c>
      <c r="K46" s="23" t="str">
        <f>LEFT(RIGHT(" "&amp;U46*100,16-COLUMN()))</f>
        <v>2</v>
      </c>
      <c r="L46" s="23" t="str">
        <f>LEFT(RIGHT(" "&amp;U46*100,16-COLUMN()))</f>
        <v>8</v>
      </c>
      <c r="M46" s="23" t="str">
        <f>LEFT(RIGHT(" "&amp;U46*100,16-COLUMN()))</f>
        <v>5</v>
      </c>
      <c r="N46" s="23" t="str">
        <f>LEFT(RIGHT(" "&amp;U46*100,16-COLUMN()))</f>
        <v>4</v>
      </c>
      <c r="O46" s="23" t="str">
        <f>LEFT(RIGHT(" "&amp;U46*100,16-COLUMN()))</f>
        <v>4</v>
      </c>
      <c r="P46" s="23"/>
      <c r="Q46" s="23" t="e">
        <f>LEFT(RIGHT(" "&amp;U46*100,15-COLUMN()))</f>
        <v>#VALUE!</v>
      </c>
      <c r="R46" s="23" t="e">
        <f>LEFT(RIGHT(" "&amp;U46*100,15-COLUMN()))</f>
        <v>#VALUE!</v>
      </c>
      <c r="S46" s="23"/>
      <c r="T46" s="3" t="s">
        <v>7</v>
      </c>
      <c r="U46" s="24">
        <v>285.44</v>
      </c>
      <c r="V46" s="3" t="str">
        <f>LEFT(RIGHT(A46,3),3)</f>
        <v>进项税</v>
      </c>
      <c r="W46" s="27"/>
    </row>
    <row r="47" spans="1:24" ht="17.25" customHeight="1">
      <c r="A47" s="25"/>
      <c r="B47" s="25"/>
      <c r="C47" s="20"/>
      <c r="D47" s="21"/>
      <c r="E47" s="21"/>
      <c r="F47" s="22"/>
      <c r="G47" s="23" t="str">
        <f>LEFT(RIGHT(" "&amp;U47*100,16-COLUMN()))</f>
        <v xml:space="preserve"> </v>
      </c>
      <c r="H47" s="23" t="str">
        <f>LEFT(RIGHT(" "&amp;U47*100,16-COLUMN()))</f>
        <v xml:space="preserve"> </v>
      </c>
      <c r="I47" s="23" t="str">
        <f>LEFT(RIGHT(" "&amp;U47*100,16-COLUMN()))</f>
        <v xml:space="preserve"> </v>
      </c>
      <c r="J47" s="23" t="str">
        <f>LEFT(RIGHT(" "&amp;U47*100,16-COLUMN()))</f>
        <v xml:space="preserve"> </v>
      </c>
      <c r="K47" s="23" t="str">
        <f>LEFT(RIGHT(" "&amp;U47*100,16-COLUMN()))</f>
        <v xml:space="preserve"> </v>
      </c>
      <c r="L47" s="23" t="str">
        <f>LEFT(RIGHT(" "&amp;U47*100,16-COLUMN()))</f>
        <v xml:space="preserve"> </v>
      </c>
      <c r="M47" s="23" t="str">
        <f>LEFT(RIGHT(" "&amp;U47*100,16-COLUMN()))</f>
        <v xml:space="preserve"> </v>
      </c>
      <c r="N47" s="23" t="str">
        <f>LEFT(RIGHT(" "&amp;U47*100,16-COLUMN()))</f>
        <v xml:space="preserve"> </v>
      </c>
      <c r="O47" s="23"/>
      <c r="P47" s="23"/>
      <c r="Q47" s="23" t="e">
        <f>LEFT(RIGHT(" "&amp;U47*100,15-COLUMN()))</f>
        <v>#VALUE!</v>
      </c>
      <c r="R47" s="23" t="e">
        <f>LEFT(RIGHT(" "&amp;U47*100,15-COLUMN()))</f>
        <v>#VALUE!</v>
      </c>
      <c r="S47" s="23"/>
      <c r="T47" s="28">
        <v>6</v>
      </c>
      <c r="U47" s="24"/>
      <c r="V47" s="3" t="str">
        <f>LEFT(RIGHT(A47,3),3)</f>
        <v/>
      </c>
      <c r="W47" s="4"/>
    </row>
    <row r="48" spans="1:24" ht="17.25" customHeight="1">
      <c r="A48" s="25"/>
      <c r="B48" s="25"/>
      <c r="C48" s="20"/>
      <c r="D48" s="21"/>
      <c r="E48" s="21"/>
      <c r="F48" s="22"/>
      <c r="G48" s="23" t="str">
        <f>LEFT(RIGHT(" "&amp;U48*100,16-COLUMN()))</f>
        <v xml:space="preserve"> </v>
      </c>
      <c r="H48" s="23" t="str">
        <f>LEFT(RIGHT(" "&amp;U48*100,16-COLUMN()))</f>
        <v xml:space="preserve"> </v>
      </c>
      <c r="I48" s="23" t="str">
        <f>LEFT(RIGHT(" "&amp;U48*100,16-COLUMN()))</f>
        <v xml:space="preserve"> </v>
      </c>
      <c r="J48" s="23" t="str">
        <f>LEFT(RIGHT(" "&amp;U48*100,16-COLUMN()))</f>
        <v xml:space="preserve"> </v>
      </c>
      <c r="K48" s="23" t="str">
        <f>LEFT(RIGHT(" "&amp;U48*100,16-COLUMN()))</f>
        <v xml:space="preserve"> </v>
      </c>
      <c r="L48" s="23" t="str">
        <f>LEFT(RIGHT(" "&amp;U48*100,16-COLUMN()))</f>
        <v xml:space="preserve"> </v>
      </c>
      <c r="M48" s="23" t="str">
        <f>LEFT(RIGHT(" "&amp;U48*100,16-COLUMN()))</f>
        <v xml:space="preserve"> </v>
      </c>
      <c r="N48" s="23" t="str">
        <f>LEFT(RIGHT(" "&amp;U48*100,16-COLUMN()))</f>
        <v xml:space="preserve"> </v>
      </c>
      <c r="O48" s="23"/>
      <c r="P48" s="23"/>
      <c r="Q48" s="23" t="e">
        <f>LEFT(RIGHT(" "&amp;U48*100,15-COLUMN()))</f>
        <v>#VALUE!</v>
      </c>
      <c r="R48" s="23" t="e">
        <f>LEFT(RIGHT(" "&amp;U48*100,15-COLUMN()))</f>
        <v>#VALUE!</v>
      </c>
      <c r="S48" s="23"/>
      <c r="T48" s="3" t="s">
        <v>8</v>
      </c>
      <c r="U48" s="24"/>
      <c r="V48" s="3" t="str">
        <f>LEFT(RIGHT(A48,3),3)</f>
        <v/>
      </c>
      <c r="W48" s="4"/>
    </row>
    <row r="49" spans="1:24" s="35" customFormat="1" ht="27.6" customHeight="1">
      <c r="A49" s="29"/>
      <c r="B49" s="30" t="str">
        <f>IF(G50=0,"",IF(ABS(G50)&lt;1,"",TEXT(TRUNC(ABS(G50)),"[DBNum2]")&amp;"元")&amp;IF(RIGHT(TRUNC(G50*100),2)*1=0,IF(ABS(G50)&lt;0.01,"","整"),IF(ABS(G50)&lt;0.1,"",TEXT(RIGHT(TRUNC(G50*10)),"[dbnum2]"))&amp;IF(RIGHT(TRUNC(G50*10))*1=0,"","角")&amp;IF(RIGHT(TRUNC(G50*100))*1=0,"整",TEXT(RIGHT(TRUNC(G50*100)),"[dbnum2]")&amp;"分")))</f>
        <v>玖仟捌佰元整</v>
      </c>
      <c r="C49" s="30"/>
      <c r="D49" s="30"/>
      <c r="E49" s="30"/>
      <c r="F49" s="29"/>
      <c r="G49" s="31"/>
      <c r="H49" s="31"/>
      <c r="I49" s="31" t="s">
        <v>9</v>
      </c>
      <c r="J49" s="31" t="str">
        <f>LEFT(RIGHT(" "&amp;U49*100,16-COLUMN()))</f>
        <v>9</v>
      </c>
      <c r="K49" s="31" t="str">
        <f>LEFT(RIGHT(" "&amp;U49*100,16-COLUMN()))</f>
        <v>8</v>
      </c>
      <c r="L49" s="31" t="str">
        <f>LEFT(RIGHT(" "&amp;U49*100,16-COLUMN()))</f>
        <v>0</v>
      </c>
      <c r="M49" s="31" t="str">
        <f>LEFT(RIGHT(" "&amp;U49*100,16-COLUMN()))</f>
        <v>0</v>
      </c>
      <c r="N49" s="31" t="str">
        <f>LEFT(RIGHT(" "&amp;U49*100,16-COLUMN()))</f>
        <v>0</v>
      </c>
      <c r="O49" s="31" t="str">
        <f>LEFT(RIGHT(" "&amp;U49*100,16-COLUMN()))</f>
        <v>0</v>
      </c>
      <c r="P49" s="31" t="str">
        <f>LEFT(RIGHT(" "&amp;U49*100,16-COLUMN()))</f>
        <v/>
      </c>
      <c r="Q49" s="31" t="e">
        <f>LEFT(RIGHT(" "&amp;U49*100,15-COLUMN()))</f>
        <v>#VALUE!</v>
      </c>
      <c r="R49" s="31" t="e">
        <f>LEFT(RIGHT(" "&amp;U49*100,15-COLUMN()))</f>
        <v>#VALUE!</v>
      </c>
      <c r="S49" s="31" t="e">
        <f>LEFT(RIGHT(" "&amp;U49*100,15-COLUMN()))</f>
        <v>#VALUE!</v>
      </c>
      <c r="T49" s="31"/>
      <c r="U49" s="32">
        <f>SUM(U45:U48)</f>
        <v>9800</v>
      </c>
      <c r="V49" s="3"/>
      <c r="W49" s="33"/>
      <c r="X49" s="34"/>
    </row>
    <row r="50" spans="1:24" ht="27" customHeight="1">
      <c r="A50" s="36" t="s">
        <v>10</v>
      </c>
      <c r="B50" s="36"/>
      <c r="C50" s="37"/>
      <c r="D50" s="38" t="s">
        <v>11</v>
      </c>
      <c r="E50" s="38"/>
      <c r="F50" s="39"/>
      <c r="G50" s="40">
        <f>U49</f>
        <v>9800</v>
      </c>
      <c r="H50" s="23"/>
      <c r="I50" s="23"/>
      <c r="J50" s="41"/>
      <c r="K50" s="31"/>
      <c r="L50" s="23"/>
      <c r="M50" s="41"/>
      <c r="N50" s="42"/>
      <c r="O50" s="42"/>
      <c r="P50" s="17"/>
      <c r="Q50" s="42"/>
      <c r="R50" s="17"/>
      <c r="S50" s="17"/>
      <c r="T50" s="17"/>
      <c r="U50" s="43" t="e">
        <f>#REF!+U49</f>
        <v>#REF!</v>
      </c>
      <c r="X50" s="44"/>
    </row>
    <row r="51" spans="1:24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2"/>
      <c r="W51" s="4"/>
    </row>
    <row r="52" spans="1:24" s="13" customFormat="1" ht="37.5" customHeight="1">
      <c r="A52" s="6"/>
      <c r="B52" s="7"/>
      <c r="C52" s="8"/>
      <c r="D52" s="7" t="s">
        <v>0</v>
      </c>
      <c r="E52" s="7"/>
      <c r="F52" s="7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1"/>
      <c r="T52" s="11"/>
      <c r="U52" s="12"/>
      <c r="V52" s="3" t="str">
        <f>RIGHT(A52,1)</f>
        <v/>
      </c>
      <c r="W52" s="12"/>
      <c r="X52" s="12"/>
    </row>
    <row r="53" spans="1:24" ht="18.75" customHeight="1">
      <c r="A53" s="1"/>
      <c r="B53" s="14"/>
      <c r="C53" s="15"/>
      <c r="D53" s="14"/>
      <c r="E53" s="14"/>
      <c r="F53" s="14"/>
      <c r="G53" s="14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7"/>
      <c r="T53" s="17"/>
      <c r="W53" s="4"/>
    </row>
    <row r="54" spans="1:24" ht="8.25" customHeight="1">
      <c r="A54" s="1"/>
      <c r="B54" s="14"/>
      <c r="C54" s="15"/>
      <c r="D54" s="14"/>
      <c r="E54" s="14"/>
      <c r="F54" s="14"/>
      <c r="G54" s="14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7"/>
      <c r="T54" s="17"/>
      <c r="W54" s="4"/>
    </row>
    <row r="55" spans="1:24" ht="17.25" customHeight="1">
      <c r="A55" s="19" t="s">
        <v>21</v>
      </c>
      <c r="B55" s="19"/>
      <c r="C55" s="20" t="str">
        <f>IF(V55="","",VLOOKUP(V55,[1]三级科目!E2:F74,2,0))</f>
        <v>1901</v>
      </c>
      <c r="D55" s="21" t="s">
        <v>22</v>
      </c>
      <c r="E55" s="21"/>
      <c r="F55" s="22"/>
      <c r="G55" s="23" t="str">
        <f>LEFT(RIGHT(" "&amp;U55*100,16-COLUMN()))</f>
        <v xml:space="preserve"> </v>
      </c>
      <c r="H55" s="23" t="str">
        <f>LEFT(RIGHT(" "&amp;U55*100,16-COLUMN()))</f>
        <v xml:space="preserve"> </v>
      </c>
      <c r="I55" s="23" t="str">
        <f>LEFT(RIGHT(" "&amp;U55*100,16-COLUMN()))</f>
        <v xml:space="preserve"> </v>
      </c>
      <c r="J55" s="23" t="str">
        <f>LEFT(RIGHT(" "&amp;U55*100,16-COLUMN()))</f>
        <v xml:space="preserve"> </v>
      </c>
      <c r="K55" s="23" t="str">
        <f>LEFT(RIGHT(" "&amp;U55*100,16-COLUMN()))</f>
        <v>4</v>
      </c>
      <c r="L55" s="23" t="str">
        <f>LEFT(RIGHT(" "&amp;U55*100,16-COLUMN()))</f>
        <v>1</v>
      </c>
      <c r="M55" s="23" t="str">
        <f>LEFT(RIGHT(" "&amp;U55*100,16-COLUMN()))</f>
        <v>0</v>
      </c>
      <c r="N55" s="23" t="str">
        <f>LEFT(RIGHT(" "&amp;U55*100,16-COLUMN()))</f>
        <v>3</v>
      </c>
      <c r="O55" s="23" t="str">
        <f>LEFT(RIGHT(" "&amp;U55*100,16-COLUMN()))</f>
        <v>8</v>
      </c>
      <c r="P55" s="23" t="str">
        <f>LEFT(RIGHT(" "&amp;U55*100,16-COLUMN()))</f>
        <v/>
      </c>
      <c r="Q55" s="23" t="e">
        <f>LEFT(RIGHT(" "&amp;U55*100,15-COLUMN()))</f>
        <v>#VALUE!</v>
      </c>
      <c r="R55" s="23" t="e">
        <f>LEFT(RIGHT(" "&amp;U55*100,15-COLUMN()))</f>
        <v>#VALUE!</v>
      </c>
      <c r="S55" s="23" t="e">
        <f>LEFT(RIGHT(" "&amp;U55*100,15-COLUMN()))</f>
        <v>#VALUE!</v>
      </c>
      <c r="T55" s="3" t="s">
        <v>4</v>
      </c>
      <c r="U55" s="24">
        <f>210.38+200</f>
        <v>410.38</v>
      </c>
      <c r="V55" s="3" t="str">
        <f>LEFT(RIGHT(A55,3),3)</f>
        <v>差旅费</v>
      </c>
      <c r="W55" s="4"/>
    </row>
    <row r="56" spans="1:24" ht="17.25" customHeight="1">
      <c r="A56" s="25" t="s">
        <v>17</v>
      </c>
      <c r="B56" s="25"/>
      <c r="C56" s="20">
        <v>222109</v>
      </c>
      <c r="D56" s="21" t="s">
        <v>18</v>
      </c>
      <c r="E56" s="21"/>
      <c r="F56" s="26"/>
      <c r="G56" s="23" t="str">
        <f>LEFT(RIGHT(" "&amp;U56*100,16-COLUMN()))</f>
        <v xml:space="preserve"> </v>
      </c>
      <c r="H56" s="23" t="str">
        <f>LEFT(RIGHT(" "&amp;U56*100,16-COLUMN()))</f>
        <v xml:space="preserve"> </v>
      </c>
      <c r="I56" s="23" t="str">
        <f>LEFT(RIGHT(" "&amp;U56*100,16-COLUMN()))</f>
        <v xml:space="preserve"> </v>
      </c>
      <c r="J56" s="23" t="str">
        <f>LEFT(RIGHT(" "&amp;U56*100,16-COLUMN()))</f>
        <v xml:space="preserve"> </v>
      </c>
      <c r="K56" s="23" t="str">
        <f>LEFT(RIGHT(" "&amp;U56*100,16-COLUMN()))</f>
        <v xml:space="preserve"> </v>
      </c>
      <c r="L56" s="23" t="str">
        <f>LEFT(RIGHT(" "&amp;U56*100,16-COLUMN()))</f>
        <v>1</v>
      </c>
      <c r="M56" s="23" t="str">
        <f>LEFT(RIGHT(" "&amp;U56*100,16-COLUMN()))</f>
        <v>2</v>
      </c>
      <c r="N56" s="23" t="str">
        <f>LEFT(RIGHT(" "&amp;U56*100,16-COLUMN()))</f>
        <v>6</v>
      </c>
      <c r="O56" s="23" t="str">
        <f>LEFT(RIGHT(" "&amp;U56*100,16-COLUMN()))</f>
        <v>2</v>
      </c>
      <c r="P56" s="23"/>
      <c r="Q56" s="23" t="e">
        <f>LEFT(RIGHT(" "&amp;U56*100,15-COLUMN()))</f>
        <v>#VALUE!</v>
      </c>
      <c r="R56" s="23" t="e">
        <f>LEFT(RIGHT(" "&amp;U56*100,15-COLUMN()))</f>
        <v>#VALUE!</v>
      </c>
      <c r="S56" s="23"/>
      <c r="T56" s="3" t="s">
        <v>23</v>
      </c>
      <c r="U56" s="24">
        <v>12.62</v>
      </c>
      <c r="V56" s="3" t="str">
        <f>LEFT(RIGHT(A56,3),3)</f>
        <v>进项税</v>
      </c>
      <c r="W56" s="27"/>
    </row>
    <row r="57" spans="1:24" ht="17.25" customHeight="1">
      <c r="A57" s="25" t="s">
        <v>24</v>
      </c>
      <c r="B57" s="25"/>
      <c r="C57" s="20"/>
      <c r="D57" s="21" t="s">
        <v>25</v>
      </c>
      <c r="E57" s="21"/>
      <c r="F57" s="22"/>
      <c r="G57" s="23" t="str">
        <f>LEFT(RIGHT(" "&amp;U57*100,16-COLUMN()))</f>
        <v xml:space="preserve"> </v>
      </c>
      <c r="H57" s="23" t="str">
        <f>LEFT(RIGHT(" "&amp;U57*100,16-COLUMN()))</f>
        <v xml:space="preserve"> </v>
      </c>
      <c r="I57" s="23" t="str">
        <f>LEFT(RIGHT(" "&amp;U57*100,16-COLUMN()))</f>
        <v xml:space="preserve"> </v>
      </c>
      <c r="J57" s="23" t="str">
        <f>LEFT(RIGHT(" "&amp;U57*100,16-COLUMN()))</f>
        <v xml:space="preserve"> </v>
      </c>
      <c r="K57" s="23" t="str">
        <f>LEFT(RIGHT(" "&amp;U57*100,16-COLUMN()))</f>
        <v>2</v>
      </c>
      <c r="L57" s="23" t="str">
        <f>LEFT(RIGHT(" "&amp;U57*100,16-COLUMN()))</f>
        <v>7</v>
      </c>
      <c r="M57" s="23" t="str">
        <f>LEFT(RIGHT(" "&amp;U57*100,16-COLUMN()))</f>
        <v>0</v>
      </c>
      <c r="N57" s="23" t="str">
        <f>LEFT(RIGHT(" "&amp;U57*100,16-COLUMN()))</f>
        <v>0</v>
      </c>
      <c r="O57" s="23" t="str">
        <f>LEFT(RIGHT(" "&amp;U57*100,16-COLUMN()))</f>
        <v>0</v>
      </c>
      <c r="P57" s="23"/>
      <c r="Q57" s="23" t="e">
        <f>LEFT(RIGHT(" "&amp;U57*100,15-COLUMN()))</f>
        <v>#VALUE!</v>
      </c>
      <c r="R57" s="23" t="e">
        <f>LEFT(RIGHT(" "&amp;U57*100,15-COLUMN()))</f>
        <v>#VALUE!</v>
      </c>
      <c r="S57" s="23"/>
      <c r="T57" s="28">
        <v>3</v>
      </c>
      <c r="U57" s="24">
        <f>130+140</f>
        <v>270</v>
      </c>
      <c r="V57" s="3" t="str">
        <f>LEFT(RIGHT(A57,3),3)</f>
        <v>耗用费</v>
      </c>
      <c r="W57" s="4"/>
    </row>
    <row r="58" spans="1:24" ht="17.25" customHeight="1">
      <c r="A58" s="25"/>
      <c r="B58" s="25"/>
      <c r="C58" s="20"/>
      <c r="D58" s="21"/>
      <c r="E58" s="21"/>
      <c r="F58" s="22"/>
      <c r="G58" s="23" t="str">
        <f>LEFT(RIGHT(" "&amp;U58*100,16-COLUMN()))</f>
        <v xml:space="preserve"> </v>
      </c>
      <c r="H58" s="23" t="str">
        <f>LEFT(RIGHT(" "&amp;U58*100,16-COLUMN()))</f>
        <v xml:space="preserve"> </v>
      </c>
      <c r="I58" s="23" t="str">
        <f>LEFT(RIGHT(" "&amp;U58*100,16-COLUMN()))</f>
        <v xml:space="preserve"> </v>
      </c>
      <c r="J58" s="23" t="str">
        <f>LEFT(RIGHT(" "&amp;U58*100,16-COLUMN()))</f>
        <v xml:space="preserve"> </v>
      </c>
      <c r="K58" s="23" t="str">
        <f>LEFT(RIGHT(" "&amp;U58*100,16-COLUMN()))</f>
        <v xml:space="preserve"> </v>
      </c>
      <c r="L58" s="23" t="str">
        <f>LEFT(RIGHT(" "&amp;U58*100,16-COLUMN()))</f>
        <v xml:space="preserve"> </v>
      </c>
      <c r="M58" s="23" t="str">
        <f>LEFT(RIGHT(" "&amp;U58*100,16-COLUMN()))</f>
        <v xml:space="preserve"> </v>
      </c>
      <c r="N58" s="23" t="str">
        <f>LEFT(RIGHT(" "&amp;U58*100,16-COLUMN()))</f>
        <v xml:space="preserve"> </v>
      </c>
      <c r="O58" s="23"/>
      <c r="P58" s="23"/>
      <c r="Q58" s="23" t="e">
        <f>LEFT(RIGHT(" "&amp;U58*100,15-COLUMN()))</f>
        <v>#VALUE!</v>
      </c>
      <c r="R58" s="23" t="e">
        <f>LEFT(RIGHT(" "&amp;U58*100,15-COLUMN()))</f>
        <v>#VALUE!</v>
      </c>
      <c r="S58" s="23"/>
      <c r="T58" s="3" t="s">
        <v>26</v>
      </c>
      <c r="U58" s="24"/>
      <c r="V58" s="3" t="str">
        <f>LEFT(RIGHT(A58,3),3)</f>
        <v/>
      </c>
      <c r="W58" s="4"/>
    </row>
    <row r="59" spans="1:24" s="35" customFormat="1" ht="27.6" customHeight="1">
      <c r="A59" s="29"/>
      <c r="B59" s="30" t="str">
        <f>IF(G60=0,"",IF(ABS(G60)&lt;1,"",TEXT(TRUNC(ABS(G60)),"[DBNum2]")&amp;"元")&amp;IF(RIGHT(TRUNC(G60*100),2)*1=0,IF(ABS(G60)&lt;0.01,"","整"),IF(ABS(G60)&lt;0.1,"",TEXT(RIGHT(TRUNC(G60*10)),"[dbnum2]"))&amp;IF(RIGHT(TRUNC(G60*10))*1=0,"","角")&amp;IF(RIGHT(TRUNC(G60*100))*1=0,"整",TEXT(RIGHT(TRUNC(G60*100)),"[dbnum2]")&amp;"分")))</f>
        <v>陆佰玖拾叁元整</v>
      </c>
      <c r="C59" s="30"/>
      <c r="D59" s="30"/>
      <c r="E59" s="30"/>
      <c r="F59" s="29"/>
      <c r="G59" s="31"/>
      <c r="H59" s="31"/>
      <c r="I59" s="31"/>
      <c r="J59" s="31" t="s">
        <v>9</v>
      </c>
      <c r="K59" s="31" t="str">
        <f>LEFT(RIGHT(" "&amp;U59*100,16-COLUMN()))</f>
        <v>6</v>
      </c>
      <c r="L59" s="31" t="str">
        <f>LEFT(RIGHT(" "&amp;U59*100,16-COLUMN()))</f>
        <v>9</v>
      </c>
      <c r="M59" s="31" t="str">
        <f>LEFT(RIGHT(" "&amp;U59*100,16-COLUMN()))</f>
        <v>3</v>
      </c>
      <c r="N59" s="31" t="str">
        <f>LEFT(RIGHT(" "&amp;U59*100,16-COLUMN()))</f>
        <v>0</v>
      </c>
      <c r="O59" s="31" t="str">
        <f>LEFT(RIGHT(" "&amp;U59*100,16-COLUMN()))</f>
        <v>0</v>
      </c>
      <c r="P59" s="31" t="str">
        <f>LEFT(RIGHT(" "&amp;U59*100,16-COLUMN()))</f>
        <v/>
      </c>
      <c r="Q59" s="31" t="e">
        <f>LEFT(RIGHT(" "&amp;U59*100,15-COLUMN()))</f>
        <v>#VALUE!</v>
      </c>
      <c r="R59" s="31" t="e">
        <f>LEFT(RIGHT(" "&amp;U59*100,15-COLUMN()))</f>
        <v>#VALUE!</v>
      </c>
      <c r="S59" s="31" t="e">
        <f>LEFT(RIGHT(" "&amp;U59*100,15-COLUMN()))</f>
        <v>#VALUE!</v>
      </c>
      <c r="T59" s="31"/>
      <c r="U59" s="32">
        <f>SUM(U55:U58)</f>
        <v>693</v>
      </c>
      <c r="V59" s="3"/>
      <c r="W59" s="33"/>
      <c r="X59" s="34"/>
    </row>
    <row r="60" spans="1:24" ht="27" customHeight="1">
      <c r="A60" s="36" t="s">
        <v>10</v>
      </c>
      <c r="B60" s="36"/>
      <c r="C60" s="37"/>
      <c r="D60" s="38" t="s">
        <v>11</v>
      </c>
      <c r="E60" s="38"/>
      <c r="F60" s="39"/>
      <c r="G60" s="40">
        <f>U59</f>
        <v>693</v>
      </c>
      <c r="H60" s="23"/>
      <c r="I60" s="23"/>
      <c r="J60" s="41"/>
      <c r="K60" s="31"/>
      <c r="L60" s="23"/>
      <c r="M60" s="41"/>
      <c r="N60" s="42"/>
      <c r="O60" s="42"/>
      <c r="P60" s="17"/>
      <c r="Q60" s="42"/>
      <c r="R60" s="17"/>
      <c r="S60" s="17"/>
      <c r="T60" s="17"/>
      <c r="U60" s="43" t="e">
        <f>#REF!+U59</f>
        <v>#REF!</v>
      </c>
      <c r="X60" s="44"/>
    </row>
    <row r="61" spans="1:24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2"/>
      <c r="W61" s="4"/>
    </row>
    <row r="62" spans="1:24" s="13" customFormat="1" ht="37.5" customHeight="1">
      <c r="A62" s="6"/>
      <c r="B62" s="7"/>
      <c r="C62" s="8"/>
      <c r="D62" s="7" t="s">
        <v>0</v>
      </c>
      <c r="E62" s="7"/>
      <c r="F62" s="7"/>
      <c r="G62" s="9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1"/>
      <c r="T62" s="11"/>
      <c r="U62" s="12"/>
      <c r="V62" s="3" t="str">
        <f>RIGHT(A62,1)</f>
        <v/>
      </c>
      <c r="W62" s="12"/>
      <c r="X62" s="12"/>
    </row>
    <row r="63" spans="1:24" ht="18.75" customHeight="1">
      <c r="A63" s="1"/>
      <c r="B63" s="14"/>
      <c r="C63" s="15"/>
      <c r="D63" s="14"/>
      <c r="E63" s="14"/>
      <c r="F63" s="14"/>
      <c r="G63" s="14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7"/>
      <c r="T63" s="17"/>
      <c r="W63" s="4"/>
    </row>
    <row r="64" spans="1:24" ht="8.25" customHeight="1">
      <c r="A64" s="1"/>
      <c r="B64" s="14"/>
      <c r="C64" s="15"/>
      <c r="D64" s="14"/>
      <c r="E64" s="14"/>
      <c r="F64" s="14"/>
      <c r="G64" s="14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7"/>
      <c r="T64" s="17"/>
      <c r="W64" s="4"/>
    </row>
    <row r="65" spans="1:24" ht="17.25" customHeight="1">
      <c r="A65" s="19" t="s">
        <v>27</v>
      </c>
      <c r="B65" s="19"/>
      <c r="C65" s="20" t="str">
        <f>IF(V65="","",VLOOKUP(V65,[1]三级科目!E2:F74,2,0))</f>
        <v>0901</v>
      </c>
      <c r="D65" s="21" t="s">
        <v>28</v>
      </c>
      <c r="E65" s="21"/>
      <c r="F65" s="22"/>
      <c r="G65" s="23" t="str">
        <f>LEFT(RIGHT(" "&amp;U65*100,16-COLUMN()))</f>
        <v xml:space="preserve"> </v>
      </c>
      <c r="H65" s="23" t="str">
        <f>LEFT(RIGHT(" "&amp;U65*100,16-COLUMN()))</f>
        <v xml:space="preserve"> </v>
      </c>
      <c r="I65" s="23" t="str">
        <f>LEFT(RIGHT(" "&amp;U65*100,16-COLUMN()))</f>
        <v xml:space="preserve"> </v>
      </c>
      <c r="J65" s="23" t="str">
        <f>LEFT(RIGHT(" "&amp;U65*100,16-COLUMN()))</f>
        <v xml:space="preserve"> </v>
      </c>
      <c r="K65" s="23" t="str">
        <f>LEFT(RIGHT(" "&amp;U65*100,16-COLUMN()))</f>
        <v>3</v>
      </c>
      <c r="L65" s="23" t="str">
        <f>LEFT(RIGHT(" "&amp;U65*100,16-COLUMN()))</f>
        <v>6</v>
      </c>
      <c r="M65" s="23" t="str">
        <f>LEFT(RIGHT(" "&amp;U65*100,16-COLUMN()))</f>
        <v>8</v>
      </c>
      <c r="N65" s="23" t="str">
        <f>LEFT(RIGHT(" "&amp;U65*100,16-COLUMN()))</f>
        <v>8</v>
      </c>
      <c r="O65" s="23" t="str">
        <f>LEFT(RIGHT(" "&amp;U65*100,16-COLUMN()))</f>
        <v>7</v>
      </c>
      <c r="P65" s="23" t="str">
        <f>LEFT(RIGHT(" "&amp;U65*100,16-COLUMN()))</f>
        <v/>
      </c>
      <c r="Q65" s="23" t="e">
        <f>LEFT(RIGHT(" "&amp;U65*100,15-COLUMN()))</f>
        <v>#VALUE!</v>
      </c>
      <c r="R65" s="23" t="e">
        <f>LEFT(RIGHT(" "&amp;U65*100,15-COLUMN()))</f>
        <v>#VALUE!</v>
      </c>
      <c r="S65" s="23" t="e">
        <f>LEFT(RIGHT(" "&amp;U65*100,15-COLUMN()))</f>
        <v>#VALUE!</v>
      </c>
      <c r="T65" s="3" t="s">
        <v>4</v>
      </c>
      <c r="U65" s="24">
        <v>368.87</v>
      </c>
      <c r="V65" s="3" t="str">
        <f>LEFT(RIGHT(A65,3),3)</f>
        <v>邮电费</v>
      </c>
      <c r="W65" s="4"/>
    </row>
    <row r="66" spans="1:24" ht="17.25" customHeight="1">
      <c r="A66" s="25" t="s">
        <v>17</v>
      </c>
      <c r="B66" s="25"/>
      <c r="C66" s="20">
        <v>222109</v>
      </c>
      <c r="D66" s="21" t="s">
        <v>18</v>
      </c>
      <c r="E66" s="21"/>
      <c r="F66" s="26"/>
      <c r="G66" s="23" t="str">
        <f>LEFT(RIGHT(" "&amp;U66*100,16-COLUMN()))</f>
        <v xml:space="preserve"> </v>
      </c>
      <c r="H66" s="23" t="str">
        <f>LEFT(RIGHT(" "&amp;U66*100,16-COLUMN()))</f>
        <v xml:space="preserve"> </v>
      </c>
      <c r="I66" s="23" t="str">
        <f>LEFT(RIGHT(" "&amp;U66*100,16-COLUMN()))</f>
        <v xml:space="preserve"> </v>
      </c>
      <c r="J66" s="23" t="str">
        <f>LEFT(RIGHT(" "&amp;U66*100,16-COLUMN()))</f>
        <v xml:space="preserve"> </v>
      </c>
      <c r="K66" s="23" t="str">
        <f>LEFT(RIGHT(" "&amp;U66*100,16-COLUMN()))</f>
        <v xml:space="preserve"> </v>
      </c>
      <c r="L66" s="23" t="str">
        <f>LEFT(RIGHT(" "&amp;U66*100,16-COLUMN()))</f>
        <v>2</v>
      </c>
      <c r="M66" s="23" t="str">
        <f>LEFT(RIGHT(" "&amp;U66*100,16-COLUMN()))</f>
        <v>2</v>
      </c>
      <c r="N66" s="23" t="str">
        <f>LEFT(RIGHT(" "&amp;U66*100,16-COLUMN()))</f>
        <v>1</v>
      </c>
      <c r="O66" s="23" t="str">
        <f>LEFT(RIGHT(" "&amp;U66*100,16-COLUMN()))</f>
        <v>3</v>
      </c>
      <c r="P66" s="23"/>
      <c r="Q66" s="23" t="e">
        <f>LEFT(RIGHT(" "&amp;U66*100,15-COLUMN()))</f>
        <v>#VALUE!</v>
      </c>
      <c r="R66" s="23" t="e">
        <f>LEFT(RIGHT(" "&amp;U66*100,15-COLUMN()))</f>
        <v>#VALUE!</v>
      </c>
      <c r="S66" s="23"/>
      <c r="T66" s="3" t="s">
        <v>7</v>
      </c>
      <c r="U66" s="24">
        <v>22.13</v>
      </c>
      <c r="V66" s="3" t="str">
        <f>LEFT(RIGHT(A66,3),3)</f>
        <v>进项税</v>
      </c>
      <c r="W66" s="27"/>
    </row>
    <row r="67" spans="1:24" ht="17.25" customHeight="1">
      <c r="A67" s="25"/>
      <c r="B67" s="25"/>
      <c r="C67" s="20"/>
      <c r="D67" s="21"/>
      <c r="E67" s="21"/>
      <c r="F67" s="22"/>
      <c r="G67" s="23" t="str">
        <f>LEFT(RIGHT(" "&amp;U67*100,16-COLUMN()))</f>
        <v xml:space="preserve"> </v>
      </c>
      <c r="H67" s="23" t="str">
        <f>LEFT(RIGHT(" "&amp;U67*100,16-COLUMN()))</f>
        <v xml:space="preserve"> </v>
      </c>
      <c r="I67" s="23" t="str">
        <f>LEFT(RIGHT(" "&amp;U67*100,16-COLUMN()))</f>
        <v xml:space="preserve"> </v>
      </c>
      <c r="J67" s="23" t="str">
        <f>LEFT(RIGHT(" "&amp;U67*100,16-COLUMN()))</f>
        <v xml:space="preserve"> </v>
      </c>
      <c r="K67" s="23" t="str">
        <f>LEFT(RIGHT(" "&amp;U67*100,16-COLUMN()))</f>
        <v xml:space="preserve"> </v>
      </c>
      <c r="L67" s="23" t="str">
        <f>LEFT(RIGHT(" "&amp;U67*100,16-COLUMN()))</f>
        <v xml:space="preserve"> </v>
      </c>
      <c r="M67" s="23" t="str">
        <f>LEFT(RIGHT(" "&amp;U67*100,16-COLUMN()))</f>
        <v xml:space="preserve"> </v>
      </c>
      <c r="N67" s="23" t="str">
        <f>LEFT(RIGHT(" "&amp;U67*100,16-COLUMN()))</f>
        <v xml:space="preserve"> </v>
      </c>
      <c r="O67" s="23"/>
      <c r="P67" s="23"/>
      <c r="Q67" s="23" t="e">
        <f>LEFT(RIGHT(" "&amp;U67*100,15-COLUMN()))</f>
        <v>#VALUE!</v>
      </c>
      <c r="R67" s="23" t="e">
        <f>LEFT(RIGHT(" "&amp;U67*100,15-COLUMN()))</f>
        <v>#VALUE!</v>
      </c>
      <c r="S67" s="23"/>
      <c r="T67" s="28">
        <v>3</v>
      </c>
      <c r="U67" s="24"/>
      <c r="V67" s="3" t="str">
        <f>LEFT(RIGHT(A67,3),3)</f>
        <v/>
      </c>
      <c r="W67" s="4"/>
    </row>
    <row r="68" spans="1:24" ht="17.25" customHeight="1">
      <c r="A68" s="25"/>
      <c r="B68" s="25"/>
      <c r="C68" s="20"/>
      <c r="D68" s="21"/>
      <c r="E68" s="21"/>
      <c r="F68" s="22"/>
      <c r="G68" s="23" t="str">
        <f>LEFT(RIGHT(" "&amp;U68*100,16-COLUMN()))</f>
        <v xml:space="preserve"> </v>
      </c>
      <c r="H68" s="23" t="str">
        <f>LEFT(RIGHT(" "&amp;U68*100,16-COLUMN()))</f>
        <v xml:space="preserve"> </v>
      </c>
      <c r="I68" s="23" t="str">
        <f>LEFT(RIGHT(" "&amp;U68*100,16-COLUMN()))</f>
        <v xml:space="preserve"> </v>
      </c>
      <c r="J68" s="23" t="str">
        <f>LEFT(RIGHT(" "&amp;U68*100,16-COLUMN()))</f>
        <v xml:space="preserve"> </v>
      </c>
      <c r="K68" s="23" t="str">
        <f>LEFT(RIGHT(" "&amp;U68*100,16-COLUMN()))</f>
        <v xml:space="preserve"> </v>
      </c>
      <c r="L68" s="23" t="str">
        <f>LEFT(RIGHT(" "&amp;U68*100,16-COLUMN()))</f>
        <v xml:space="preserve"> </v>
      </c>
      <c r="M68" s="23" t="str">
        <f>LEFT(RIGHT(" "&amp;U68*100,16-COLUMN()))</f>
        <v xml:space="preserve"> </v>
      </c>
      <c r="N68" s="23" t="str">
        <f>LEFT(RIGHT(" "&amp;U68*100,16-COLUMN()))</f>
        <v xml:space="preserve"> </v>
      </c>
      <c r="O68" s="23"/>
      <c r="P68" s="23"/>
      <c r="Q68" s="23" t="e">
        <f>LEFT(RIGHT(" "&amp;U68*100,15-COLUMN()))</f>
        <v>#VALUE!</v>
      </c>
      <c r="R68" s="23" t="e">
        <f>LEFT(RIGHT(" "&amp;U68*100,15-COLUMN()))</f>
        <v>#VALUE!</v>
      </c>
      <c r="S68" s="23"/>
      <c r="T68" s="3" t="s">
        <v>8</v>
      </c>
      <c r="U68" s="24"/>
      <c r="V68" s="3" t="str">
        <f>LEFT(RIGHT(A68,3),3)</f>
        <v/>
      </c>
      <c r="W68" s="4"/>
    </row>
    <row r="69" spans="1:24" s="35" customFormat="1" ht="27.6" customHeight="1">
      <c r="A69" s="29"/>
      <c r="B69" s="30" t="str">
        <f>IF(G70=0,"",IF(ABS(G70)&lt;1,"",TEXT(TRUNC(ABS(G70)),"[DBNum2]")&amp;"元")&amp;IF(RIGHT(TRUNC(G70*100),2)*1=0,IF(ABS(G70)&lt;0.01,"","整"),IF(ABS(G70)&lt;0.1,"",TEXT(RIGHT(TRUNC(G70*10)),"[dbnum2]"))&amp;IF(RIGHT(TRUNC(G70*10))*1=0,"","角")&amp;IF(RIGHT(TRUNC(G70*100))*1=0,"整",TEXT(RIGHT(TRUNC(G70*100)),"[dbnum2]")&amp;"分")))</f>
        <v>叁佰玖拾壹元整</v>
      </c>
      <c r="C69" s="30"/>
      <c r="D69" s="30"/>
      <c r="E69" s="30"/>
      <c r="F69" s="31"/>
      <c r="G69" s="31"/>
      <c r="H69" s="31"/>
      <c r="I69" s="31"/>
      <c r="J69" s="31" t="s">
        <v>9</v>
      </c>
      <c r="K69" s="31" t="str">
        <f>LEFT(RIGHT(" "&amp;U69*100,16-COLUMN()))</f>
        <v>3</v>
      </c>
      <c r="L69" s="31" t="str">
        <f>LEFT(RIGHT(" "&amp;U69*100,16-COLUMN()))</f>
        <v>9</v>
      </c>
      <c r="M69" s="31" t="str">
        <f>LEFT(RIGHT(" "&amp;U69*100,16-COLUMN()))</f>
        <v>1</v>
      </c>
      <c r="N69" s="31" t="str">
        <f>LEFT(RIGHT(" "&amp;U69*100,16-COLUMN()))</f>
        <v>0</v>
      </c>
      <c r="O69" s="31" t="str">
        <f>LEFT(RIGHT(" "&amp;U69*100,16-COLUMN()))</f>
        <v>0</v>
      </c>
      <c r="P69" s="31" t="str">
        <f>LEFT(RIGHT(" "&amp;U69*100,16-COLUMN()))</f>
        <v/>
      </c>
      <c r="Q69" s="31" t="e">
        <f>LEFT(RIGHT(" "&amp;U69*100,15-COLUMN()))</f>
        <v>#VALUE!</v>
      </c>
      <c r="R69" s="31" t="e">
        <f>LEFT(RIGHT(" "&amp;U69*100,15-COLUMN()))</f>
        <v>#VALUE!</v>
      </c>
      <c r="S69" s="31" t="e">
        <f>LEFT(RIGHT(" "&amp;U69*100,15-COLUMN()))</f>
        <v>#VALUE!</v>
      </c>
      <c r="T69" s="31"/>
      <c r="U69" s="32">
        <f>SUM(U65:U68)</f>
        <v>391</v>
      </c>
      <c r="V69" s="3"/>
      <c r="W69" s="33"/>
      <c r="X69" s="34"/>
    </row>
    <row r="70" spans="1:24" ht="27" customHeight="1">
      <c r="A70" s="36" t="s">
        <v>14</v>
      </c>
      <c r="B70" s="36"/>
      <c r="C70" s="37"/>
      <c r="D70" s="38"/>
      <c r="E70" s="38"/>
      <c r="F70" s="39"/>
      <c r="G70" s="40">
        <f>U69</f>
        <v>391</v>
      </c>
      <c r="H70" s="23"/>
      <c r="I70" s="23"/>
      <c r="J70" s="41"/>
      <c r="K70" s="31"/>
      <c r="L70" s="23"/>
      <c r="M70" s="41"/>
      <c r="N70" s="42"/>
      <c r="O70" s="42"/>
      <c r="P70" s="17"/>
      <c r="Q70" s="42"/>
      <c r="R70" s="17"/>
      <c r="S70" s="17"/>
      <c r="T70" s="17"/>
      <c r="U70" s="43" t="e">
        <f>#REF!+U69</f>
        <v>#REF!</v>
      </c>
      <c r="X70" s="44"/>
    </row>
    <row r="71" spans="1:24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2"/>
      <c r="W71" s="4"/>
    </row>
    <row r="72" spans="1:24" s="13" customFormat="1" ht="37.5" customHeight="1">
      <c r="A72" s="6"/>
      <c r="B72" s="7"/>
      <c r="C72" s="8"/>
      <c r="D72" s="7" t="s">
        <v>0</v>
      </c>
      <c r="E72" s="7"/>
      <c r="F72" s="7"/>
      <c r="G72" s="9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1"/>
      <c r="T72" s="11"/>
      <c r="U72" s="12"/>
      <c r="V72" s="3" t="str">
        <f>RIGHT(A72,1)</f>
        <v/>
      </c>
      <c r="W72" s="12"/>
      <c r="X72" s="12"/>
    </row>
    <row r="73" spans="1:24" ht="18.75" customHeight="1">
      <c r="A73" s="1"/>
      <c r="B73" s="14"/>
      <c r="C73" s="15"/>
      <c r="D73" s="14"/>
      <c r="E73" s="14"/>
      <c r="F73" s="14"/>
      <c r="G73" s="14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7"/>
      <c r="T73" s="17"/>
      <c r="W73" s="4"/>
    </row>
    <row r="74" spans="1:24" ht="8.25" customHeight="1">
      <c r="A74" s="1"/>
      <c r="B74" s="14"/>
      <c r="C74" s="15"/>
      <c r="D74" s="14"/>
      <c r="E74" s="14"/>
      <c r="F74" s="14"/>
      <c r="G74" s="14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7"/>
      <c r="T74" s="17"/>
      <c r="W74" s="4"/>
    </row>
    <row r="75" spans="1:24" ht="17.25" customHeight="1">
      <c r="A75" s="19" t="s">
        <v>27</v>
      </c>
      <c r="B75" s="19"/>
      <c r="C75" s="20" t="str">
        <f>IF(V75="","",VLOOKUP(V75,[1]三级科目!E2:F74,2,0))</f>
        <v>0901</v>
      </c>
      <c r="D75" s="21" t="s">
        <v>29</v>
      </c>
      <c r="E75" s="21"/>
      <c r="F75" s="22"/>
      <c r="G75" s="23" t="str">
        <f>LEFT(RIGHT(" "&amp;U75*100,16-COLUMN()))</f>
        <v xml:space="preserve"> </v>
      </c>
      <c r="H75" s="23" t="str">
        <f>LEFT(RIGHT(" "&amp;U75*100,16-COLUMN()))</f>
        <v xml:space="preserve"> </v>
      </c>
      <c r="I75" s="23" t="str">
        <f>LEFT(RIGHT(" "&amp;U75*100,16-COLUMN()))</f>
        <v xml:space="preserve"> </v>
      </c>
      <c r="J75" s="23" t="str">
        <f>LEFT(RIGHT(" "&amp;U75*100,16-COLUMN()))</f>
        <v xml:space="preserve"> </v>
      </c>
      <c r="K75" s="23" t="str">
        <f>LEFT(RIGHT(" "&amp;U75*100,16-COLUMN()))</f>
        <v xml:space="preserve"> </v>
      </c>
      <c r="L75" s="23" t="str">
        <f>LEFT(RIGHT(" "&amp;U75*100,16-COLUMN()))</f>
        <v>6</v>
      </c>
      <c r="M75" s="23" t="str">
        <f>LEFT(RIGHT(" "&amp;U75*100,16-COLUMN()))</f>
        <v>8</v>
      </c>
      <c r="N75" s="23" t="str">
        <f>LEFT(RIGHT(" "&amp;U75*100,16-COLUMN()))</f>
        <v>8</v>
      </c>
      <c r="O75" s="23" t="str">
        <f>LEFT(RIGHT(" "&amp;U75*100,16-COLUMN()))</f>
        <v>0</v>
      </c>
      <c r="P75" s="23" t="str">
        <f>LEFT(RIGHT(" "&amp;U75*100,16-COLUMN()))</f>
        <v/>
      </c>
      <c r="Q75" s="23" t="e">
        <f>LEFT(RIGHT(" "&amp;U75*100,15-COLUMN()))</f>
        <v>#VALUE!</v>
      </c>
      <c r="R75" s="23" t="e">
        <f>LEFT(RIGHT(" "&amp;U75*100,15-COLUMN()))</f>
        <v>#VALUE!</v>
      </c>
      <c r="S75" s="23" t="e">
        <f>LEFT(RIGHT(" "&amp;U75*100,15-COLUMN()))</f>
        <v>#VALUE!</v>
      </c>
      <c r="T75" s="3" t="s">
        <v>4</v>
      </c>
      <c r="U75" s="24">
        <f>64.08+4.72</f>
        <v>68.8</v>
      </c>
      <c r="V75" s="3" t="str">
        <f>LEFT(RIGHT(A75,3),3)</f>
        <v>邮电费</v>
      </c>
      <c r="W75" s="4"/>
    </row>
    <row r="76" spans="1:24" ht="17.25" customHeight="1">
      <c r="A76" s="25" t="s">
        <v>17</v>
      </c>
      <c r="B76" s="25"/>
      <c r="C76" s="20">
        <v>222109</v>
      </c>
      <c r="D76" s="21" t="s">
        <v>18</v>
      </c>
      <c r="E76" s="21"/>
      <c r="F76" s="26"/>
      <c r="G76" s="23" t="str">
        <f>LEFT(RIGHT(" "&amp;U76*100,16-COLUMN()))</f>
        <v xml:space="preserve"> </v>
      </c>
      <c r="H76" s="23" t="str">
        <f>LEFT(RIGHT(" "&amp;U76*100,16-COLUMN()))</f>
        <v xml:space="preserve"> </v>
      </c>
      <c r="I76" s="23" t="str">
        <f>LEFT(RIGHT(" "&amp;U76*100,16-COLUMN()))</f>
        <v xml:space="preserve"> </v>
      </c>
      <c r="J76" s="23" t="str">
        <f>LEFT(RIGHT(" "&amp;U76*100,16-COLUMN()))</f>
        <v xml:space="preserve"> </v>
      </c>
      <c r="K76" s="23" t="str">
        <f>LEFT(RIGHT(" "&amp;U76*100,16-COLUMN()))</f>
        <v xml:space="preserve"> </v>
      </c>
      <c r="L76" s="23" t="str">
        <f>LEFT(RIGHT(" "&amp;U76*100,16-COLUMN()))</f>
        <v xml:space="preserve"> </v>
      </c>
      <c r="M76" s="23" t="str">
        <f>LEFT(RIGHT(" "&amp;U76*100,16-COLUMN()))</f>
        <v>6</v>
      </c>
      <c r="N76" s="23" t="str">
        <f>LEFT(RIGHT(" "&amp;U76*100,16-COLUMN()))</f>
        <v>6</v>
      </c>
      <c r="O76" s="23" t="str">
        <f>LEFT(RIGHT(" "&amp;U76*100,16-COLUMN()))</f>
        <v>9</v>
      </c>
      <c r="P76" s="23"/>
      <c r="Q76" s="23" t="e">
        <f>LEFT(RIGHT(" "&amp;U76*100,15-COLUMN()))</f>
        <v>#VALUE!</v>
      </c>
      <c r="R76" s="23" t="e">
        <f>LEFT(RIGHT(" "&amp;U76*100,15-COLUMN()))</f>
        <v>#VALUE!</v>
      </c>
      <c r="S76" s="23"/>
      <c r="T76" s="3" t="s">
        <v>7</v>
      </c>
      <c r="U76" s="24">
        <f>6.41+0.28</f>
        <v>6.69</v>
      </c>
      <c r="V76" s="3" t="str">
        <f>LEFT(RIGHT(A76,3),3)</f>
        <v>进项税</v>
      </c>
      <c r="W76" s="27"/>
    </row>
    <row r="77" spans="1:24" ht="17.25" customHeight="1">
      <c r="A77" s="25"/>
      <c r="B77" s="25"/>
      <c r="C77" s="20"/>
      <c r="D77" s="21"/>
      <c r="E77" s="21"/>
      <c r="F77" s="22"/>
      <c r="G77" s="23" t="str">
        <f>LEFT(RIGHT(" "&amp;U77*100,16-COLUMN()))</f>
        <v xml:space="preserve"> </v>
      </c>
      <c r="H77" s="23" t="str">
        <f>LEFT(RIGHT(" "&amp;U77*100,16-COLUMN()))</f>
        <v xml:space="preserve"> </v>
      </c>
      <c r="I77" s="23" t="str">
        <f>LEFT(RIGHT(" "&amp;U77*100,16-COLUMN()))</f>
        <v xml:space="preserve"> </v>
      </c>
      <c r="J77" s="23" t="str">
        <f>LEFT(RIGHT(" "&amp;U77*100,16-COLUMN()))</f>
        <v xml:space="preserve"> </v>
      </c>
      <c r="K77" s="23" t="str">
        <f>LEFT(RIGHT(" "&amp;U77*100,16-COLUMN()))</f>
        <v xml:space="preserve"> </v>
      </c>
      <c r="L77" s="23" t="str">
        <f>LEFT(RIGHT(" "&amp;U77*100,16-COLUMN()))</f>
        <v xml:space="preserve"> </v>
      </c>
      <c r="M77" s="23" t="str">
        <f>LEFT(RIGHT(" "&amp;U77*100,16-COLUMN()))</f>
        <v xml:space="preserve"> </v>
      </c>
      <c r="N77" s="23" t="str">
        <f>LEFT(RIGHT(" "&amp;U77*100,16-COLUMN()))</f>
        <v xml:space="preserve"> </v>
      </c>
      <c r="O77" s="23"/>
      <c r="P77" s="23"/>
      <c r="Q77" s="23" t="e">
        <f>LEFT(RIGHT(" "&amp;U77*100,15-COLUMN()))</f>
        <v>#VALUE!</v>
      </c>
      <c r="R77" s="23" t="e">
        <f>LEFT(RIGHT(" "&amp;U77*100,15-COLUMN()))</f>
        <v>#VALUE!</v>
      </c>
      <c r="S77" s="23"/>
      <c r="T77" s="28">
        <v>3</v>
      </c>
      <c r="U77" s="24"/>
      <c r="V77" s="3" t="str">
        <f>LEFT(RIGHT(A77,3),3)</f>
        <v/>
      </c>
      <c r="W77" s="4"/>
    </row>
    <row r="78" spans="1:24" ht="17.25" customHeight="1">
      <c r="A78" s="25"/>
      <c r="B78" s="25"/>
      <c r="C78" s="20"/>
      <c r="D78" s="21"/>
      <c r="E78" s="21"/>
      <c r="F78" s="22"/>
      <c r="G78" s="23" t="str">
        <f>LEFT(RIGHT(" "&amp;U78*100,16-COLUMN()))</f>
        <v xml:space="preserve"> </v>
      </c>
      <c r="H78" s="23" t="str">
        <f>LEFT(RIGHT(" "&amp;U78*100,16-COLUMN()))</f>
        <v xml:space="preserve"> </v>
      </c>
      <c r="I78" s="23" t="str">
        <f>LEFT(RIGHT(" "&amp;U78*100,16-COLUMN()))</f>
        <v xml:space="preserve"> </v>
      </c>
      <c r="J78" s="23" t="str">
        <f>LEFT(RIGHT(" "&amp;U78*100,16-COLUMN()))</f>
        <v xml:space="preserve"> </v>
      </c>
      <c r="K78" s="23" t="str">
        <f>LEFT(RIGHT(" "&amp;U78*100,16-COLUMN()))</f>
        <v xml:space="preserve"> </v>
      </c>
      <c r="L78" s="23" t="str">
        <f>LEFT(RIGHT(" "&amp;U78*100,16-COLUMN()))</f>
        <v xml:space="preserve"> </v>
      </c>
      <c r="M78" s="23" t="str">
        <f>LEFT(RIGHT(" "&amp;U78*100,16-COLUMN()))</f>
        <v xml:space="preserve"> </v>
      </c>
      <c r="N78" s="23" t="str">
        <f>LEFT(RIGHT(" "&amp;U78*100,16-COLUMN()))</f>
        <v xml:space="preserve"> </v>
      </c>
      <c r="O78" s="23"/>
      <c r="P78" s="23"/>
      <c r="Q78" s="23" t="e">
        <f>LEFT(RIGHT(" "&amp;U78*100,15-COLUMN()))</f>
        <v>#VALUE!</v>
      </c>
      <c r="R78" s="23" t="e">
        <f>LEFT(RIGHT(" "&amp;U78*100,15-COLUMN()))</f>
        <v>#VALUE!</v>
      </c>
      <c r="S78" s="23"/>
      <c r="T78" s="3" t="s">
        <v>8</v>
      </c>
      <c r="U78" s="24"/>
      <c r="V78" s="3" t="str">
        <f>LEFT(RIGHT(A78,3),3)</f>
        <v/>
      </c>
      <c r="W78" s="4"/>
    </row>
    <row r="79" spans="1:24" s="35" customFormat="1" ht="27.6" customHeight="1">
      <c r="A79" s="29"/>
      <c r="B79" s="30" t="str">
        <f>IF(G80=0,"",IF(ABS(G80)&lt;1,"",TEXT(TRUNC(ABS(G80)),"[DBNum2]")&amp;"元")&amp;IF(RIGHT(TRUNC(G80*100),2)*1=0,IF(ABS(G80)&lt;0.01,"","整"),IF(ABS(G80)&lt;0.1,"",TEXT(RIGHT(TRUNC(G80*10)),"[dbnum2]"))&amp;IF(RIGHT(TRUNC(G80*10))*1=0,"","角")&amp;IF(RIGHT(TRUNC(G80*100))*1=0,"整",TEXT(RIGHT(TRUNC(G80*100)),"[dbnum2]")&amp;"分")))</f>
        <v>柒拾伍元肆角玖分</v>
      </c>
      <c r="C79" s="30"/>
      <c r="D79" s="30"/>
      <c r="E79" s="30"/>
      <c r="F79" s="29"/>
      <c r="G79" s="31"/>
      <c r="H79" s="31"/>
      <c r="I79" s="31"/>
      <c r="J79" s="31"/>
      <c r="K79" s="31" t="s">
        <v>9</v>
      </c>
      <c r="L79" s="31" t="str">
        <f>LEFT(RIGHT(" "&amp;U79*100,16-COLUMN()))</f>
        <v>7</v>
      </c>
      <c r="M79" s="31" t="str">
        <f>LEFT(RIGHT(" "&amp;U79*100,16-COLUMN()))</f>
        <v>5</v>
      </c>
      <c r="N79" s="31" t="str">
        <f>LEFT(RIGHT(" "&amp;U79*100,16-COLUMN()))</f>
        <v>4</v>
      </c>
      <c r="O79" s="31" t="str">
        <f>LEFT(RIGHT(" "&amp;U79*100,16-COLUMN()))</f>
        <v>9</v>
      </c>
      <c r="P79" s="31" t="str">
        <f>LEFT(RIGHT(" "&amp;U79*100,16-COLUMN()))</f>
        <v/>
      </c>
      <c r="Q79" s="31" t="e">
        <f>LEFT(RIGHT(" "&amp;U79*100,15-COLUMN()))</f>
        <v>#VALUE!</v>
      </c>
      <c r="R79" s="31" t="e">
        <f>LEFT(RIGHT(" "&amp;U79*100,15-COLUMN()))</f>
        <v>#VALUE!</v>
      </c>
      <c r="S79" s="31" t="e">
        <f>LEFT(RIGHT(" "&amp;U79*100,15-COLUMN()))</f>
        <v>#VALUE!</v>
      </c>
      <c r="T79" s="31"/>
      <c r="U79" s="32">
        <f>SUM(U75:U78)</f>
        <v>75.489999999999995</v>
      </c>
      <c r="V79" s="3"/>
      <c r="W79" s="33"/>
      <c r="X79" s="34"/>
    </row>
    <row r="80" spans="1:24" ht="27" customHeight="1">
      <c r="A80" s="36" t="s">
        <v>10</v>
      </c>
      <c r="B80" s="36"/>
      <c r="C80" s="37"/>
      <c r="D80" s="38" t="s">
        <v>11</v>
      </c>
      <c r="E80" s="38"/>
      <c r="F80" s="39"/>
      <c r="G80" s="40">
        <f>U79</f>
        <v>75.489999999999995</v>
      </c>
      <c r="H80" s="23"/>
      <c r="I80" s="23"/>
      <c r="J80" s="41"/>
      <c r="K80" s="31"/>
      <c r="L80" s="23"/>
      <c r="M80" s="41"/>
      <c r="N80" s="42"/>
      <c r="O80" s="42"/>
      <c r="P80" s="17"/>
      <c r="Q80" s="42"/>
      <c r="R80" s="17"/>
      <c r="S80" s="17"/>
      <c r="T80" s="17"/>
      <c r="U80" s="43" t="e">
        <f>#REF!+U79</f>
        <v>#REF!</v>
      </c>
      <c r="X80" s="44"/>
    </row>
    <row r="81" spans="1:24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2"/>
      <c r="W81" s="4"/>
    </row>
    <row r="82" spans="1:24" s="13" customFormat="1" ht="37.5" customHeight="1">
      <c r="A82" s="6"/>
      <c r="B82" s="7"/>
      <c r="C82" s="8"/>
      <c r="D82" s="7" t="s">
        <v>0</v>
      </c>
      <c r="E82" s="7"/>
      <c r="F82" s="7"/>
      <c r="G82" s="9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1"/>
      <c r="T82" s="11"/>
      <c r="U82" s="12"/>
      <c r="V82" s="3" t="str">
        <f>RIGHT(A82,1)</f>
        <v/>
      </c>
      <c r="W82" s="12"/>
      <c r="X82" s="12"/>
    </row>
    <row r="83" spans="1:24" ht="18.75" customHeight="1">
      <c r="A83" s="1"/>
      <c r="B83" s="14"/>
      <c r="C83" s="15"/>
      <c r="D83" s="14"/>
      <c r="E83" s="14"/>
      <c r="F83" s="14"/>
      <c r="G83" s="14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7"/>
      <c r="T83" s="17"/>
      <c r="W83" s="4"/>
    </row>
    <row r="84" spans="1:24" ht="8.25" customHeight="1">
      <c r="A84" s="1"/>
      <c r="B84" s="14"/>
      <c r="C84" s="15"/>
      <c r="D84" s="14"/>
      <c r="E84" s="14"/>
      <c r="F84" s="14"/>
      <c r="G84" s="14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7"/>
      <c r="T84" s="17"/>
      <c r="W84" s="4"/>
    </row>
    <row r="85" spans="1:24" ht="17.25" customHeight="1">
      <c r="A85" s="19" t="s">
        <v>30</v>
      </c>
      <c r="B85" s="19"/>
      <c r="C85" s="20" t="str">
        <f>IF(V85="","",VLOOKUP(V85,[1]三级科目!E2:F74,2,0))</f>
        <v>0601</v>
      </c>
      <c r="D85" s="21" t="s">
        <v>31</v>
      </c>
      <c r="E85" s="21"/>
      <c r="F85" s="22"/>
      <c r="G85" s="23" t="str">
        <f>LEFT(RIGHT(" "&amp;U85*100,16-COLUMN()))</f>
        <v xml:space="preserve"> </v>
      </c>
      <c r="H85" s="23" t="str">
        <f>LEFT(RIGHT(" "&amp;U85*100,16-COLUMN()))</f>
        <v xml:space="preserve"> </v>
      </c>
      <c r="I85" s="23" t="str">
        <f>LEFT(RIGHT(" "&amp;U85*100,16-COLUMN()))</f>
        <v xml:space="preserve"> </v>
      </c>
      <c r="J85" s="23" t="str">
        <f>LEFT(RIGHT(" "&amp;U85*100,16-COLUMN()))</f>
        <v>1</v>
      </c>
      <c r="K85" s="23" t="str">
        <f>LEFT(RIGHT(" "&amp;U85*100,16-COLUMN()))</f>
        <v>2</v>
      </c>
      <c r="L85" s="23" t="str">
        <f>LEFT(RIGHT(" "&amp;U85*100,16-COLUMN()))</f>
        <v>5</v>
      </c>
      <c r="M85" s="23" t="str">
        <f>LEFT(RIGHT(" "&amp;U85*100,16-COLUMN()))</f>
        <v>2</v>
      </c>
      <c r="N85" s="23" t="str">
        <f>LEFT(RIGHT(" "&amp;U85*100,16-COLUMN()))</f>
        <v>4</v>
      </c>
      <c r="O85" s="23" t="str">
        <f>LEFT(RIGHT(" "&amp;U85*100,16-COLUMN()))</f>
        <v>2</v>
      </c>
      <c r="P85" s="23" t="str">
        <f>LEFT(RIGHT(" "&amp;U85*100,16-COLUMN()))</f>
        <v/>
      </c>
      <c r="Q85" s="23" t="e">
        <f>LEFT(RIGHT(" "&amp;U85*100,15-COLUMN()))</f>
        <v>#VALUE!</v>
      </c>
      <c r="R85" s="23" t="e">
        <f>LEFT(RIGHT(" "&amp;U85*100,15-COLUMN()))</f>
        <v>#VALUE!</v>
      </c>
      <c r="S85" s="23" t="e">
        <f>LEFT(RIGHT(" "&amp;U85*100,15-COLUMN()))</f>
        <v>#VALUE!</v>
      </c>
      <c r="T85" s="3" t="s">
        <v>4</v>
      </c>
      <c r="U85" s="24">
        <v>1252.42</v>
      </c>
      <c r="V85" s="3" t="str">
        <f>LEFT(RIGHT(A85,3),3)</f>
        <v>运送费</v>
      </c>
      <c r="W85" s="4"/>
    </row>
    <row r="86" spans="1:24" ht="17.25" customHeight="1">
      <c r="A86" s="25" t="s">
        <v>17</v>
      </c>
      <c r="B86" s="25"/>
      <c r="C86" s="20">
        <v>222109</v>
      </c>
      <c r="D86" s="21" t="s">
        <v>18</v>
      </c>
      <c r="E86" s="21"/>
      <c r="F86" s="26"/>
      <c r="G86" s="23" t="str">
        <f>LEFT(RIGHT(" "&amp;U86*100,16-COLUMN()))</f>
        <v xml:space="preserve"> </v>
      </c>
      <c r="H86" s="23" t="str">
        <f>LEFT(RIGHT(" "&amp;U86*100,16-COLUMN()))</f>
        <v xml:space="preserve"> </v>
      </c>
      <c r="I86" s="23" t="str">
        <f>LEFT(RIGHT(" "&amp;U86*100,16-COLUMN()))</f>
        <v xml:space="preserve"> </v>
      </c>
      <c r="J86" s="23" t="str">
        <f>LEFT(RIGHT(" "&amp;U86*100,16-COLUMN()))</f>
        <v xml:space="preserve"> </v>
      </c>
      <c r="K86" s="23" t="str">
        <f>LEFT(RIGHT(" "&amp;U86*100,16-COLUMN()))</f>
        <v xml:space="preserve"> </v>
      </c>
      <c r="L86" s="23" t="str">
        <f>LEFT(RIGHT(" "&amp;U86*100,16-COLUMN()))</f>
        <v>3</v>
      </c>
      <c r="M86" s="23" t="str">
        <f>LEFT(RIGHT(" "&amp;U86*100,16-COLUMN()))</f>
        <v>7</v>
      </c>
      <c r="N86" s="23" t="str">
        <f>LEFT(RIGHT(" "&amp;U86*100,16-COLUMN()))</f>
        <v>5</v>
      </c>
      <c r="O86" s="23" t="str">
        <f>LEFT(RIGHT(" "&amp;U86*100,16-COLUMN()))</f>
        <v>8</v>
      </c>
      <c r="P86" s="23"/>
      <c r="Q86" s="23" t="e">
        <f>LEFT(RIGHT(" "&amp;U86*100,15-COLUMN()))</f>
        <v>#VALUE!</v>
      </c>
      <c r="R86" s="23" t="e">
        <f>LEFT(RIGHT(" "&amp;U86*100,15-COLUMN()))</f>
        <v>#VALUE!</v>
      </c>
      <c r="S86" s="23"/>
      <c r="T86" s="3" t="s">
        <v>7</v>
      </c>
      <c r="U86" s="24">
        <v>37.58</v>
      </c>
      <c r="V86" s="3" t="str">
        <f>LEFT(RIGHT(A86,3),3)</f>
        <v>进项税</v>
      </c>
      <c r="W86" s="27"/>
    </row>
    <row r="87" spans="1:24" ht="17.25" customHeight="1">
      <c r="A87" s="25"/>
      <c r="B87" s="25"/>
      <c r="C87" s="20"/>
      <c r="D87" s="21"/>
      <c r="E87" s="21"/>
      <c r="F87" s="22"/>
      <c r="G87" s="23" t="str">
        <f>LEFT(RIGHT(" "&amp;U87*100,16-COLUMN()))</f>
        <v xml:space="preserve"> </v>
      </c>
      <c r="H87" s="23" t="str">
        <f>LEFT(RIGHT(" "&amp;U87*100,16-COLUMN()))</f>
        <v xml:space="preserve"> </v>
      </c>
      <c r="I87" s="23" t="str">
        <f>LEFT(RIGHT(" "&amp;U87*100,16-COLUMN()))</f>
        <v xml:space="preserve"> </v>
      </c>
      <c r="J87" s="23" t="str">
        <f>LEFT(RIGHT(" "&amp;U87*100,16-COLUMN()))</f>
        <v xml:space="preserve"> </v>
      </c>
      <c r="K87" s="23" t="str">
        <f>LEFT(RIGHT(" "&amp;U87*100,16-COLUMN()))</f>
        <v xml:space="preserve"> </v>
      </c>
      <c r="L87" s="23" t="str">
        <f>LEFT(RIGHT(" "&amp;U87*100,16-COLUMN()))</f>
        <v xml:space="preserve"> </v>
      </c>
      <c r="M87" s="23" t="str">
        <f>LEFT(RIGHT(" "&amp;U87*100,16-COLUMN()))</f>
        <v xml:space="preserve"> </v>
      </c>
      <c r="N87" s="23" t="str">
        <f>LEFT(RIGHT(" "&amp;U87*100,16-COLUMN()))</f>
        <v xml:space="preserve"> </v>
      </c>
      <c r="O87" s="23"/>
      <c r="P87" s="23"/>
      <c r="Q87" s="23" t="e">
        <f>LEFT(RIGHT(" "&amp;U87*100,15-COLUMN()))</f>
        <v>#VALUE!</v>
      </c>
      <c r="R87" s="23" t="e">
        <f>LEFT(RIGHT(" "&amp;U87*100,15-COLUMN()))</f>
        <v>#VALUE!</v>
      </c>
      <c r="S87" s="23"/>
      <c r="T87" s="28">
        <v>4</v>
      </c>
      <c r="U87" s="24"/>
      <c r="V87" s="3" t="str">
        <f>LEFT(RIGHT(A87,3),3)</f>
        <v/>
      </c>
      <c r="W87" s="4"/>
    </row>
    <row r="88" spans="1:24" ht="17.25" customHeight="1">
      <c r="A88" s="25"/>
      <c r="B88" s="25"/>
      <c r="C88" s="20"/>
      <c r="D88" s="21"/>
      <c r="E88" s="21"/>
      <c r="F88" s="22"/>
      <c r="G88" s="23" t="str">
        <f>LEFT(RIGHT(" "&amp;U88*100,16-COLUMN()))</f>
        <v xml:space="preserve"> </v>
      </c>
      <c r="H88" s="23" t="str">
        <f>LEFT(RIGHT(" "&amp;U88*100,16-COLUMN()))</f>
        <v xml:space="preserve"> </v>
      </c>
      <c r="I88" s="23" t="str">
        <f>LEFT(RIGHT(" "&amp;U88*100,16-COLUMN()))</f>
        <v xml:space="preserve"> </v>
      </c>
      <c r="J88" s="23" t="str">
        <f>LEFT(RIGHT(" "&amp;U88*100,16-COLUMN()))</f>
        <v xml:space="preserve"> </v>
      </c>
      <c r="K88" s="23" t="str">
        <f>LEFT(RIGHT(" "&amp;U88*100,16-COLUMN()))</f>
        <v xml:space="preserve"> </v>
      </c>
      <c r="L88" s="23" t="str">
        <f>LEFT(RIGHT(" "&amp;U88*100,16-COLUMN()))</f>
        <v xml:space="preserve"> </v>
      </c>
      <c r="M88" s="23" t="str">
        <f>LEFT(RIGHT(" "&amp;U88*100,16-COLUMN()))</f>
        <v xml:space="preserve"> </v>
      </c>
      <c r="N88" s="23" t="str">
        <f>LEFT(RIGHT(" "&amp;U88*100,16-COLUMN()))</f>
        <v xml:space="preserve"> </v>
      </c>
      <c r="O88" s="23"/>
      <c r="P88" s="23"/>
      <c r="Q88" s="23" t="e">
        <f>LEFT(RIGHT(" "&amp;U88*100,15-COLUMN()))</f>
        <v>#VALUE!</v>
      </c>
      <c r="R88" s="23" t="e">
        <f>LEFT(RIGHT(" "&amp;U88*100,15-COLUMN()))</f>
        <v>#VALUE!</v>
      </c>
      <c r="S88" s="23"/>
      <c r="T88" s="3" t="s">
        <v>8</v>
      </c>
      <c r="U88" s="24"/>
      <c r="V88" s="3" t="str">
        <f>LEFT(RIGHT(A88,3),3)</f>
        <v/>
      </c>
      <c r="W88" s="4"/>
    </row>
    <row r="89" spans="1:24" s="35" customFormat="1" ht="27.6" customHeight="1">
      <c r="A89" s="29"/>
      <c r="B89" s="30" t="str">
        <f>IF(G90=0,"",IF(ABS(G90)&lt;1,"",TEXT(TRUNC(ABS(G90)),"[DBNum2]")&amp;"元")&amp;IF(RIGHT(TRUNC(G90*100),2)*1=0,IF(ABS(G90)&lt;0.01,"","整"),IF(ABS(G90)&lt;0.1,"",TEXT(RIGHT(TRUNC(G90*10)),"[dbnum2]"))&amp;IF(RIGHT(TRUNC(G90*10))*1=0,"","角")&amp;IF(RIGHT(TRUNC(G90*100))*1=0,"整",TEXT(RIGHT(TRUNC(G90*100)),"[dbnum2]")&amp;"分")))</f>
        <v>壹仟贰佰玖拾元整</v>
      </c>
      <c r="C89" s="30"/>
      <c r="D89" s="30"/>
      <c r="E89" s="30"/>
      <c r="F89" s="29"/>
      <c r="G89" s="31"/>
      <c r="H89" s="31"/>
      <c r="I89" s="31" t="s">
        <v>9</v>
      </c>
      <c r="J89" s="31" t="str">
        <f>LEFT(RIGHT(" "&amp;U89*100,16-COLUMN()))</f>
        <v>1</v>
      </c>
      <c r="K89" s="31" t="str">
        <f>LEFT(RIGHT(" "&amp;U89*100,16-COLUMN()))</f>
        <v>2</v>
      </c>
      <c r="L89" s="31" t="str">
        <f>LEFT(RIGHT(" "&amp;U89*100,16-COLUMN()))</f>
        <v>9</v>
      </c>
      <c r="M89" s="31" t="str">
        <f>LEFT(RIGHT(" "&amp;U89*100,16-COLUMN()))</f>
        <v>0</v>
      </c>
      <c r="N89" s="31" t="str">
        <f>LEFT(RIGHT(" "&amp;U89*100,16-COLUMN()))</f>
        <v>0</v>
      </c>
      <c r="O89" s="31" t="str">
        <f>LEFT(RIGHT(" "&amp;U89*100,16-COLUMN()))</f>
        <v>0</v>
      </c>
      <c r="P89" s="31" t="str">
        <f>LEFT(RIGHT(" "&amp;U89*100,16-COLUMN()))</f>
        <v/>
      </c>
      <c r="Q89" s="31" t="e">
        <f>LEFT(RIGHT(" "&amp;U89*100,15-COLUMN()))</f>
        <v>#VALUE!</v>
      </c>
      <c r="R89" s="31" t="e">
        <f>LEFT(RIGHT(" "&amp;U89*100,15-COLUMN()))</f>
        <v>#VALUE!</v>
      </c>
      <c r="S89" s="31" t="e">
        <f>LEFT(RIGHT(" "&amp;U89*100,15-COLUMN()))</f>
        <v>#VALUE!</v>
      </c>
      <c r="T89" s="31"/>
      <c r="U89" s="32">
        <f>SUM(U85:U88)</f>
        <v>1290</v>
      </c>
      <c r="V89" s="3"/>
      <c r="W89" s="33"/>
      <c r="X89" s="34"/>
    </row>
    <row r="90" spans="1:24" ht="27" customHeight="1">
      <c r="A90" s="36" t="s">
        <v>10</v>
      </c>
      <c r="B90" s="36"/>
      <c r="C90" s="37"/>
      <c r="D90" s="38" t="s">
        <v>11</v>
      </c>
      <c r="E90" s="38"/>
      <c r="F90" s="39"/>
      <c r="G90" s="40">
        <f>U89</f>
        <v>1290</v>
      </c>
      <c r="H90" s="23"/>
      <c r="I90" s="23"/>
      <c r="J90" s="41"/>
      <c r="K90" s="31"/>
      <c r="L90" s="23"/>
      <c r="M90" s="41"/>
      <c r="N90" s="42"/>
      <c r="O90" s="42"/>
      <c r="P90" s="17"/>
      <c r="Q90" s="42"/>
      <c r="R90" s="17"/>
      <c r="S90" s="17"/>
      <c r="T90" s="17"/>
      <c r="U90" s="43" t="e">
        <f>#REF!+U89</f>
        <v>#REF!</v>
      </c>
      <c r="X90" s="44"/>
    </row>
    <row r="91" spans="1:24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2"/>
      <c r="W91" s="4"/>
    </row>
    <row r="92" spans="1:24" s="13" customFormat="1" ht="37.5" customHeight="1">
      <c r="A92" s="6"/>
      <c r="B92" s="7"/>
      <c r="C92" s="8"/>
      <c r="D92" s="7" t="s">
        <v>0</v>
      </c>
      <c r="E92" s="7"/>
      <c r="F92" s="7"/>
      <c r="G92" s="9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1"/>
      <c r="T92" s="11"/>
      <c r="U92" s="12"/>
      <c r="V92" s="3" t="str">
        <f>RIGHT(A92,1)</f>
        <v/>
      </c>
      <c r="W92" s="12"/>
      <c r="X92" s="12"/>
    </row>
    <row r="93" spans="1:24" ht="18.75" customHeight="1">
      <c r="A93" s="1"/>
      <c r="B93" s="14"/>
      <c r="C93" s="15"/>
      <c r="D93" s="14"/>
      <c r="E93" s="14"/>
      <c r="F93" s="14"/>
      <c r="G93" s="14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7"/>
      <c r="T93" s="17"/>
      <c r="W93" s="4"/>
    </row>
    <row r="94" spans="1:24" ht="8.25" customHeight="1">
      <c r="A94" s="1"/>
      <c r="B94" s="14"/>
      <c r="C94" s="15"/>
      <c r="D94" s="14"/>
      <c r="E94" s="14"/>
      <c r="F94" s="14"/>
      <c r="G94" s="14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7"/>
      <c r="T94" s="17"/>
      <c r="W94" s="4"/>
    </row>
    <row r="95" spans="1:24" ht="17.25" customHeight="1">
      <c r="A95" s="19" t="s">
        <v>32</v>
      </c>
      <c r="B95" s="19"/>
      <c r="C95" s="20" t="str">
        <f>IF(V95="","",VLOOKUP(V95,[1]三级科目!E1:F74,2,0))</f>
        <v>1801</v>
      </c>
      <c r="D95" s="21" t="s">
        <v>33</v>
      </c>
      <c r="E95" s="21"/>
      <c r="F95" s="22"/>
      <c r="G95" s="23" t="str">
        <f>LEFT(RIGHT(" "&amp;U95*100,16-COLUMN()))</f>
        <v xml:space="preserve"> </v>
      </c>
      <c r="H95" s="23" t="str">
        <f>LEFT(RIGHT(" "&amp;U95*100,16-COLUMN()))</f>
        <v xml:space="preserve"> </v>
      </c>
      <c r="I95" s="23" t="str">
        <f>LEFT(RIGHT(" "&amp;U95*100,16-COLUMN()))</f>
        <v xml:space="preserve"> </v>
      </c>
      <c r="J95" s="23" t="str">
        <f>LEFT(RIGHT(" "&amp;U95*100,16-COLUMN()))</f>
        <v>3</v>
      </c>
      <c r="K95" s="23" t="str">
        <f>LEFT(RIGHT(" "&amp;U95*100,16-COLUMN()))</f>
        <v>4</v>
      </c>
      <c r="L95" s="23" t="str">
        <f>LEFT(RIGHT(" "&amp;U95*100,16-COLUMN()))</f>
        <v>2</v>
      </c>
      <c r="M95" s="23" t="str">
        <f>LEFT(RIGHT(" "&amp;U95*100,16-COLUMN()))</f>
        <v>7</v>
      </c>
      <c r="N95" s="23" t="str">
        <f>LEFT(RIGHT(" "&amp;U95*100,16-COLUMN()))</f>
        <v>1</v>
      </c>
      <c r="O95" s="23" t="str">
        <f>LEFT(RIGHT(" "&amp;U95*100,16-COLUMN()))</f>
        <v>8</v>
      </c>
      <c r="P95" s="23" t="str">
        <f>LEFT(RIGHT(" "&amp;U95*100,16-COLUMN()))</f>
        <v/>
      </c>
      <c r="Q95" s="23" t="e">
        <f>LEFT(RIGHT(" "&amp;U95*100,15-COLUMN()))</f>
        <v>#VALUE!</v>
      </c>
      <c r="R95" s="23" t="e">
        <f>LEFT(RIGHT(" "&amp;U95*100,15-COLUMN()))</f>
        <v>#VALUE!</v>
      </c>
      <c r="S95" s="23" t="e">
        <f>LEFT(RIGHT(" "&amp;U95*100,15-COLUMN()))</f>
        <v>#VALUE!</v>
      </c>
      <c r="T95" s="3" t="s">
        <v>4</v>
      </c>
      <c r="U95" s="24">
        <v>3427.18</v>
      </c>
      <c r="V95" s="3" t="str">
        <f>LEFT(RIGHT(A95,3),3)</f>
        <v>公杂费</v>
      </c>
      <c r="W95" s="4"/>
    </row>
    <row r="96" spans="1:24" ht="17.25" customHeight="1">
      <c r="A96" s="25" t="s">
        <v>17</v>
      </c>
      <c r="B96" s="25"/>
      <c r="C96" s="20">
        <v>222109</v>
      </c>
      <c r="D96" s="21" t="s">
        <v>18</v>
      </c>
      <c r="E96" s="21"/>
      <c r="F96" s="26"/>
      <c r="G96" s="23" t="str">
        <f>LEFT(RIGHT(" "&amp;U96*100,16-COLUMN()))</f>
        <v xml:space="preserve"> </v>
      </c>
      <c r="H96" s="23" t="str">
        <f>LEFT(RIGHT(" "&amp;U96*100,16-COLUMN()))</f>
        <v xml:space="preserve"> </v>
      </c>
      <c r="I96" s="23" t="str">
        <f>LEFT(RIGHT(" "&amp;U96*100,16-COLUMN()))</f>
        <v xml:space="preserve"> </v>
      </c>
      <c r="J96" s="23" t="str">
        <f>LEFT(RIGHT(" "&amp;U96*100,16-COLUMN()))</f>
        <v xml:space="preserve"> </v>
      </c>
      <c r="K96" s="23" t="str">
        <f>LEFT(RIGHT(" "&amp;U96*100,16-COLUMN()))</f>
        <v>1</v>
      </c>
      <c r="L96" s="23" t="str">
        <f>LEFT(RIGHT(" "&amp;U96*100,16-COLUMN()))</f>
        <v>0</v>
      </c>
      <c r="M96" s="23" t="str">
        <f>LEFT(RIGHT(" "&amp;U96*100,16-COLUMN()))</f>
        <v>2</v>
      </c>
      <c r="N96" s="23" t="str">
        <f>LEFT(RIGHT(" "&amp;U96*100,16-COLUMN()))</f>
        <v>8</v>
      </c>
      <c r="O96" s="23" t="str">
        <f>LEFT(RIGHT(" "&amp;U96*100,16-COLUMN()))</f>
        <v>2</v>
      </c>
      <c r="P96" s="23"/>
      <c r="Q96" s="23" t="e">
        <f>LEFT(RIGHT(" "&amp;U96*100,15-COLUMN()))</f>
        <v>#VALUE!</v>
      </c>
      <c r="R96" s="23" t="e">
        <f>LEFT(RIGHT(" "&amp;U96*100,15-COLUMN()))</f>
        <v>#VALUE!</v>
      </c>
      <c r="S96" s="23"/>
      <c r="T96" s="3" t="s">
        <v>7</v>
      </c>
      <c r="U96" s="24">
        <v>102.82</v>
      </c>
      <c r="V96" s="3" t="str">
        <f>LEFT(RIGHT(A96,3),3)</f>
        <v>进项税</v>
      </c>
      <c r="W96" s="27"/>
    </row>
    <row r="97" spans="1:24" ht="17.25" customHeight="1">
      <c r="A97" s="25"/>
      <c r="B97" s="25"/>
      <c r="C97" s="20"/>
      <c r="D97" s="21"/>
      <c r="E97" s="21"/>
      <c r="F97" s="22"/>
      <c r="G97" s="23" t="str">
        <f>LEFT(RIGHT(" "&amp;U97*100,16-COLUMN()))</f>
        <v xml:space="preserve"> </v>
      </c>
      <c r="H97" s="23" t="str">
        <f>LEFT(RIGHT(" "&amp;U97*100,16-COLUMN()))</f>
        <v xml:space="preserve"> </v>
      </c>
      <c r="I97" s="23" t="str">
        <f>LEFT(RIGHT(" "&amp;U97*100,16-COLUMN()))</f>
        <v xml:space="preserve"> </v>
      </c>
      <c r="J97" s="23" t="str">
        <f>LEFT(RIGHT(" "&amp;U97*100,16-COLUMN()))</f>
        <v xml:space="preserve"> </v>
      </c>
      <c r="K97" s="23" t="str">
        <f>LEFT(RIGHT(" "&amp;U97*100,16-COLUMN()))</f>
        <v xml:space="preserve"> </v>
      </c>
      <c r="L97" s="23" t="str">
        <f>LEFT(RIGHT(" "&amp;U97*100,16-COLUMN()))</f>
        <v xml:space="preserve"> </v>
      </c>
      <c r="M97" s="23" t="str">
        <f>LEFT(RIGHT(" "&amp;U97*100,16-COLUMN()))</f>
        <v xml:space="preserve"> </v>
      </c>
      <c r="N97" s="23" t="str">
        <f>LEFT(RIGHT(" "&amp;U97*100,16-COLUMN()))</f>
        <v xml:space="preserve"> </v>
      </c>
      <c r="O97" s="23"/>
      <c r="P97" s="23"/>
      <c r="Q97" s="23" t="e">
        <f>LEFT(RIGHT(" "&amp;U97*100,15-COLUMN()))</f>
        <v>#VALUE!</v>
      </c>
      <c r="R97" s="23" t="e">
        <f>LEFT(RIGHT(" "&amp;U97*100,15-COLUMN()))</f>
        <v>#VALUE!</v>
      </c>
      <c r="S97" s="23"/>
      <c r="T97" s="28">
        <v>9</v>
      </c>
      <c r="U97" s="24"/>
      <c r="V97" s="3" t="str">
        <f>LEFT(RIGHT(A97,3),3)</f>
        <v/>
      </c>
      <c r="W97" s="4"/>
    </row>
    <row r="98" spans="1:24" ht="17.25" customHeight="1">
      <c r="A98" s="25"/>
      <c r="B98" s="25"/>
      <c r="C98" s="20"/>
      <c r="D98" s="21"/>
      <c r="E98" s="21"/>
      <c r="F98" s="22"/>
      <c r="G98" s="23" t="str">
        <f>LEFT(RIGHT(" "&amp;U98*100,16-COLUMN()))</f>
        <v xml:space="preserve"> </v>
      </c>
      <c r="H98" s="23" t="str">
        <f>LEFT(RIGHT(" "&amp;U98*100,16-COLUMN()))</f>
        <v xml:space="preserve"> </v>
      </c>
      <c r="I98" s="23" t="str">
        <f>LEFT(RIGHT(" "&amp;U98*100,16-COLUMN()))</f>
        <v xml:space="preserve"> </v>
      </c>
      <c r="J98" s="23" t="str">
        <f>LEFT(RIGHT(" "&amp;U98*100,16-COLUMN()))</f>
        <v xml:space="preserve"> </v>
      </c>
      <c r="K98" s="23" t="str">
        <f>LEFT(RIGHT(" "&amp;U98*100,16-COLUMN()))</f>
        <v xml:space="preserve"> </v>
      </c>
      <c r="L98" s="23" t="str">
        <f>LEFT(RIGHT(" "&amp;U98*100,16-COLUMN()))</f>
        <v xml:space="preserve"> </v>
      </c>
      <c r="M98" s="23" t="str">
        <f>LEFT(RIGHT(" "&amp;U98*100,16-COLUMN()))</f>
        <v xml:space="preserve"> </v>
      </c>
      <c r="N98" s="23" t="str">
        <f>LEFT(RIGHT(" "&amp;U98*100,16-COLUMN()))</f>
        <v xml:space="preserve"> </v>
      </c>
      <c r="O98" s="23"/>
      <c r="P98" s="23"/>
      <c r="Q98" s="23" t="e">
        <f>LEFT(RIGHT(" "&amp;U98*100,15-COLUMN()))</f>
        <v>#VALUE!</v>
      </c>
      <c r="R98" s="23" t="e">
        <f>LEFT(RIGHT(" "&amp;U98*100,15-COLUMN()))</f>
        <v>#VALUE!</v>
      </c>
      <c r="S98" s="23"/>
      <c r="T98" s="3" t="s">
        <v>8</v>
      </c>
      <c r="U98" s="24"/>
      <c r="V98" s="3" t="str">
        <f>LEFT(RIGHT(A98,3),3)</f>
        <v/>
      </c>
      <c r="W98" s="4"/>
    </row>
    <row r="99" spans="1:24" s="35" customFormat="1" ht="27.6" customHeight="1">
      <c r="A99" s="29"/>
      <c r="B99" s="30" t="str">
        <f>IF(G100=0,"",IF(ABS(G100)&lt;1,"",TEXT(TRUNC(ABS(G100)),"[DBNum2]")&amp;"元")&amp;IF(RIGHT(TRUNC(G100*100),2)*1=0,IF(ABS(G100)&lt;0.01,"","整"),IF(ABS(G100)&lt;0.1,"",TEXT(RIGHT(TRUNC(G100*10)),"[dbnum2]"))&amp;IF(RIGHT(TRUNC(G100*10))*1=0,"","角")&amp;IF(RIGHT(TRUNC(G100*100))*1=0,"整",TEXT(RIGHT(TRUNC(G100*100)),"[dbnum2]")&amp;"分")))</f>
        <v>叁仟伍佰叁拾元整</v>
      </c>
      <c r="C99" s="30"/>
      <c r="D99" s="30"/>
      <c r="E99" s="30"/>
      <c r="F99" s="29"/>
      <c r="G99" s="31"/>
      <c r="H99" s="31"/>
      <c r="I99" s="31" t="s">
        <v>9</v>
      </c>
      <c r="J99" s="31" t="str">
        <f>LEFT(RIGHT(" "&amp;U99*100,16-COLUMN()))</f>
        <v>3</v>
      </c>
      <c r="K99" s="31" t="str">
        <f>LEFT(RIGHT(" "&amp;U99*100,16-COLUMN()))</f>
        <v>5</v>
      </c>
      <c r="L99" s="31" t="str">
        <f>LEFT(RIGHT(" "&amp;U99*100,16-COLUMN()))</f>
        <v>3</v>
      </c>
      <c r="M99" s="31" t="str">
        <f>LEFT(RIGHT(" "&amp;U99*100,16-COLUMN()))</f>
        <v>0</v>
      </c>
      <c r="N99" s="31" t="str">
        <f>LEFT(RIGHT(" "&amp;U99*100,16-COLUMN()))</f>
        <v>0</v>
      </c>
      <c r="O99" s="31" t="str">
        <f>LEFT(RIGHT(" "&amp;U99*100,16-COLUMN()))</f>
        <v>0</v>
      </c>
      <c r="P99" s="31" t="str">
        <f>LEFT(RIGHT(" "&amp;U99*100,16-COLUMN()))</f>
        <v/>
      </c>
      <c r="Q99" s="31" t="e">
        <f>LEFT(RIGHT(" "&amp;U99*100,15-COLUMN()))</f>
        <v>#VALUE!</v>
      </c>
      <c r="R99" s="31" t="e">
        <f>LEFT(RIGHT(" "&amp;U99*100,15-COLUMN()))</f>
        <v>#VALUE!</v>
      </c>
      <c r="S99" s="31" t="e">
        <f>LEFT(RIGHT(" "&amp;U99*100,15-COLUMN()))</f>
        <v>#VALUE!</v>
      </c>
      <c r="T99" s="31"/>
      <c r="U99" s="32">
        <f>SUM(U95:U98)</f>
        <v>3530</v>
      </c>
      <c r="V99" s="3"/>
      <c r="W99" s="33"/>
      <c r="X99" s="34"/>
    </row>
    <row r="100" spans="1:24" ht="27" customHeight="1">
      <c r="A100" s="36" t="s">
        <v>10</v>
      </c>
      <c r="B100" s="36"/>
      <c r="C100" s="37"/>
      <c r="D100" s="38" t="s">
        <v>11</v>
      </c>
      <c r="E100" s="38"/>
      <c r="F100" s="39"/>
      <c r="G100" s="40">
        <f>U99</f>
        <v>3530</v>
      </c>
      <c r="H100" s="23"/>
      <c r="I100" s="23"/>
      <c r="J100" s="41"/>
      <c r="K100" s="31"/>
      <c r="L100" s="23"/>
      <c r="M100" s="41"/>
      <c r="N100" s="42"/>
      <c r="O100" s="42"/>
      <c r="P100" s="17"/>
      <c r="Q100" s="42"/>
      <c r="R100" s="17"/>
      <c r="S100" s="17"/>
      <c r="T100" s="17"/>
      <c r="U100" s="43">
        <f>U9+U99</f>
        <v>6540</v>
      </c>
      <c r="X100" s="44"/>
    </row>
    <row r="101" spans="1:24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2"/>
      <c r="W101" s="4"/>
    </row>
    <row r="102" spans="1:24" s="13" customFormat="1" ht="37.5" customHeight="1">
      <c r="A102" s="6"/>
      <c r="B102" s="7"/>
      <c r="C102" s="8"/>
      <c r="D102" s="7" t="s">
        <v>0</v>
      </c>
      <c r="E102" s="7"/>
      <c r="F102" s="7"/>
      <c r="G102" s="9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1"/>
      <c r="T102" s="11"/>
      <c r="U102" s="12"/>
      <c r="V102" s="3" t="str">
        <f>RIGHT(A102,1)</f>
        <v/>
      </c>
      <c r="W102" s="12"/>
      <c r="X102" s="12"/>
    </row>
    <row r="103" spans="1:24" ht="18.75" customHeight="1">
      <c r="A103" s="1"/>
      <c r="B103" s="14"/>
      <c r="C103" s="15"/>
      <c r="D103" s="14"/>
      <c r="E103" s="14"/>
      <c r="F103" s="14"/>
      <c r="G103" s="14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7"/>
      <c r="T103" s="17"/>
      <c r="W103" s="4"/>
    </row>
    <row r="104" spans="1:24" ht="8.25" customHeight="1">
      <c r="A104" s="1"/>
      <c r="B104" s="14"/>
      <c r="C104" s="15"/>
      <c r="D104" s="14"/>
      <c r="E104" s="14"/>
      <c r="F104" s="14"/>
      <c r="G104" s="14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7"/>
      <c r="T104" s="17"/>
      <c r="W104" s="4"/>
    </row>
    <row r="105" spans="1:24" ht="17.25" customHeight="1">
      <c r="A105" s="19" t="s">
        <v>34</v>
      </c>
      <c r="B105" s="19"/>
      <c r="C105" s="20" t="str">
        <f>IF(V115="","",VLOOKUP(V115,[1]三级科目!E1:F74,2,0))</f>
        <v>2001</v>
      </c>
      <c r="D105" s="21" t="s">
        <v>35</v>
      </c>
      <c r="E105" s="21"/>
      <c r="F105" s="22"/>
      <c r="G105" s="23" t="str">
        <f>LEFT(RIGHT(" "&amp;U105*100,16-COLUMN()))</f>
        <v xml:space="preserve"> </v>
      </c>
      <c r="H105" s="23" t="str">
        <f>LEFT(RIGHT(" "&amp;U105*100,16-COLUMN()))</f>
        <v xml:space="preserve"> </v>
      </c>
      <c r="I105" s="23" t="str">
        <f>LEFT(RIGHT(" "&amp;U105*100,16-COLUMN()))</f>
        <v xml:space="preserve"> </v>
      </c>
      <c r="J105" s="23" t="str">
        <f>LEFT(RIGHT(" "&amp;U105*100,16-COLUMN()))</f>
        <v xml:space="preserve"> </v>
      </c>
      <c r="K105" s="23" t="str">
        <f>LEFT(RIGHT(" "&amp;U105*100,16-COLUMN()))</f>
        <v xml:space="preserve"> </v>
      </c>
      <c r="L105" s="23" t="str">
        <f>LEFT(RIGHT(" "&amp;U105*100,16-COLUMN()))</f>
        <v xml:space="preserve"> </v>
      </c>
      <c r="M105" s="23" t="str">
        <f>LEFT(RIGHT(" "&amp;U105*100,16-COLUMN()))</f>
        <v>5</v>
      </c>
      <c r="N105" s="23" t="str">
        <f>LEFT(RIGHT(" "&amp;U105*100,16-COLUMN()))</f>
        <v>2</v>
      </c>
      <c r="O105" s="23" t="str">
        <f>LEFT(RIGHT(" "&amp;U105*100,16-COLUMN()))</f>
        <v>3</v>
      </c>
      <c r="P105" s="23" t="str">
        <f>LEFT(RIGHT(" "&amp;U105*100,16-COLUMN()))</f>
        <v/>
      </c>
      <c r="Q105" s="23" t="e">
        <f>LEFT(RIGHT(" "&amp;U105*100,15-COLUMN()))</f>
        <v>#VALUE!</v>
      </c>
      <c r="R105" s="23" t="e">
        <f>LEFT(RIGHT(" "&amp;U105*100,15-COLUMN()))</f>
        <v>#VALUE!</v>
      </c>
      <c r="S105" s="23" t="e">
        <f>LEFT(RIGHT(" "&amp;U105*100,15-COLUMN()))</f>
        <v>#VALUE!</v>
      </c>
      <c r="T105" s="3" t="s">
        <v>36</v>
      </c>
      <c r="U105" s="24">
        <v>5.23</v>
      </c>
      <c r="V105" s="3" t="str">
        <f>LEFT(RIGHT(A105,3),3)</f>
        <v>水电费</v>
      </c>
      <c r="W105" s="4"/>
    </row>
    <row r="106" spans="1:24" ht="17.25" customHeight="1">
      <c r="A106" s="25" t="s">
        <v>37</v>
      </c>
      <c r="B106" s="25"/>
      <c r="C106" s="20" t="str">
        <f>IF(V116="","",VLOOKUP(V116,[1]三级科目!E2:F75,2,0))</f>
        <v>2001</v>
      </c>
      <c r="D106" s="21" t="s">
        <v>35</v>
      </c>
      <c r="E106" s="21"/>
      <c r="F106" s="26"/>
      <c r="G106" s="23" t="str">
        <f>LEFT(RIGHT(" "&amp;U106*100,16-COLUMN()))</f>
        <v xml:space="preserve"> </v>
      </c>
      <c r="H106" s="23" t="str">
        <f>LEFT(RIGHT(" "&amp;U106*100,16-COLUMN()))</f>
        <v xml:space="preserve"> </v>
      </c>
      <c r="I106" s="23" t="str">
        <f>LEFT(RIGHT(" "&amp;U106*100,16-COLUMN()))</f>
        <v xml:space="preserve"> </v>
      </c>
      <c r="J106" s="23" t="str">
        <f>LEFT(RIGHT(" "&amp;U106*100,16-COLUMN()))</f>
        <v xml:space="preserve"> </v>
      </c>
      <c r="K106" s="23" t="str">
        <f>LEFT(RIGHT(" "&amp;U106*100,16-COLUMN()))</f>
        <v>1</v>
      </c>
      <c r="L106" s="23" t="str">
        <f>LEFT(RIGHT(" "&amp;U106*100,16-COLUMN()))</f>
        <v>8</v>
      </c>
      <c r="M106" s="23" t="str">
        <f>LEFT(RIGHT(" "&amp;U106*100,16-COLUMN()))</f>
        <v>3</v>
      </c>
      <c r="N106" s="23" t="str">
        <f>LEFT(RIGHT(" "&amp;U106*100,16-COLUMN()))</f>
        <v>1</v>
      </c>
      <c r="O106" s="23" t="str">
        <f>LEFT(RIGHT(" "&amp;U106*100,16-COLUMN()))</f>
        <v>4</v>
      </c>
      <c r="P106" s="23" t="str">
        <f>LEFT(RIGHT(" "&amp;U106*100,16-COLUMN()))</f>
        <v/>
      </c>
      <c r="Q106" s="23" t="e">
        <f>LEFT(RIGHT(" "&amp;U106*100,15-COLUMN()))</f>
        <v>#VALUE!</v>
      </c>
      <c r="R106" s="23" t="e">
        <f>LEFT(RIGHT(" "&amp;U106*100,15-COLUMN()))</f>
        <v>#VALUE!</v>
      </c>
      <c r="S106" s="23"/>
      <c r="T106" s="3" t="s">
        <v>38</v>
      </c>
      <c r="U106" s="24">
        <v>183.14</v>
      </c>
      <c r="V106" s="3" t="str">
        <f>LEFT(RIGHT(A106,3),3)</f>
        <v>水电费</v>
      </c>
      <c r="W106" s="27"/>
    </row>
    <row r="107" spans="1:24" ht="17.25" customHeight="1">
      <c r="A107" s="25" t="s">
        <v>17</v>
      </c>
      <c r="B107" s="25"/>
      <c r="C107" s="20">
        <v>222109</v>
      </c>
      <c r="D107" s="21" t="s">
        <v>39</v>
      </c>
      <c r="E107" s="21"/>
      <c r="F107" s="22"/>
      <c r="G107" s="23" t="str">
        <f>LEFT(RIGHT(" "&amp;U107*100,16-COLUMN()))</f>
        <v xml:space="preserve"> </v>
      </c>
      <c r="H107" s="23" t="str">
        <f>LEFT(RIGHT(" "&amp;U107*100,16-COLUMN()))</f>
        <v xml:space="preserve"> </v>
      </c>
      <c r="I107" s="23" t="str">
        <f>LEFT(RIGHT(" "&amp;U107*100,16-COLUMN()))</f>
        <v xml:space="preserve"> </v>
      </c>
      <c r="J107" s="23" t="str">
        <f>LEFT(RIGHT(" "&amp;U107*100,16-COLUMN()))</f>
        <v xml:space="preserve"> </v>
      </c>
      <c r="K107" s="23" t="str">
        <f>LEFT(RIGHT(" "&amp;U107*100,16-COLUMN()))</f>
        <v xml:space="preserve"> </v>
      </c>
      <c r="L107" s="23" t="str">
        <f>LEFT(RIGHT(" "&amp;U107*100,16-COLUMN()))</f>
        <v>2</v>
      </c>
      <c r="M107" s="23" t="str">
        <f>LEFT(RIGHT(" "&amp;U107*100,16-COLUMN()))</f>
        <v>9</v>
      </c>
      <c r="N107" s="23" t="str">
        <f>LEFT(RIGHT(" "&amp;U107*100,16-COLUMN()))</f>
        <v>3</v>
      </c>
      <c r="O107" s="23" t="str">
        <f>LEFT(RIGHT(" "&amp;U107*100,16-COLUMN()))</f>
        <v>0</v>
      </c>
      <c r="P107" s="23"/>
      <c r="Q107" s="23" t="e">
        <f>LEFT(RIGHT(" "&amp;U107*100,15-COLUMN()))</f>
        <v>#VALUE!</v>
      </c>
      <c r="R107" s="23" t="e">
        <f>LEFT(RIGHT(" "&amp;U107*100,15-COLUMN()))</f>
        <v>#VALUE!</v>
      </c>
      <c r="S107" s="23"/>
      <c r="T107" s="28">
        <v>4</v>
      </c>
      <c r="U107" s="24">
        <v>29.3</v>
      </c>
      <c r="V107" s="3" t="str">
        <f>LEFT(RIGHT(A107,3),3)</f>
        <v>进项税</v>
      </c>
      <c r="W107" s="4"/>
    </row>
    <row r="108" spans="1:24" ht="17.25" customHeight="1">
      <c r="A108" s="25"/>
      <c r="B108" s="25"/>
      <c r="C108" s="20"/>
      <c r="D108" s="21"/>
      <c r="E108" s="21"/>
      <c r="F108" s="22"/>
      <c r="G108" s="23" t="str">
        <f>LEFT(RIGHT(" "&amp;U108*100,16-COLUMN()))</f>
        <v xml:space="preserve"> </v>
      </c>
      <c r="H108" s="23" t="str">
        <f>LEFT(RIGHT(" "&amp;U108*100,16-COLUMN()))</f>
        <v xml:space="preserve"> </v>
      </c>
      <c r="I108" s="23" t="str">
        <f>LEFT(RIGHT(" "&amp;U108*100,16-COLUMN()))</f>
        <v xml:space="preserve"> </v>
      </c>
      <c r="J108" s="23" t="str">
        <f>LEFT(RIGHT(" "&amp;U108*100,16-COLUMN()))</f>
        <v xml:space="preserve"> </v>
      </c>
      <c r="K108" s="23" t="str">
        <f>LEFT(RIGHT(" "&amp;U108*100,16-COLUMN()))</f>
        <v xml:space="preserve"> </v>
      </c>
      <c r="L108" s="23" t="str">
        <f>LEFT(RIGHT(" "&amp;U108*100,16-COLUMN()))</f>
        <v xml:space="preserve"> </v>
      </c>
      <c r="M108" s="23" t="str">
        <f>LEFT(RIGHT(" "&amp;U108*100,16-COLUMN()))</f>
        <v xml:space="preserve"> </v>
      </c>
      <c r="N108" s="23" t="str">
        <f>LEFT(RIGHT(" "&amp;U108*100,16-COLUMN()))</f>
        <v xml:space="preserve"> </v>
      </c>
      <c r="O108" s="23"/>
      <c r="P108" s="23"/>
      <c r="Q108" s="23" t="e">
        <f>LEFT(RIGHT(" "&amp;U108*100,15-COLUMN()))</f>
        <v>#VALUE!</v>
      </c>
      <c r="R108" s="23" t="e">
        <f>LEFT(RIGHT(" "&amp;U108*100,15-COLUMN()))</f>
        <v>#VALUE!</v>
      </c>
      <c r="S108" s="23"/>
      <c r="T108" s="3" t="s">
        <v>40</v>
      </c>
      <c r="U108" s="24"/>
      <c r="V108" s="3" t="str">
        <f>LEFT(RIGHT(A108,3),3)</f>
        <v/>
      </c>
      <c r="W108" s="4"/>
    </row>
    <row r="109" spans="1:24" s="35" customFormat="1" ht="27.6" customHeight="1">
      <c r="A109" s="29"/>
      <c r="B109" s="30" t="str">
        <f>IF(G110=0,"",IF(ABS(G110)&lt;1,"",TEXT(TRUNC(ABS(G110)),"[DBNum2]")&amp;"元")&amp;IF(RIGHT(TRUNC(G110*100),2)*1=0,IF(ABS(G110)&lt;0.01,"","整"),IF(ABS(G110)&lt;0.1,"",TEXT(RIGHT(TRUNC(G110*10)),"[dbnum2]"))&amp;IF(RIGHT(TRUNC(G110*10))*1=0,"","角")&amp;IF(RIGHT(TRUNC(G110*100))*1=0,"整",TEXT(RIGHT(TRUNC(G110*100)),"[dbnum2]")&amp;"分")))</f>
        <v>贰佰壹拾柒元陆角柒分</v>
      </c>
      <c r="C109" s="30"/>
      <c r="D109" s="30"/>
      <c r="E109" s="30"/>
      <c r="F109" s="29"/>
      <c r="G109" s="31"/>
      <c r="H109" s="31" t="str">
        <f>LEFT(RIGHT(" "&amp;U109*100,16-COLUMN()))</f>
        <v xml:space="preserve"> </v>
      </c>
      <c r="I109" s="31"/>
      <c r="J109" s="31" t="s">
        <v>9</v>
      </c>
      <c r="K109" s="31" t="str">
        <f>LEFT(RIGHT(" "&amp;U109*100,16-COLUMN()))</f>
        <v>2</v>
      </c>
      <c r="L109" s="31" t="str">
        <f>LEFT(RIGHT(" "&amp;U109*100,16-COLUMN()))</f>
        <v>1</v>
      </c>
      <c r="M109" s="31" t="str">
        <f>LEFT(RIGHT(" "&amp;U109*100,16-COLUMN()))</f>
        <v>7</v>
      </c>
      <c r="N109" s="31" t="str">
        <f>LEFT(RIGHT(" "&amp;U109*100,16-COLUMN()))</f>
        <v>6</v>
      </c>
      <c r="O109" s="31" t="str">
        <f>LEFT(RIGHT(" "&amp;U109*100,16-COLUMN()))</f>
        <v>7</v>
      </c>
      <c r="P109" s="31" t="str">
        <f>LEFT(RIGHT(" "&amp;U109*100,16-COLUMN()))</f>
        <v/>
      </c>
      <c r="Q109" s="31" t="e">
        <f>LEFT(RIGHT(" "&amp;U109*100,15-COLUMN()))</f>
        <v>#VALUE!</v>
      </c>
      <c r="R109" s="31" t="e">
        <f>LEFT(RIGHT(" "&amp;U109*100,15-COLUMN()))</f>
        <v>#VALUE!</v>
      </c>
      <c r="S109" s="31" t="e">
        <f>LEFT(RIGHT(" "&amp;U109*100,15-COLUMN()))</f>
        <v>#VALUE!</v>
      </c>
      <c r="T109" s="31"/>
      <c r="U109" s="32">
        <f>SUM(U105:U108)</f>
        <v>217.67</v>
      </c>
      <c r="V109" s="3"/>
      <c r="W109" s="33"/>
      <c r="X109" s="34"/>
    </row>
    <row r="110" spans="1:24" ht="27" customHeight="1">
      <c r="A110" s="36" t="s">
        <v>41</v>
      </c>
      <c r="B110" s="36"/>
      <c r="C110" s="37"/>
      <c r="D110" s="38"/>
      <c r="E110" s="38"/>
      <c r="F110" s="39"/>
      <c r="G110" s="40">
        <f>U109</f>
        <v>217.67</v>
      </c>
      <c r="H110" s="23"/>
      <c r="I110" s="23"/>
      <c r="J110" s="41"/>
      <c r="K110" s="31"/>
      <c r="L110" s="23"/>
      <c r="M110" s="41"/>
      <c r="N110" s="42"/>
      <c r="O110" s="42"/>
      <c r="P110" s="17"/>
      <c r="Q110" s="42"/>
      <c r="R110" s="17"/>
      <c r="S110" s="17"/>
      <c r="T110" s="17"/>
      <c r="U110" s="43"/>
      <c r="X110" s="44"/>
    </row>
    <row r="111" spans="1:24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2"/>
      <c r="W111" s="4"/>
    </row>
    <row r="112" spans="1:24" s="13" customFormat="1" ht="37.5" customHeight="1">
      <c r="A112" s="6"/>
      <c r="B112" s="7"/>
      <c r="C112" s="8"/>
      <c r="D112" s="7" t="s">
        <v>0</v>
      </c>
      <c r="E112" s="7"/>
      <c r="F112" s="7"/>
      <c r="G112" s="9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1"/>
      <c r="T112" s="11"/>
      <c r="U112" s="12"/>
      <c r="V112" s="3" t="str">
        <f>RIGHT(A112,1)</f>
        <v/>
      </c>
      <c r="W112" s="12"/>
      <c r="X112" s="12"/>
    </row>
    <row r="113" spans="1:24" ht="18.75" customHeight="1">
      <c r="A113" s="1"/>
      <c r="B113" s="14"/>
      <c r="C113" s="15"/>
      <c r="D113" s="14"/>
      <c r="E113" s="14"/>
      <c r="F113" s="14"/>
      <c r="G113" s="14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7"/>
      <c r="T113" s="17"/>
      <c r="W113" s="4"/>
    </row>
    <row r="114" spans="1:24" ht="8.25" customHeight="1">
      <c r="A114" s="1"/>
      <c r="B114" s="14"/>
      <c r="C114" s="15"/>
      <c r="D114" s="14"/>
      <c r="E114" s="14"/>
      <c r="F114" s="14"/>
      <c r="G114" s="14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7"/>
      <c r="T114" s="17"/>
      <c r="W114" s="4"/>
    </row>
    <row r="115" spans="1:24" ht="17.25" customHeight="1">
      <c r="A115" s="19" t="s">
        <v>34</v>
      </c>
      <c r="B115" s="19"/>
      <c r="C115" s="20" t="str">
        <f>IF(V115="","",VLOOKUP(V115,[1]三级科目!E1:F74,2,0))</f>
        <v>2001</v>
      </c>
      <c r="D115" s="21" t="s">
        <v>42</v>
      </c>
      <c r="E115" s="21"/>
      <c r="F115" s="22"/>
      <c r="G115" s="23" t="str">
        <f>LEFT(RIGHT(" "&amp;U115*100,16-COLUMN()))</f>
        <v xml:space="preserve"> </v>
      </c>
      <c r="H115" s="23" t="str">
        <f>LEFT(RIGHT(" "&amp;U115*100,16-COLUMN()))</f>
        <v xml:space="preserve"> </v>
      </c>
      <c r="I115" s="23" t="str">
        <f>LEFT(RIGHT(" "&amp;U115*100,16-COLUMN()))</f>
        <v xml:space="preserve"> </v>
      </c>
      <c r="J115" s="23" t="str">
        <f>LEFT(RIGHT(" "&amp;U115*100,16-COLUMN()))</f>
        <v xml:space="preserve"> </v>
      </c>
      <c r="K115" s="23" t="str">
        <f>LEFT(RIGHT(" "&amp;U115*100,16-COLUMN()))</f>
        <v xml:space="preserve"> </v>
      </c>
      <c r="L115" s="23" t="str">
        <f>LEFT(RIGHT(" "&amp;U115*100,16-COLUMN()))</f>
        <v>6</v>
      </c>
      <c r="M115" s="23" t="str">
        <f>LEFT(RIGHT(" "&amp;U115*100,16-COLUMN()))</f>
        <v>9</v>
      </c>
      <c r="N115" s="23" t="str">
        <f>LEFT(RIGHT(" "&amp;U115*100,16-COLUMN()))</f>
        <v>1</v>
      </c>
      <c r="O115" s="23" t="str">
        <f>LEFT(RIGHT(" "&amp;U115*100,16-COLUMN()))</f>
        <v>7</v>
      </c>
      <c r="P115" s="23" t="str">
        <f>LEFT(RIGHT(" "&amp;U115*100,16-COLUMN()))</f>
        <v/>
      </c>
      <c r="Q115" s="23" t="e">
        <f>LEFT(RIGHT(" "&amp;U115*100,15-COLUMN()))</f>
        <v>#VALUE!</v>
      </c>
      <c r="R115" s="23" t="e">
        <f>LEFT(RIGHT(" "&amp;U115*100,15-COLUMN()))</f>
        <v>#VALUE!</v>
      </c>
      <c r="S115" s="23" t="e">
        <f>LEFT(RIGHT(" "&amp;U115*100,15-COLUMN()))</f>
        <v>#VALUE!</v>
      </c>
      <c r="T115" s="3" t="s">
        <v>43</v>
      </c>
      <c r="U115" s="24">
        <v>69.17</v>
      </c>
      <c r="V115" s="3" t="str">
        <f>LEFT(RIGHT(A115,3),3)</f>
        <v>水电费</v>
      </c>
      <c r="W115" s="4"/>
    </row>
    <row r="116" spans="1:24" ht="17.25" customHeight="1">
      <c r="A116" s="25" t="s">
        <v>44</v>
      </c>
      <c r="B116" s="25"/>
      <c r="C116" s="20" t="str">
        <f>IF(V116="","",VLOOKUP(V116,[1]三级科目!E2:F75,2,0))</f>
        <v>2001</v>
      </c>
      <c r="D116" s="21" t="s">
        <v>45</v>
      </c>
      <c r="E116" s="21"/>
      <c r="F116" s="26"/>
      <c r="G116" s="23" t="str">
        <f>LEFT(RIGHT(" "&amp;U116*100,16-COLUMN()))</f>
        <v xml:space="preserve"> </v>
      </c>
      <c r="H116" s="23" t="str">
        <f>LEFT(RIGHT(" "&amp;U116*100,16-COLUMN()))</f>
        <v xml:space="preserve"> </v>
      </c>
      <c r="I116" s="23" t="str">
        <f>LEFT(RIGHT(" "&amp;U116*100,16-COLUMN()))</f>
        <v xml:space="preserve"> </v>
      </c>
      <c r="J116" s="23" t="str">
        <f>LEFT(RIGHT(" "&amp;U116*100,16-COLUMN()))</f>
        <v>2</v>
      </c>
      <c r="K116" s="23" t="str">
        <f>LEFT(RIGHT(" "&amp;U116*100,16-COLUMN()))</f>
        <v>6</v>
      </c>
      <c r="L116" s="23" t="str">
        <f>LEFT(RIGHT(" "&amp;U116*100,16-COLUMN()))</f>
        <v>7</v>
      </c>
      <c r="M116" s="23" t="str">
        <f>LEFT(RIGHT(" "&amp;U116*100,16-COLUMN()))</f>
        <v>6</v>
      </c>
      <c r="N116" s="23" t="str">
        <f>LEFT(RIGHT(" "&amp;U116*100,16-COLUMN()))</f>
        <v>5</v>
      </c>
      <c r="O116" s="23" t="str">
        <f>LEFT(RIGHT(" "&amp;U116*100,16-COLUMN()))</f>
        <v>5</v>
      </c>
      <c r="P116" s="23" t="str">
        <f>LEFT(RIGHT(" "&amp;U116*100,16-COLUMN()))</f>
        <v/>
      </c>
      <c r="Q116" s="23" t="e">
        <f>LEFT(RIGHT(" "&amp;U116*100,15-COLUMN()))</f>
        <v>#VALUE!</v>
      </c>
      <c r="R116" s="23" t="e">
        <f>LEFT(RIGHT(" "&amp;U116*100,15-COLUMN()))</f>
        <v>#VALUE!</v>
      </c>
      <c r="S116" s="23"/>
      <c r="T116" s="3" t="s">
        <v>7</v>
      </c>
      <c r="U116" s="24">
        <v>2676.55</v>
      </c>
      <c r="V116" s="3" t="str">
        <f>LEFT(RIGHT(A116,3),3)</f>
        <v>水电费</v>
      </c>
      <c r="W116" s="27"/>
    </row>
    <row r="117" spans="1:24" ht="17.25" customHeight="1">
      <c r="A117" s="25" t="s">
        <v>17</v>
      </c>
      <c r="B117" s="25"/>
      <c r="C117" s="20">
        <v>222109</v>
      </c>
      <c r="D117" s="21" t="s">
        <v>39</v>
      </c>
      <c r="E117" s="21"/>
      <c r="F117" s="22"/>
      <c r="G117" s="23" t="str">
        <f>LEFT(RIGHT(" "&amp;U117*100,16-COLUMN()))</f>
        <v xml:space="preserve"> </v>
      </c>
      <c r="H117" s="23" t="str">
        <f>LEFT(RIGHT(" "&amp;U117*100,16-COLUMN()))</f>
        <v xml:space="preserve"> </v>
      </c>
      <c r="I117" s="23" t="str">
        <f>LEFT(RIGHT(" "&amp;U117*100,16-COLUMN()))</f>
        <v xml:space="preserve"> </v>
      </c>
      <c r="J117" s="23" t="str">
        <f>LEFT(RIGHT(" "&amp;U117*100,16-COLUMN()))</f>
        <v xml:space="preserve"> </v>
      </c>
      <c r="K117" s="23" t="str">
        <f>LEFT(RIGHT(" "&amp;U117*100,16-COLUMN()))</f>
        <v>4</v>
      </c>
      <c r="L117" s="23" t="str">
        <f>LEFT(RIGHT(" "&amp;U117*100,16-COLUMN()))</f>
        <v>5</v>
      </c>
      <c r="M117" s="23" t="str">
        <f>LEFT(RIGHT(" "&amp;U117*100,16-COLUMN()))</f>
        <v>5</v>
      </c>
      <c r="N117" s="23" t="str">
        <f>LEFT(RIGHT(" "&amp;U117*100,16-COLUMN()))</f>
        <v>0</v>
      </c>
      <c r="O117" s="23" t="str">
        <f>LEFT(RIGHT(" "&amp;U117*100,16-COLUMN()))</f>
        <v>1</v>
      </c>
      <c r="P117" s="23"/>
      <c r="Q117" s="23" t="e">
        <f>LEFT(RIGHT(" "&amp;U117*100,15-COLUMN()))</f>
        <v>#VALUE!</v>
      </c>
      <c r="R117" s="23" t="e">
        <f>LEFT(RIGHT(" "&amp;U117*100,15-COLUMN()))</f>
        <v>#VALUE!</v>
      </c>
      <c r="S117" s="23"/>
      <c r="T117" s="28">
        <v>6</v>
      </c>
      <c r="U117" s="24">
        <v>455.01</v>
      </c>
      <c r="V117" s="3" t="str">
        <f>LEFT(RIGHT(A117,3),3)</f>
        <v>进项税</v>
      </c>
      <c r="W117" s="4"/>
    </row>
    <row r="118" spans="1:24" ht="17.25" customHeight="1">
      <c r="A118" s="25"/>
      <c r="B118" s="25"/>
      <c r="C118" s="20" t="str">
        <f>IF(V118="","",VLOOKUP(V118,[1]三级科目!E4:F77,2,0))</f>
        <v/>
      </c>
      <c r="D118" s="21"/>
      <c r="E118" s="21"/>
      <c r="F118" s="22"/>
      <c r="G118" s="23" t="str">
        <f>LEFT(RIGHT(" "&amp;U118*100,16-COLUMN()))</f>
        <v xml:space="preserve"> </v>
      </c>
      <c r="H118" s="23" t="str">
        <f>LEFT(RIGHT(" "&amp;U118*100,16-COLUMN()))</f>
        <v xml:space="preserve"> </v>
      </c>
      <c r="I118" s="23" t="str">
        <f>LEFT(RIGHT(" "&amp;U118*100,16-COLUMN()))</f>
        <v xml:space="preserve"> </v>
      </c>
      <c r="J118" s="23" t="str">
        <f>LEFT(RIGHT(" "&amp;U118*100,16-COLUMN()))</f>
        <v xml:space="preserve"> </v>
      </c>
      <c r="K118" s="23" t="str">
        <f>LEFT(RIGHT(" "&amp;U118*100,16-COLUMN()))</f>
        <v xml:space="preserve"> </v>
      </c>
      <c r="L118" s="23" t="str">
        <f>LEFT(RIGHT(" "&amp;U118*100,16-COLUMN()))</f>
        <v xml:space="preserve"> </v>
      </c>
      <c r="M118" s="23" t="str">
        <f>LEFT(RIGHT(" "&amp;U118*100,16-COLUMN()))</f>
        <v xml:space="preserve"> </v>
      </c>
      <c r="N118" s="23" t="str">
        <f>LEFT(RIGHT(" "&amp;U118*100,16-COLUMN()))</f>
        <v xml:space="preserve"> </v>
      </c>
      <c r="O118" s="23"/>
      <c r="P118" s="23"/>
      <c r="Q118" s="23" t="e">
        <f>LEFT(RIGHT(" "&amp;U118*100,15-COLUMN()))</f>
        <v>#VALUE!</v>
      </c>
      <c r="R118" s="23" t="e">
        <f>LEFT(RIGHT(" "&amp;U118*100,15-COLUMN()))</f>
        <v>#VALUE!</v>
      </c>
      <c r="S118" s="23"/>
      <c r="T118" s="3" t="s">
        <v>8</v>
      </c>
      <c r="U118" s="24"/>
      <c r="V118" s="3" t="str">
        <f>LEFT(RIGHT(A118,3),3)</f>
        <v/>
      </c>
      <c r="W118" s="4"/>
    </row>
    <row r="119" spans="1:24" s="35" customFormat="1" ht="27.6" customHeight="1">
      <c r="A119" s="29"/>
      <c r="B119" s="30" t="str">
        <f>IF(G120=0,"",IF(ABS(G120)&lt;1,"",TEXT(TRUNC(ABS(G120)),"[DBNum2]")&amp;"元")&amp;IF(RIGHT(TRUNC(G120*100),2)*1=0,IF(ABS(G120)&lt;0.01,"","整"),IF(ABS(G120)&lt;0.1,"",TEXT(RIGHT(TRUNC(G120*10)),"[dbnum2]"))&amp;IF(RIGHT(TRUNC(G120*10))*1=0,"","角")&amp;IF(RIGHT(TRUNC(G120*100))*1=0,"整",TEXT(RIGHT(TRUNC(G120*100)),"[dbnum2]")&amp;"分")))</f>
        <v>叁仟贰佰元柒角叁分</v>
      </c>
      <c r="C119" s="30"/>
      <c r="D119" s="30"/>
      <c r="E119" s="30"/>
      <c r="F119" s="29"/>
      <c r="G119" s="31"/>
      <c r="H119" s="31" t="str">
        <f>LEFT(RIGHT(" "&amp;U119*100,16-COLUMN()))</f>
        <v xml:space="preserve"> </v>
      </c>
      <c r="I119" s="31" t="s">
        <v>9</v>
      </c>
      <c r="J119" s="31" t="str">
        <f>LEFT(RIGHT(" "&amp;U119*100,16-COLUMN()))</f>
        <v>3</v>
      </c>
      <c r="K119" s="31" t="str">
        <f>LEFT(RIGHT(" "&amp;U119*100,16-COLUMN()))</f>
        <v>2</v>
      </c>
      <c r="L119" s="31" t="str">
        <f>LEFT(RIGHT(" "&amp;U119*100,16-COLUMN()))</f>
        <v>0</v>
      </c>
      <c r="M119" s="31" t="str">
        <f>LEFT(RIGHT(" "&amp;U119*100,16-COLUMN()))</f>
        <v>0</v>
      </c>
      <c r="N119" s="31" t="str">
        <f>LEFT(RIGHT(" "&amp;U119*100,16-COLUMN()))</f>
        <v>7</v>
      </c>
      <c r="O119" s="31" t="str">
        <f>LEFT(RIGHT(" "&amp;U119*100,16-COLUMN()))</f>
        <v>3</v>
      </c>
      <c r="P119" s="31" t="str">
        <f>LEFT(RIGHT(" "&amp;U119*100,16-COLUMN()))</f>
        <v/>
      </c>
      <c r="Q119" s="31" t="e">
        <f>LEFT(RIGHT(" "&amp;U119*100,15-COLUMN()))</f>
        <v>#VALUE!</v>
      </c>
      <c r="R119" s="31" t="e">
        <f>LEFT(RIGHT(" "&amp;U119*100,15-COLUMN()))</f>
        <v>#VALUE!</v>
      </c>
      <c r="S119" s="31" t="e">
        <f>LEFT(RIGHT(" "&amp;U119*100,15-COLUMN()))</f>
        <v>#VALUE!</v>
      </c>
      <c r="T119" s="31"/>
      <c r="U119" s="32">
        <f>SUM(U115:U118)</f>
        <v>3200.7300000000005</v>
      </c>
      <c r="V119" s="3"/>
      <c r="W119" s="33"/>
      <c r="X119" s="34"/>
    </row>
    <row r="120" spans="1:24" ht="27" customHeight="1">
      <c r="A120" s="36" t="s">
        <v>14</v>
      </c>
      <c r="B120" s="36"/>
      <c r="C120" s="37"/>
      <c r="D120" s="38"/>
      <c r="E120" s="38"/>
      <c r="F120" s="39"/>
      <c r="G120" s="40">
        <f>U119</f>
        <v>3200.7300000000005</v>
      </c>
      <c r="H120" s="23"/>
      <c r="I120" s="23"/>
      <c r="J120" s="41"/>
      <c r="K120" s="31"/>
      <c r="L120" s="23"/>
      <c r="M120" s="41"/>
      <c r="N120" s="42"/>
      <c r="O120" s="42"/>
      <c r="P120" s="17"/>
      <c r="Q120" s="42"/>
      <c r="R120" s="17"/>
      <c r="S120" s="17"/>
      <c r="T120" s="17"/>
      <c r="U120" s="43"/>
      <c r="X120" s="44"/>
    </row>
    <row r="121" spans="1:24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2"/>
      <c r="W121" s="4"/>
    </row>
    <row r="122" spans="1:24" s="13" customFormat="1" ht="37.5" customHeight="1">
      <c r="A122" s="6"/>
      <c r="B122" s="7"/>
      <c r="C122" s="8"/>
      <c r="D122" s="7" t="s">
        <v>0</v>
      </c>
      <c r="E122" s="7"/>
      <c r="F122" s="7"/>
      <c r="G122" s="9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1"/>
      <c r="T122" s="11"/>
      <c r="U122" s="12"/>
      <c r="V122" s="3" t="str">
        <f>RIGHT(A122,1)</f>
        <v/>
      </c>
      <c r="W122" s="12"/>
      <c r="X122" s="12"/>
    </row>
    <row r="123" spans="1:24" ht="18.75" customHeight="1">
      <c r="A123" s="1"/>
      <c r="B123" s="14"/>
      <c r="C123" s="15"/>
      <c r="D123" s="14"/>
      <c r="E123" s="14"/>
      <c r="F123" s="14"/>
      <c r="G123" s="14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7"/>
      <c r="T123" s="17"/>
      <c r="W123" s="4"/>
    </row>
    <row r="124" spans="1:24" ht="8.25" customHeight="1">
      <c r="A124" s="1"/>
      <c r="B124" s="14"/>
      <c r="C124" s="15"/>
      <c r="D124" s="14"/>
      <c r="E124" s="14"/>
      <c r="F124" s="14"/>
      <c r="G124" s="14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7"/>
      <c r="T124" s="17"/>
      <c r="W124" s="4"/>
    </row>
    <row r="125" spans="1:24" ht="17.25" customHeight="1">
      <c r="A125" s="19" t="s">
        <v>34</v>
      </c>
      <c r="B125" s="19"/>
      <c r="C125" s="20" t="str">
        <f>IF(V125="","",VLOOKUP(V125,[1]三级科目!E1:F74,2,0))</f>
        <v>2001</v>
      </c>
      <c r="D125" s="21" t="s">
        <v>46</v>
      </c>
      <c r="E125" s="21"/>
      <c r="F125" s="22"/>
      <c r="G125" s="23" t="str">
        <f>LEFT(RIGHT(" "&amp;U125*100,16-COLUMN()))</f>
        <v xml:space="preserve"> </v>
      </c>
      <c r="H125" s="23" t="str">
        <f>LEFT(RIGHT(" "&amp;U125*100,16-COLUMN()))</f>
        <v xml:space="preserve"> </v>
      </c>
      <c r="I125" s="23" t="str">
        <f>LEFT(RIGHT(" "&amp;U125*100,16-COLUMN()))</f>
        <v xml:space="preserve"> </v>
      </c>
      <c r="J125" s="23" t="str">
        <f>LEFT(RIGHT(" "&amp;U125*100,16-COLUMN()))</f>
        <v>9</v>
      </c>
      <c r="K125" s="23" t="str">
        <f>LEFT(RIGHT(" "&amp;U125*100,16-COLUMN()))</f>
        <v>0</v>
      </c>
      <c r="L125" s="23" t="str">
        <f>LEFT(RIGHT(" "&amp;U125*100,16-COLUMN()))</f>
        <v>7</v>
      </c>
      <c r="M125" s="23" t="str">
        <f>LEFT(RIGHT(" "&amp;U125*100,16-COLUMN()))</f>
        <v>5</v>
      </c>
      <c r="N125" s="23" t="str">
        <f>LEFT(RIGHT(" "&amp;U125*100,16-COLUMN()))</f>
        <v>2</v>
      </c>
      <c r="O125" s="23" t="str">
        <f>LEFT(RIGHT(" "&amp;U125*100,16-COLUMN()))</f>
        <v>4</v>
      </c>
      <c r="P125" s="23" t="str">
        <f>LEFT(RIGHT(" "&amp;U125*100,16-COLUMN()))</f>
        <v/>
      </c>
      <c r="Q125" s="23" t="e">
        <f>LEFT(RIGHT(" "&amp;U125*100,15-COLUMN()))</f>
        <v>#VALUE!</v>
      </c>
      <c r="R125" s="23" t="e">
        <f>LEFT(RIGHT(" "&amp;U125*100,15-COLUMN()))</f>
        <v>#VALUE!</v>
      </c>
      <c r="S125" s="23" t="e">
        <f>LEFT(RIGHT(" "&amp;U125*100,15-COLUMN()))</f>
        <v>#VALUE!</v>
      </c>
      <c r="T125" s="3" t="s">
        <v>47</v>
      </c>
      <c r="U125" s="24">
        <v>9075.24</v>
      </c>
      <c r="V125" s="3" t="str">
        <f>LEFT(RIGHT(A125,3),3)</f>
        <v>水电费</v>
      </c>
      <c r="W125" s="4"/>
    </row>
    <row r="126" spans="1:24" ht="17.25" customHeight="1">
      <c r="A126" s="25" t="s">
        <v>17</v>
      </c>
      <c r="B126" s="25"/>
      <c r="C126" s="20">
        <v>222109</v>
      </c>
      <c r="D126" s="21" t="s">
        <v>48</v>
      </c>
      <c r="E126" s="21"/>
      <c r="F126" s="26"/>
      <c r="G126" s="23" t="str">
        <f>LEFT(RIGHT(" "&amp;U126*100,16-COLUMN()))</f>
        <v xml:space="preserve"> </v>
      </c>
      <c r="H126" s="23" t="str">
        <f>LEFT(RIGHT(" "&amp;U126*100,16-COLUMN()))</f>
        <v xml:space="preserve"> </v>
      </c>
      <c r="I126" s="23" t="str">
        <f>LEFT(RIGHT(" "&amp;U126*100,16-COLUMN()))</f>
        <v xml:space="preserve"> </v>
      </c>
      <c r="J126" s="23" t="str">
        <f>LEFT(RIGHT(" "&amp;U126*100,16-COLUMN()))</f>
        <v>1</v>
      </c>
      <c r="K126" s="23" t="str">
        <f>LEFT(RIGHT(" "&amp;U126*100,16-COLUMN()))</f>
        <v>4</v>
      </c>
      <c r="L126" s="23" t="str">
        <f>LEFT(RIGHT(" "&amp;U126*100,16-COLUMN()))</f>
        <v>2</v>
      </c>
      <c r="M126" s="23" t="str">
        <f>LEFT(RIGHT(" "&amp;U126*100,16-COLUMN()))</f>
        <v>4</v>
      </c>
      <c r="N126" s="23" t="str">
        <f>LEFT(RIGHT(" "&amp;U126*100,16-COLUMN()))</f>
        <v>7</v>
      </c>
      <c r="O126" s="23" t="str">
        <f>LEFT(RIGHT(" "&amp;U126*100,16-COLUMN()))</f>
        <v>6</v>
      </c>
      <c r="P126" s="23" t="str">
        <f>LEFT(RIGHT(" "&amp;U126*100,16-COLUMN()))</f>
        <v/>
      </c>
      <c r="Q126" s="23" t="e">
        <f>LEFT(RIGHT(" "&amp;U126*100,15-COLUMN()))</f>
        <v>#VALUE!</v>
      </c>
      <c r="R126" s="23" t="e">
        <f>LEFT(RIGHT(" "&amp;U126*100,15-COLUMN()))</f>
        <v>#VALUE!</v>
      </c>
      <c r="S126" s="23"/>
      <c r="T126" s="3" t="s">
        <v>49</v>
      </c>
      <c r="U126" s="24">
        <v>1424.76</v>
      </c>
      <c r="V126" s="3" t="str">
        <f>LEFT(RIGHT(A126,3),3)</f>
        <v>进项税</v>
      </c>
      <c r="W126" s="27"/>
    </row>
    <row r="127" spans="1:24" ht="17.25" customHeight="1">
      <c r="A127" s="25"/>
      <c r="B127" s="25"/>
      <c r="C127" s="20"/>
      <c r="D127" s="21"/>
      <c r="E127" s="21"/>
      <c r="F127" s="22"/>
      <c r="G127" s="23" t="str">
        <f>LEFT(RIGHT(" "&amp;U127*100,16-COLUMN()))</f>
        <v xml:space="preserve"> </v>
      </c>
      <c r="H127" s="23" t="str">
        <f>LEFT(RIGHT(" "&amp;U127*100,16-COLUMN()))</f>
        <v xml:space="preserve"> </v>
      </c>
      <c r="I127" s="23" t="str">
        <f>LEFT(RIGHT(" "&amp;U127*100,16-COLUMN()))</f>
        <v xml:space="preserve"> </v>
      </c>
      <c r="J127" s="23" t="str">
        <f>LEFT(RIGHT(" "&amp;U127*100,16-COLUMN()))</f>
        <v xml:space="preserve"> </v>
      </c>
      <c r="K127" s="23" t="str">
        <f>LEFT(RIGHT(" "&amp;U127*100,16-COLUMN()))</f>
        <v xml:space="preserve"> </v>
      </c>
      <c r="L127" s="23" t="str">
        <f>LEFT(RIGHT(" "&amp;U127*100,16-COLUMN()))</f>
        <v xml:space="preserve"> </v>
      </c>
      <c r="M127" s="23" t="str">
        <f>LEFT(RIGHT(" "&amp;U127*100,16-COLUMN()))</f>
        <v xml:space="preserve"> </v>
      </c>
      <c r="N127" s="23" t="str">
        <f>LEFT(RIGHT(" "&amp;U127*100,16-COLUMN()))</f>
        <v xml:space="preserve"> </v>
      </c>
      <c r="O127" s="23"/>
      <c r="P127" s="23"/>
      <c r="Q127" s="23" t="e">
        <f>LEFT(RIGHT(" "&amp;U127*100,15-COLUMN()))</f>
        <v>#VALUE!</v>
      </c>
      <c r="R127" s="23" t="e">
        <f>LEFT(RIGHT(" "&amp;U127*100,15-COLUMN()))</f>
        <v>#VALUE!</v>
      </c>
      <c r="S127" s="23"/>
      <c r="T127" s="28">
        <v>3</v>
      </c>
      <c r="U127" s="24"/>
      <c r="V127" s="3" t="str">
        <f>LEFT(RIGHT(A127,3),3)</f>
        <v/>
      </c>
      <c r="W127" s="4"/>
    </row>
    <row r="128" spans="1:24" ht="17.25" customHeight="1">
      <c r="A128" s="25"/>
      <c r="B128" s="25"/>
      <c r="C128" s="20" t="str">
        <f>IF(V128="","",VLOOKUP(V128,[1]三级科目!E4:F77,2,0))</f>
        <v/>
      </c>
      <c r="D128" s="21"/>
      <c r="E128" s="21"/>
      <c r="F128" s="22"/>
      <c r="G128" s="23" t="str">
        <f>LEFT(RIGHT(" "&amp;U128*100,16-COLUMN()))</f>
        <v xml:space="preserve"> </v>
      </c>
      <c r="H128" s="23" t="str">
        <f>LEFT(RIGHT(" "&amp;U128*100,16-COLUMN()))</f>
        <v xml:space="preserve"> </v>
      </c>
      <c r="I128" s="23" t="str">
        <f>LEFT(RIGHT(" "&amp;U128*100,16-COLUMN()))</f>
        <v xml:space="preserve"> </v>
      </c>
      <c r="J128" s="23" t="str">
        <f>LEFT(RIGHT(" "&amp;U128*100,16-COLUMN()))</f>
        <v xml:space="preserve"> </v>
      </c>
      <c r="K128" s="23" t="str">
        <f>LEFT(RIGHT(" "&amp;U128*100,16-COLUMN()))</f>
        <v xml:space="preserve"> </v>
      </c>
      <c r="L128" s="23" t="str">
        <f>LEFT(RIGHT(" "&amp;U128*100,16-COLUMN()))</f>
        <v xml:space="preserve"> </v>
      </c>
      <c r="M128" s="23" t="str">
        <f>LEFT(RIGHT(" "&amp;U128*100,16-COLUMN()))</f>
        <v xml:space="preserve"> </v>
      </c>
      <c r="N128" s="23" t="str">
        <f>LEFT(RIGHT(" "&amp;U128*100,16-COLUMN()))</f>
        <v xml:space="preserve"> </v>
      </c>
      <c r="O128" s="23"/>
      <c r="P128" s="23"/>
      <c r="Q128" s="23" t="e">
        <f>LEFT(RIGHT(" "&amp;U128*100,15-COLUMN()))</f>
        <v>#VALUE!</v>
      </c>
      <c r="R128" s="23" t="e">
        <f>LEFT(RIGHT(" "&amp;U128*100,15-COLUMN()))</f>
        <v>#VALUE!</v>
      </c>
      <c r="S128" s="23"/>
      <c r="T128" s="3" t="s">
        <v>50</v>
      </c>
      <c r="U128" s="24"/>
      <c r="V128" s="3" t="str">
        <f>LEFT(RIGHT(A128,3),3)</f>
        <v/>
      </c>
      <c r="W128" s="4"/>
    </row>
    <row r="129" spans="1:24" s="35" customFormat="1" ht="27.6" customHeight="1">
      <c r="A129" s="29"/>
      <c r="B129" s="30" t="str">
        <f>IF(G130=0,"",IF(ABS(G130)&lt;1,"",TEXT(TRUNC(ABS(G130)),"[DBNum2]")&amp;"元")&amp;IF(RIGHT(TRUNC(G130*100),2)*1=0,IF(ABS(G130)&lt;0.01,"","整"),IF(ABS(G130)&lt;0.1,"",TEXT(RIGHT(TRUNC(G130*10)),"[dbnum2]"))&amp;IF(RIGHT(TRUNC(G130*10))*1=0,"","角")&amp;IF(RIGHT(TRUNC(G130*100))*1=0,"整",TEXT(RIGHT(TRUNC(G130*100)),"[dbnum2]")&amp;"分")))</f>
        <v>壹万零伍佰元整</v>
      </c>
      <c r="C129" s="30"/>
      <c r="D129" s="30"/>
      <c r="E129" s="30"/>
      <c r="F129" s="29"/>
      <c r="G129" s="31"/>
      <c r="H129" s="31" t="s">
        <v>9</v>
      </c>
      <c r="I129" s="31" t="str">
        <f>LEFT(RIGHT(" "&amp;U129*100,16-COLUMN()))</f>
        <v>1</v>
      </c>
      <c r="J129" s="31" t="str">
        <f>LEFT(RIGHT(" "&amp;U129*100,16-COLUMN()))</f>
        <v>0</v>
      </c>
      <c r="K129" s="31" t="str">
        <f>LEFT(RIGHT(" "&amp;U129*100,16-COLUMN()))</f>
        <v>5</v>
      </c>
      <c r="L129" s="31" t="str">
        <f>LEFT(RIGHT(" "&amp;U129*100,16-COLUMN()))</f>
        <v>0</v>
      </c>
      <c r="M129" s="31" t="str">
        <f>LEFT(RIGHT(" "&amp;U129*100,16-COLUMN()))</f>
        <v>0</v>
      </c>
      <c r="N129" s="31" t="str">
        <f>LEFT(RIGHT(" "&amp;U129*100,16-COLUMN()))</f>
        <v>0</v>
      </c>
      <c r="O129" s="31" t="str">
        <f>LEFT(RIGHT(" "&amp;U129*100,16-COLUMN()))</f>
        <v>0</v>
      </c>
      <c r="P129" s="31" t="str">
        <f>LEFT(RIGHT(" "&amp;U129*100,16-COLUMN()))</f>
        <v/>
      </c>
      <c r="Q129" s="31" t="e">
        <f>LEFT(RIGHT(" "&amp;U129*100,15-COLUMN()))</f>
        <v>#VALUE!</v>
      </c>
      <c r="R129" s="31" t="e">
        <f>LEFT(RIGHT(" "&amp;U129*100,15-COLUMN()))</f>
        <v>#VALUE!</v>
      </c>
      <c r="S129" s="31" t="e">
        <f>LEFT(RIGHT(" "&amp;U129*100,15-COLUMN()))</f>
        <v>#VALUE!</v>
      </c>
      <c r="T129" s="31"/>
      <c r="U129" s="32">
        <f>SUM(U125:U128)</f>
        <v>10500</v>
      </c>
      <c r="V129" s="3"/>
      <c r="W129" s="33"/>
      <c r="X129" s="34"/>
    </row>
    <row r="130" spans="1:24" ht="27" customHeight="1">
      <c r="A130" s="36" t="s">
        <v>14</v>
      </c>
      <c r="B130" s="36"/>
      <c r="C130" s="37"/>
      <c r="D130" s="38"/>
      <c r="E130" s="38"/>
      <c r="F130" s="39"/>
      <c r="G130" s="40">
        <f>U129</f>
        <v>10500</v>
      </c>
      <c r="H130" s="23"/>
      <c r="I130" s="23"/>
      <c r="J130" s="41"/>
      <c r="K130" s="31"/>
      <c r="L130" s="23"/>
      <c r="M130" s="41"/>
      <c r="N130" s="42"/>
      <c r="O130" s="42"/>
      <c r="P130" s="17"/>
      <c r="Q130" s="42"/>
      <c r="R130" s="17"/>
      <c r="S130" s="17"/>
      <c r="T130" s="17"/>
      <c r="U130" s="43"/>
      <c r="X130" s="44"/>
    </row>
    <row r="131" spans="1:24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2"/>
      <c r="W131" s="4"/>
    </row>
    <row r="132" spans="1:24" s="13" customFormat="1" ht="37.5" customHeight="1">
      <c r="A132" s="6"/>
      <c r="B132" s="7"/>
      <c r="C132" s="8"/>
      <c r="D132" s="7" t="s">
        <v>0</v>
      </c>
      <c r="E132" s="7"/>
      <c r="F132" s="7"/>
      <c r="G132" s="9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1"/>
      <c r="T132" s="11"/>
      <c r="U132" s="12"/>
      <c r="V132" s="3" t="str">
        <f>RIGHT(A132,1)</f>
        <v/>
      </c>
      <c r="W132" s="12"/>
      <c r="X132" s="12"/>
    </row>
    <row r="133" spans="1:24" ht="18.75" customHeight="1">
      <c r="A133" s="1"/>
      <c r="B133" s="14"/>
      <c r="C133" s="15"/>
      <c r="D133" s="14"/>
      <c r="E133" s="14"/>
      <c r="F133" s="14"/>
      <c r="G133" s="14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7"/>
      <c r="T133" s="17"/>
      <c r="W133" s="4"/>
    </row>
    <row r="134" spans="1:24" ht="8.25" customHeight="1">
      <c r="A134" s="1"/>
      <c r="B134" s="14"/>
      <c r="C134" s="15"/>
      <c r="D134" s="14"/>
      <c r="E134" s="14"/>
      <c r="F134" s="14"/>
      <c r="G134" s="14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7"/>
      <c r="T134" s="17"/>
      <c r="W134" s="4"/>
    </row>
    <row r="135" spans="1:24" ht="17.25" customHeight="1">
      <c r="A135" s="19" t="s">
        <v>51</v>
      </c>
      <c r="B135" s="19"/>
      <c r="C135" s="20" t="str">
        <f>IF(V135="","",VLOOKUP(V135,[1]三级科目!E1:F74,2,0))</f>
        <v>3201</v>
      </c>
      <c r="D135" s="21" t="s">
        <v>52</v>
      </c>
      <c r="E135" s="21"/>
      <c r="F135" s="22"/>
      <c r="G135" s="23" t="str">
        <f>LEFT(RIGHT(" "&amp;U135*100,16-COLUMN()))</f>
        <v xml:space="preserve"> </v>
      </c>
      <c r="H135" s="23" t="str">
        <f>LEFT(RIGHT(" "&amp;U135*100,16-COLUMN()))</f>
        <v xml:space="preserve"> </v>
      </c>
      <c r="I135" s="23" t="str">
        <f>LEFT(RIGHT(" "&amp;U135*100,16-COLUMN()))</f>
        <v xml:space="preserve"> </v>
      </c>
      <c r="J135" s="23" t="str">
        <f>LEFT(RIGHT(" "&amp;U135*100,16-COLUMN()))</f>
        <v xml:space="preserve"> </v>
      </c>
      <c r="K135" s="23" t="str">
        <f>LEFT(RIGHT(" "&amp;U135*100,16-COLUMN()))</f>
        <v>7</v>
      </c>
      <c r="L135" s="23" t="str">
        <f>LEFT(RIGHT(" "&amp;U135*100,16-COLUMN()))</f>
        <v>0</v>
      </c>
      <c r="M135" s="23" t="str">
        <f>LEFT(RIGHT(" "&amp;U135*100,16-COLUMN()))</f>
        <v>5</v>
      </c>
      <c r="N135" s="23" t="str">
        <f>LEFT(RIGHT(" "&amp;U135*100,16-COLUMN()))</f>
        <v>0</v>
      </c>
      <c r="O135" s="23" t="str">
        <f>LEFT(RIGHT(" "&amp;U135*100,16-COLUMN()))</f>
        <v>0</v>
      </c>
      <c r="P135" s="23" t="str">
        <f>LEFT(RIGHT(" "&amp;U135*100,16-COLUMN()))</f>
        <v/>
      </c>
      <c r="Q135" s="23" t="e">
        <f>LEFT(RIGHT(" "&amp;U135*100,15-COLUMN()))</f>
        <v>#VALUE!</v>
      </c>
      <c r="R135" s="23" t="e">
        <f>LEFT(RIGHT(" "&amp;U135*100,15-COLUMN()))</f>
        <v>#VALUE!</v>
      </c>
      <c r="S135" s="23" t="e">
        <f>LEFT(RIGHT(" "&amp;U135*100,15-COLUMN()))</f>
        <v>#VALUE!</v>
      </c>
      <c r="T135" s="3" t="s">
        <v>47</v>
      </c>
      <c r="U135" s="24">
        <f>715-10</f>
        <v>705</v>
      </c>
      <c r="V135" s="3" t="str">
        <f>LEFT(RIGHT(A135,3),3)</f>
        <v>育经费</v>
      </c>
      <c r="W135" s="4"/>
    </row>
    <row r="136" spans="1:24" ht="17.25" customHeight="1">
      <c r="A136" s="25" t="s">
        <v>53</v>
      </c>
      <c r="B136" s="25"/>
      <c r="C136" s="20" t="str">
        <f>IF(V136="","",VLOOKUP(V136,[1]三级科目!E2:F75,2,0))</f>
        <v>3201</v>
      </c>
      <c r="D136" s="21" t="s">
        <v>54</v>
      </c>
      <c r="E136" s="21"/>
      <c r="F136" s="26"/>
      <c r="G136" s="23" t="str">
        <f>LEFT(RIGHT(" "&amp;U136*100,16-COLUMN()))</f>
        <v xml:space="preserve"> </v>
      </c>
      <c r="H136" s="23" t="str">
        <f>LEFT(RIGHT(" "&amp;U136*100,16-COLUMN()))</f>
        <v xml:space="preserve"> </v>
      </c>
      <c r="I136" s="23" t="str">
        <f>LEFT(RIGHT(" "&amp;U136*100,16-COLUMN()))</f>
        <v xml:space="preserve"> </v>
      </c>
      <c r="J136" s="23" t="str">
        <f>LEFT(RIGHT(" "&amp;U136*100,16-COLUMN()))</f>
        <v>2</v>
      </c>
      <c r="K136" s="23" t="str">
        <f>LEFT(RIGHT(" "&amp;U136*100,16-COLUMN()))</f>
        <v>7</v>
      </c>
      <c r="L136" s="23" t="str">
        <f>LEFT(RIGHT(" "&amp;U136*100,16-COLUMN()))</f>
        <v>5</v>
      </c>
      <c r="M136" s="23" t="str">
        <f>LEFT(RIGHT(" "&amp;U136*100,16-COLUMN()))</f>
        <v>4</v>
      </c>
      <c r="N136" s="23" t="str">
        <f>LEFT(RIGHT(" "&amp;U136*100,16-COLUMN()))</f>
        <v>7</v>
      </c>
      <c r="O136" s="23" t="str">
        <f>LEFT(RIGHT(" "&amp;U136*100,16-COLUMN()))</f>
        <v>2</v>
      </c>
      <c r="P136" s="23" t="str">
        <f>LEFT(RIGHT(" "&amp;U136*100,16-COLUMN()))</f>
        <v/>
      </c>
      <c r="Q136" s="23" t="e">
        <f>LEFT(RIGHT(" "&amp;U136*100,15-COLUMN()))</f>
        <v>#VALUE!</v>
      </c>
      <c r="R136" s="23" t="e">
        <f>LEFT(RIGHT(" "&amp;U136*100,15-COLUMN()))</f>
        <v>#VALUE!</v>
      </c>
      <c r="S136" s="23"/>
      <c r="T136" s="3" t="s">
        <v>7</v>
      </c>
      <c r="U136" s="24">
        <f>1377.36*2</f>
        <v>2754.72</v>
      </c>
      <c r="V136" s="3" t="str">
        <f>LEFT(RIGHT(A136,3),3)</f>
        <v>育经费</v>
      </c>
      <c r="W136" s="27"/>
    </row>
    <row r="137" spans="1:24" ht="17.25" customHeight="1">
      <c r="A137" s="25" t="s">
        <v>17</v>
      </c>
      <c r="B137" s="25"/>
      <c r="C137" s="20">
        <v>222109</v>
      </c>
      <c r="D137" s="21" t="s">
        <v>55</v>
      </c>
      <c r="E137" s="21"/>
      <c r="F137" s="22"/>
      <c r="G137" s="23" t="str">
        <f>LEFT(RIGHT(" "&amp;U137*100,16-COLUMN()))</f>
        <v xml:space="preserve"> </v>
      </c>
      <c r="H137" s="23" t="str">
        <f>LEFT(RIGHT(" "&amp;U137*100,16-COLUMN()))</f>
        <v xml:space="preserve"> </v>
      </c>
      <c r="I137" s="23" t="str">
        <f>LEFT(RIGHT(" "&amp;U137*100,16-COLUMN()))</f>
        <v xml:space="preserve"> </v>
      </c>
      <c r="J137" s="23" t="str">
        <f>LEFT(RIGHT(" "&amp;U137*100,16-COLUMN()))</f>
        <v xml:space="preserve"> </v>
      </c>
      <c r="K137" s="23" t="str">
        <f>LEFT(RIGHT(" "&amp;U137*100,16-COLUMN()))</f>
        <v>1</v>
      </c>
      <c r="L137" s="23" t="str">
        <f>LEFT(RIGHT(" "&amp;U137*100,16-COLUMN()))</f>
        <v>6</v>
      </c>
      <c r="M137" s="23" t="str">
        <f>LEFT(RIGHT(" "&amp;U137*100,16-COLUMN()))</f>
        <v>5</v>
      </c>
      <c r="N137" s="23" t="str">
        <f>LEFT(RIGHT(" "&amp;U137*100,16-COLUMN()))</f>
        <v>2</v>
      </c>
      <c r="O137" s="23" t="str">
        <f>LEFT(RIGHT(" "&amp;U137*100,16-COLUMN()))</f>
        <v>8</v>
      </c>
      <c r="P137" s="23"/>
      <c r="Q137" s="23" t="e">
        <f>LEFT(RIGHT(" "&amp;U137*100,15-COLUMN()))</f>
        <v>#VALUE!</v>
      </c>
      <c r="R137" s="23" t="e">
        <f>LEFT(RIGHT(" "&amp;U137*100,15-COLUMN()))</f>
        <v>#VALUE!</v>
      </c>
      <c r="S137" s="23"/>
      <c r="T137" s="28">
        <v>14</v>
      </c>
      <c r="U137" s="24">
        <f>82.64*2</f>
        <v>165.28</v>
      </c>
      <c r="V137" s="3" t="str">
        <f>LEFT(RIGHT(A137,3),3)</f>
        <v>进项税</v>
      </c>
      <c r="W137" s="4"/>
    </row>
    <row r="138" spans="1:24" ht="17.25" customHeight="1">
      <c r="A138" s="25"/>
      <c r="B138" s="25"/>
      <c r="C138" s="20" t="str">
        <f>IF(V138="","",VLOOKUP(V138,[1]三级科目!E4:F77,2,0))</f>
        <v/>
      </c>
      <c r="D138" s="21"/>
      <c r="E138" s="21"/>
      <c r="F138" s="22"/>
      <c r="G138" s="23" t="str">
        <f>LEFT(RIGHT(" "&amp;U138*100,16-COLUMN()))</f>
        <v xml:space="preserve"> </v>
      </c>
      <c r="H138" s="23" t="str">
        <f>LEFT(RIGHT(" "&amp;U138*100,16-COLUMN()))</f>
        <v xml:space="preserve"> </v>
      </c>
      <c r="I138" s="23" t="str">
        <f>LEFT(RIGHT(" "&amp;U138*100,16-COLUMN()))</f>
        <v xml:space="preserve"> </v>
      </c>
      <c r="J138" s="23" t="str">
        <f>LEFT(RIGHT(" "&amp;U138*100,16-COLUMN()))</f>
        <v xml:space="preserve"> </v>
      </c>
      <c r="K138" s="23" t="str">
        <f>LEFT(RIGHT(" "&amp;U138*100,16-COLUMN()))</f>
        <v xml:space="preserve"> </v>
      </c>
      <c r="L138" s="23" t="str">
        <f>LEFT(RIGHT(" "&amp;U138*100,16-COLUMN()))</f>
        <v xml:space="preserve"> </v>
      </c>
      <c r="M138" s="23" t="str">
        <f>LEFT(RIGHT(" "&amp;U138*100,16-COLUMN()))</f>
        <v xml:space="preserve"> </v>
      </c>
      <c r="N138" s="23" t="str">
        <f>LEFT(RIGHT(" "&amp;U138*100,16-COLUMN()))</f>
        <v xml:space="preserve"> </v>
      </c>
      <c r="O138" s="23"/>
      <c r="P138" s="23"/>
      <c r="Q138" s="23" t="e">
        <f>LEFT(RIGHT(" "&amp;U138*100,15-COLUMN()))</f>
        <v>#VALUE!</v>
      </c>
      <c r="R138" s="23" t="e">
        <f>LEFT(RIGHT(" "&amp;U138*100,15-COLUMN()))</f>
        <v>#VALUE!</v>
      </c>
      <c r="S138" s="23"/>
      <c r="T138" s="3" t="s">
        <v>8</v>
      </c>
      <c r="U138" s="24"/>
      <c r="V138" s="3" t="str">
        <f>LEFT(RIGHT(A138,3),3)</f>
        <v/>
      </c>
      <c r="W138" s="4"/>
    </row>
    <row r="139" spans="1:24" s="35" customFormat="1" ht="27.6" customHeight="1">
      <c r="A139" s="29"/>
      <c r="B139" s="30" t="str">
        <f>IF(G140=0,"",IF(ABS(G140)&lt;1,"",TEXT(TRUNC(ABS(G140)),"[DBNum2]")&amp;"元")&amp;IF(RIGHT(TRUNC(G140*100),2)*1=0,IF(ABS(G140)&lt;0.01,"","整"),IF(ABS(G140)&lt;0.1,"",TEXT(RIGHT(TRUNC(G140*10)),"[dbnum2]"))&amp;IF(RIGHT(TRUNC(G140*10))*1=0,"","角")&amp;IF(RIGHT(TRUNC(G140*100))*1=0,"整",TEXT(RIGHT(TRUNC(G140*100)),"[dbnum2]")&amp;"分")))</f>
        <v>叁仟陆佰贰拾伍元整</v>
      </c>
      <c r="C139" s="30"/>
      <c r="D139" s="30"/>
      <c r="E139" s="30"/>
      <c r="F139" s="29"/>
      <c r="G139" s="31"/>
      <c r="H139" s="31"/>
      <c r="I139" s="31" t="s">
        <v>9</v>
      </c>
      <c r="J139" s="31" t="str">
        <f>LEFT(RIGHT(" "&amp;U139*100,16-COLUMN()))</f>
        <v>3</v>
      </c>
      <c r="K139" s="31" t="str">
        <f>LEFT(RIGHT(" "&amp;U139*100,16-COLUMN()))</f>
        <v>6</v>
      </c>
      <c r="L139" s="31" t="str">
        <f>LEFT(RIGHT(" "&amp;U139*100,16-COLUMN()))</f>
        <v>2</v>
      </c>
      <c r="M139" s="31" t="str">
        <f>LEFT(RIGHT(" "&amp;U139*100,16-COLUMN()))</f>
        <v>5</v>
      </c>
      <c r="N139" s="31" t="str">
        <f>LEFT(RIGHT(" "&amp;U139*100,16-COLUMN()))</f>
        <v>0</v>
      </c>
      <c r="O139" s="31" t="str">
        <f>LEFT(RIGHT(" "&amp;U139*100,16-COLUMN()))</f>
        <v>0</v>
      </c>
      <c r="P139" s="31" t="str">
        <f>LEFT(RIGHT(" "&amp;U139*100,16-COLUMN()))</f>
        <v/>
      </c>
      <c r="Q139" s="31" t="e">
        <f>LEFT(RIGHT(" "&amp;U139*100,15-COLUMN()))</f>
        <v>#VALUE!</v>
      </c>
      <c r="R139" s="31" t="e">
        <f>LEFT(RIGHT(" "&amp;U139*100,15-COLUMN()))</f>
        <v>#VALUE!</v>
      </c>
      <c r="S139" s="31" t="e">
        <f>LEFT(RIGHT(" "&amp;U139*100,15-COLUMN()))</f>
        <v>#VALUE!</v>
      </c>
      <c r="T139" s="31"/>
      <c r="U139" s="32">
        <f>SUM(U135:U138)</f>
        <v>3625</v>
      </c>
      <c r="V139" s="3"/>
      <c r="W139" s="33"/>
      <c r="X139" s="34"/>
    </row>
    <row r="140" spans="1:24" ht="27" customHeight="1">
      <c r="A140" s="36" t="s">
        <v>10</v>
      </c>
      <c r="B140" s="36"/>
      <c r="C140" s="37"/>
      <c r="D140" s="38" t="s">
        <v>11</v>
      </c>
      <c r="E140" s="38"/>
      <c r="F140" s="39"/>
      <c r="G140" s="40">
        <f>U139</f>
        <v>3625</v>
      </c>
      <c r="H140" s="23"/>
      <c r="I140" s="23"/>
      <c r="J140" s="41"/>
      <c r="K140" s="31"/>
      <c r="L140" s="23"/>
      <c r="M140" s="41"/>
      <c r="N140" s="42"/>
      <c r="O140" s="42"/>
      <c r="P140" s="17"/>
      <c r="Q140" s="42"/>
      <c r="R140" s="17"/>
      <c r="S140" s="17"/>
      <c r="T140" s="17"/>
      <c r="U140" s="43"/>
      <c r="X140" s="44"/>
    </row>
    <row r="141" spans="1:24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2"/>
      <c r="W141" s="4"/>
    </row>
    <row r="142" spans="1:24" s="13" customFormat="1" ht="37.5" customHeight="1">
      <c r="A142" s="6"/>
      <c r="B142" s="7"/>
      <c r="C142" s="8"/>
      <c r="D142" s="7" t="s">
        <v>0</v>
      </c>
      <c r="E142" s="7"/>
      <c r="F142" s="7"/>
      <c r="G142" s="9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1"/>
      <c r="T142" s="11"/>
      <c r="U142" s="12"/>
      <c r="V142" s="3" t="str">
        <f>RIGHT(A142,1)</f>
        <v/>
      </c>
      <c r="W142" s="12"/>
      <c r="X142" s="12"/>
    </row>
    <row r="143" spans="1:24" ht="18.75" customHeight="1">
      <c r="A143" s="1"/>
      <c r="B143" s="14"/>
      <c r="C143" s="15"/>
      <c r="D143" s="14"/>
      <c r="E143" s="14"/>
      <c r="F143" s="14"/>
      <c r="G143" s="14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7"/>
      <c r="T143" s="17"/>
      <c r="W143" s="4"/>
    </row>
    <row r="144" spans="1:24" ht="8.25" customHeight="1">
      <c r="A144" s="1"/>
      <c r="B144" s="14"/>
      <c r="C144" s="15"/>
      <c r="D144" s="14"/>
      <c r="E144" s="14"/>
      <c r="F144" s="14"/>
      <c r="G144" s="14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7"/>
      <c r="T144" s="17"/>
      <c r="W144" s="4"/>
    </row>
    <row r="145" spans="1:24" ht="17.25" customHeight="1">
      <c r="A145" s="19" t="s">
        <v>34</v>
      </c>
      <c r="B145" s="19"/>
      <c r="C145" s="20" t="str">
        <f>IF(V145="","",VLOOKUP(V145,[1]三级科目!E2:F84,2,0))</f>
        <v>2001</v>
      </c>
      <c r="D145" s="21" t="s">
        <v>56</v>
      </c>
      <c r="E145" s="21"/>
      <c r="F145" s="22"/>
      <c r="G145" s="23" t="str">
        <f>LEFT(RIGHT(" "&amp;U145*100,16-COLUMN()))</f>
        <v xml:space="preserve"> </v>
      </c>
      <c r="H145" s="23" t="str">
        <f>LEFT(RIGHT(" "&amp;U145*100,16-COLUMN()))</f>
        <v xml:space="preserve"> </v>
      </c>
      <c r="I145" s="23" t="str">
        <f>LEFT(RIGHT(" "&amp;U145*100,16-COLUMN()))</f>
        <v xml:space="preserve"> </v>
      </c>
      <c r="J145" s="23" t="str">
        <f>LEFT(RIGHT(" "&amp;U145*100,16-COLUMN()))</f>
        <v xml:space="preserve"> </v>
      </c>
      <c r="K145" s="23" t="str">
        <f>LEFT(RIGHT(" "&amp;U145*100,16-COLUMN()))</f>
        <v xml:space="preserve"> </v>
      </c>
      <c r="L145" s="23" t="str">
        <f>LEFT(RIGHT(" "&amp;U145*100,16-COLUMN()))</f>
        <v>6</v>
      </c>
      <c r="M145" s="23" t="str">
        <f>LEFT(RIGHT(" "&amp;U145*100,16-COLUMN()))</f>
        <v>7</v>
      </c>
      <c r="N145" s="23" t="str">
        <f>LEFT(RIGHT(" "&amp;U145*100,16-COLUMN()))</f>
        <v>1</v>
      </c>
      <c r="O145" s="23" t="str">
        <f>LEFT(RIGHT(" "&amp;U145*100,16-COLUMN()))</f>
        <v>9</v>
      </c>
      <c r="P145" s="23" t="str">
        <f>LEFT(RIGHT(" "&amp;U145*100,16-COLUMN()))</f>
        <v/>
      </c>
      <c r="Q145" s="23" t="e">
        <f>LEFT(RIGHT(" "&amp;U145*100,15-COLUMN()))</f>
        <v>#VALUE!</v>
      </c>
      <c r="R145" s="23" t="e">
        <f>LEFT(RIGHT(" "&amp;U145*100,15-COLUMN()))</f>
        <v>#VALUE!</v>
      </c>
      <c r="S145" s="23" t="e">
        <f>LEFT(RIGHT(" "&amp;U145*100,15-COLUMN()))</f>
        <v>#VALUE!</v>
      </c>
      <c r="T145" s="3" t="s">
        <v>47</v>
      </c>
      <c r="U145" s="24">
        <v>67.19</v>
      </c>
      <c r="V145" s="3" t="str">
        <f>LEFT(RIGHT(A145,3),3)</f>
        <v>水电费</v>
      </c>
      <c r="W145" s="4"/>
    </row>
    <row r="146" spans="1:24" ht="17.25" customHeight="1">
      <c r="A146" s="25" t="s">
        <v>57</v>
      </c>
      <c r="B146" s="25"/>
      <c r="C146" s="20" t="str">
        <f>IF(V146="","",VLOOKUP(V146,[1]三级科目!E3:F85,2,0))</f>
        <v>2001</v>
      </c>
      <c r="D146" s="21" t="s">
        <v>58</v>
      </c>
      <c r="E146" s="21"/>
      <c r="F146" s="26"/>
      <c r="G146" s="23" t="str">
        <f>LEFT(RIGHT(" "&amp;U146*100,16-COLUMN()))</f>
        <v xml:space="preserve"> </v>
      </c>
      <c r="H146" s="23" t="str">
        <f>LEFT(RIGHT(" "&amp;U146*100,16-COLUMN()))</f>
        <v xml:space="preserve"> </v>
      </c>
      <c r="I146" s="23" t="str">
        <f>LEFT(RIGHT(" "&amp;U146*100,16-COLUMN()))</f>
        <v xml:space="preserve"> </v>
      </c>
      <c r="J146" s="23" t="str">
        <f>LEFT(RIGHT(" "&amp;U146*100,16-COLUMN()))</f>
        <v>2</v>
      </c>
      <c r="K146" s="23" t="str">
        <f>LEFT(RIGHT(" "&amp;U146*100,16-COLUMN()))</f>
        <v>3</v>
      </c>
      <c r="L146" s="23" t="str">
        <f>LEFT(RIGHT(" "&amp;U146*100,16-COLUMN()))</f>
        <v>5</v>
      </c>
      <c r="M146" s="23" t="str">
        <f>LEFT(RIGHT(" "&amp;U146*100,16-COLUMN()))</f>
        <v>4</v>
      </c>
      <c r="N146" s="23" t="str">
        <f>LEFT(RIGHT(" "&amp;U146*100,16-COLUMN()))</f>
        <v>5</v>
      </c>
      <c r="O146" s="23" t="str">
        <f>LEFT(RIGHT(" "&amp;U146*100,16-COLUMN()))</f>
        <v>3</v>
      </c>
      <c r="P146" s="23" t="str">
        <f>LEFT(RIGHT(" "&amp;U146*100,16-COLUMN()))</f>
        <v/>
      </c>
      <c r="Q146" s="23" t="e">
        <f>LEFT(RIGHT(" "&amp;U146*100,15-COLUMN()))</f>
        <v>#VALUE!</v>
      </c>
      <c r="R146" s="23" t="e">
        <f>LEFT(RIGHT(" "&amp;U146*100,15-COLUMN()))</f>
        <v>#VALUE!</v>
      </c>
      <c r="S146" s="23"/>
      <c r="T146" s="3" t="s">
        <v>7</v>
      </c>
      <c r="U146" s="24">
        <v>2354.5300000000002</v>
      </c>
      <c r="V146" s="3" t="str">
        <f>LEFT(RIGHT(A146,3),3)</f>
        <v>水电费</v>
      </c>
      <c r="W146" s="27"/>
    </row>
    <row r="147" spans="1:24" ht="17.25" customHeight="1">
      <c r="A147" s="25" t="s">
        <v>17</v>
      </c>
      <c r="B147" s="25"/>
      <c r="C147" s="20">
        <v>222109</v>
      </c>
      <c r="D147" s="21" t="s">
        <v>59</v>
      </c>
      <c r="E147" s="21"/>
      <c r="F147" s="22"/>
      <c r="G147" s="23" t="str">
        <f>LEFT(RIGHT(" "&amp;U147*100,16-COLUMN()))</f>
        <v xml:space="preserve"> </v>
      </c>
      <c r="H147" s="23" t="str">
        <f>LEFT(RIGHT(" "&amp;U147*100,16-COLUMN()))</f>
        <v xml:space="preserve"> </v>
      </c>
      <c r="I147" s="23" t="str">
        <f>LEFT(RIGHT(" "&amp;U147*100,16-COLUMN()))</f>
        <v xml:space="preserve"> </v>
      </c>
      <c r="J147" s="23" t="str">
        <f>LEFT(RIGHT(" "&amp;U147*100,16-COLUMN()))</f>
        <v xml:space="preserve"> </v>
      </c>
      <c r="K147" s="23" t="str">
        <f>LEFT(RIGHT(" "&amp;U147*100,16-COLUMN()))</f>
        <v>3</v>
      </c>
      <c r="L147" s="23" t="str">
        <f>LEFT(RIGHT(" "&amp;U147*100,16-COLUMN()))</f>
        <v>7</v>
      </c>
      <c r="M147" s="23" t="str">
        <f>LEFT(RIGHT(" "&amp;U147*100,16-COLUMN()))</f>
        <v>6</v>
      </c>
      <c r="N147" s="23" t="str">
        <f>LEFT(RIGHT(" "&amp;U147*100,16-COLUMN()))</f>
        <v>7</v>
      </c>
      <c r="O147" s="23" t="str">
        <f>LEFT(RIGHT(" "&amp;U147*100,16-COLUMN()))</f>
        <v>2</v>
      </c>
      <c r="P147" s="23"/>
      <c r="Q147" s="23" t="e">
        <f>LEFT(RIGHT(" "&amp;U147*100,15-COLUMN()))</f>
        <v>#VALUE!</v>
      </c>
      <c r="R147" s="23" t="e">
        <f>LEFT(RIGHT(" "&amp;U147*100,15-COLUMN()))</f>
        <v>#VALUE!</v>
      </c>
      <c r="S147" s="23"/>
      <c r="T147" s="28">
        <v>5</v>
      </c>
      <c r="U147" s="24">
        <v>376.72</v>
      </c>
      <c r="V147" s="3" t="str">
        <f>LEFT(RIGHT(A147,3),3)</f>
        <v>进项税</v>
      </c>
      <c r="W147" s="4"/>
    </row>
    <row r="148" spans="1:24" ht="17.25" customHeight="1">
      <c r="A148" s="25"/>
      <c r="B148" s="25"/>
      <c r="C148" s="20" t="str">
        <f>IF(V148="","",VLOOKUP(V148,[1]三级科目!E14:F87,2,0))</f>
        <v/>
      </c>
      <c r="D148" s="21"/>
      <c r="E148" s="21"/>
      <c r="F148" s="22"/>
      <c r="G148" s="23" t="str">
        <f>LEFT(RIGHT(" "&amp;U148*100,16-COLUMN()))</f>
        <v xml:space="preserve"> </v>
      </c>
      <c r="H148" s="23" t="str">
        <f>LEFT(RIGHT(" "&amp;U148*100,16-COLUMN()))</f>
        <v xml:space="preserve"> </v>
      </c>
      <c r="I148" s="23" t="str">
        <f>LEFT(RIGHT(" "&amp;U148*100,16-COLUMN()))</f>
        <v xml:space="preserve"> </v>
      </c>
      <c r="J148" s="23" t="str">
        <f>LEFT(RIGHT(" "&amp;U148*100,16-COLUMN()))</f>
        <v xml:space="preserve"> </v>
      </c>
      <c r="K148" s="23" t="str">
        <f>LEFT(RIGHT(" "&amp;U148*100,16-COLUMN()))</f>
        <v xml:space="preserve"> </v>
      </c>
      <c r="L148" s="23" t="str">
        <f>LEFT(RIGHT(" "&amp;U148*100,16-COLUMN()))</f>
        <v xml:space="preserve"> </v>
      </c>
      <c r="M148" s="23" t="str">
        <f>LEFT(RIGHT(" "&amp;U148*100,16-COLUMN()))</f>
        <v xml:space="preserve"> </v>
      </c>
      <c r="N148" s="23" t="str">
        <f>LEFT(RIGHT(" "&amp;U148*100,16-COLUMN()))</f>
        <v xml:space="preserve"> </v>
      </c>
      <c r="O148" s="23"/>
      <c r="P148" s="23"/>
      <c r="Q148" s="23" t="e">
        <f>LEFT(RIGHT(" "&amp;U148*100,15-COLUMN()))</f>
        <v>#VALUE!</v>
      </c>
      <c r="R148" s="23" t="e">
        <f>LEFT(RIGHT(" "&amp;U148*100,15-COLUMN()))</f>
        <v>#VALUE!</v>
      </c>
      <c r="S148" s="23"/>
      <c r="T148" s="3" t="s">
        <v>8</v>
      </c>
      <c r="U148" s="24"/>
      <c r="V148" s="3" t="str">
        <f>LEFT(RIGHT(A148,3),3)</f>
        <v/>
      </c>
      <c r="W148" s="4"/>
    </row>
    <row r="149" spans="1:24" s="35" customFormat="1" ht="27.6" customHeight="1">
      <c r="A149" s="29"/>
      <c r="B149" s="30" t="str">
        <f>IF(G150=0,"",IF(ABS(G150)&lt;1,"",TEXT(TRUNC(ABS(G150)),"[DBNum2]")&amp;"元")&amp;IF(RIGHT(TRUNC(G150*100),2)*1=0,IF(ABS(G150)&lt;0.01,"","整"),IF(ABS(G150)&lt;0.1,"",TEXT(RIGHT(TRUNC(G150*10)),"[dbnum2]"))&amp;IF(RIGHT(TRUNC(G150*10))*1=0,"","角")&amp;IF(RIGHT(TRUNC(G150*100))*1=0,"整",TEXT(RIGHT(TRUNC(G150*100)),"[dbnum2]")&amp;"分")))</f>
        <v>贰仟柒佰玖拾捌元肆角肆分</v>
      </c>
      <c r="C149" s="30"/>
      <c r="D149" s="30"/>
      <c r="E149" s="30"/>
      <c r="F149" s="29"/>
      <c r="G149" s="31"/>
      <c r="H149" s="31"/>
      <c r="I149" s="31" t="s">
        <v>9</v>
      </c>
      <c r="J149" s="31" t="str">
        <f>LEFT(RIGHT(" "&amp;U149*100,16-COLUMN()))</f>
        <v>2</v>
      </c>
      <c r="K149" s="31" t="str">
        <f>LEFT(RIGHT(" "&amp;U149*100,16-COLUMN()))</f>
        <v>7</v>
      </c>
      <c r="L149" s="31" t="str">
        <f>LEFT(RIGHT(" "&amp;U149*100,16-COLUMN()))</f>
        <v>9</v>
      </c>
      <c r="M149" s="31" t="str">
        <f>LEFT(RIGHT(" "&amp;U149*100,16-COLUMN()))</f>
        <v>8</v>
      </c>
      <c r="N149" s="31" t="str">
        <f>LEFT(RIGHT(" "&amp;U149*100,16-COLUMN()))</f>
        <v>4</v>
      </c>
      <c r="O149" s="31" t="str">
        <f>LEFT(RIGHT(" "&amp;U149*100,16-COLUMN()))</f>
        <v>4</v>
      </c>
      <c r="P149" s="31" t="str">
        <f>LEFT(RIGHT(" "&amp;U149*100,16-COLUMN()))</f>
        <v/>
      </c>
      <c r="Q149" s="31" t="e">
        <f>LEFT(RIGHT(" "&amp;U149*100,15-COLUMN()))</f>
        <v>#VALUE!</v>
      </c>
      <c r="R149" s="31" t="e">
        <f>LEFT(RIGHT(" "&amp;U149*100,15-COLUMN()))</f>
        <v>#VALUE!</v>
      </c>
      <c r="S149" s="31" t="e">
        <f>LEFT(RIGHT(" "&amp;U149*100,15-COLUMN()))</f>
        <v>#VALUE!</v>
      </c>
      <c r="T149" s="31"/>
      <c r="U149" s="32">
        <f>SUM(U145:U148)</f>
        <v>2798.4400000000005</v>
      </c>
      <c r="V149" s="3"/>
      <c r="W149" s="33">
        <f>7334+7660+2800+10761.9</f>
        <v>28555.9</v>
      </c>
      <c r="X149" s="34">
        <f>2798.44+8845.55+9300+6565+9480+1640+391+414+2040+6876+3754+75.49+11828</f>
        <v>64007.479999999996</v>
      </c>
    </row>
    <row r="150" spans="1:24" ht="27" customHeight="1">
      <c r="A150" s="36" t="s">
        <v>14</v>
      </c>
      <c r="B150" s="36"/>
      <c r="C150" s="37"/>
      <c r="D150" s="38"/>
      <c r="E150" s="38"/>
      <c r="F150" s="39"/>
      <c r="G150" s="40">
        <f>U149</f>
        <v>2798.4400000000005</v>
      </c>
      <c r="H150" s="23"/>
      <c r="I150" s="23"/>
      <c r="J150" s="41"/>
      <c r="K150" s="31"/>
      <c r="L150" s="23"/>
      <c r="M150" s="41"/>
      <c r="N150" s="42"/>
      <c r="O150" s="42"/>
      <c r="P150" s="17"/>
      <c r="Q150" s="42"/>
      <c r="R150" s="17"/>
      <c r="S150" s="17"/>
      <c r="T150" s="17"/>
      <c r="U150" s="43"/>
      <c r="X150" s="44">
        <f>2482+9800+24500</f>
        <v>36782</v>
      </c>
    </row>
    <row r="151" spans="1:24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2"/>
      <c r="W151" s="4"/>
      <c r="X151" s="4">
        <f>15762+5021</f>
        <v>20783</v>
      </c>
    </row>
    <row r="152" spans="1:24" s="13" customFormat="1" ht="37.5" customHeight="1">
      <c r="A152" s="6"/>
      <c r="B152" s="7"/>
      <c r="C152" s="8"/>
      <c r="D152" s="7"/>
      <c r="E152" s="7"/>
      <c r="F152" s="7"/>
      <c r="G152" s="9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1"/>
      <c r="T152" s="11"/>
      <c r="U152" s="12"/>
      <c r="V152" s="3"/>
      <c r="W152" s="12"/>
      <c r="X152" s="12"/>
    </row>
    <row r="153" spans="1:24" ht="18.75" customHeight="1">
      <c r="A153" s="1"/>
      <c r="B153" s="14"/>
      <c r="C153" s="15"/>
      <c r="D153" s="14"/>
      <c r="E153" s="14"/>
      <c r="F153" s="14"/>
      <c r="G153" s="14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7"/>
      <c r="T153" s="17"/>
      <c r="W153" s="4"/>
    </row>
    <row r="154" spans="1:24" ht="8.25" customHeight="1">
      <c r="A154" s="1"/>
      <c r="B154" s="14"/>
      <c r="C154" s="15"/>
      <c r="D154" s="14"/>
      <c r="E154" s="14"/>
      <c r="F154" s="14"/>
      <c r="G154" s="14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7"/>
      <c r="T154" s="17"/>
      <c r="W154" s="4"/>
    </row>
    <row r="155" spans="1:24" ht="17.25" customHeight="1">
      <c r="A155" s="19" t="s">
        <v>19</v>
      </c>
      <c r="B155" s="19"/>
      <c r="C155" s="20" t="str">
        <f>IF(V155="","",VLOOKUP(V155,[1]三级科目!E2:F84,2,0))</f>
        <v>0101</v>
      </c>
      <c r="D155" s="21" t="s">
        <v>60</v>
      </c>
      <c r="E155" s="21"/>
      <c r="F155" s="22"/>
      <c r="G155" s="23" t="str">
        <f>LEFT(RIGHT(" "&amp;U155*100,16-COLUMN()))</f>
        <v xml:space="preserve"> </v>
      </c>
      <c r="H155" s="23" t="str">
        <f>LEFT(RIGHT(" "&amp;U155*100,16-COLUMN()))</f>
        <v xml:space="preserve"> </v>
      </c>
      <c r="I155" s="23" t="str">
        <f>LEFT(RIGHT(" "&amp;U155*100,16-COLUMN()))</f>
        <v>2</v>
      </c>
      <c r="J155" s="23" t="str">
        <f>LEFT(RIGHT(" "&amp;U155*100,16-COLUMN()))</f>
        <v>8</v>
      </c>
      <c r="K155" s="23" t="str">
        <f>LEFT(RIGHT(" "&amp;U155*100,16-COLUMN()))</f>
        <v>6</v>
      </c>
      <c r="L155" s="23" t="str">
        <f>LEFT(RIGHT(" "&amp;U155*100,16-COLUMN()))</f>
        <v>4</v>
      </c>
      <c r="M155" s="23" t="str">
        <f>LEFT(RIGHT(" "&amp;U155*100,16-COLUMN()))</f>
        <v>0</v>
      </c>
      <c r="N155" s="23" t="str">
        <f>LEFT(RIGHT(" "&amp;U155*100,16-COLUMN()))</f>
        <v>7</v>
      </c>
      <c r="O155" s="23" t="str">
        <f>LEFT(RIGHT(" "&amp;U155*100,16-COLUMN()))</f>
        <v>8</v>
      </c>
      <c r="P155" s="23" t="str">
        <f>LEFT(RIGHT(" "&amp;U155*100,16-COLUMN()))</f>
        <v/>
      </c>
      <c r="Q155" s="23" t="e">
        <f>LEFT(RIGHT(" "&amp;U155*100,15-COLUMN()))</f>
        <v>#VALUE!</v>
      </c>
      <c r="R155" s="23" t="e">
        <f>LEFT(RIGHT(" "&amp;U155*100,15-COLUMN()))</f>
        <v>#VALUE!</v>
      </c>
      <c r="S155" s="23" t="e">
        <f>LEFT(RIGHT(" "&amp;U155*100,15-COLUMN()))</f>
        <v>#VALUE!</v>
      </c>
      <c r="T155" s="3" t="s">
        <v>61</v>
      </c>
      <c r="U155" s="24">
        <v>28640.78</v>
      </c>
      <c r="V155" s="3" t="str">
        <f>LEFT(RIGHT(A155,3),3)</f>
        <v>宣传费</v>
      </c>
      <c r="W155" s="4"/>
    </row>
    <row r="156" spans="1:24" ht="17.25" customHeight="1">
      <c r="A156" s="25" t="s">
        <v>17</v>
      </c>
      <c r="B156" s="25"/>
      <c r="C156" s="20">
        <v>222109</v>
      </c>
      <c r="D156" s="21" t="s">
        <v>62</v>
      </c>
      <c r="E156" s="21"/>
      <c r="F156" s="26"/>
      <c r="G156" s="23" t="str">
        <f>LEFT(RIGHT(" "&amp;U156*100,16-COLUMN()))</f>
        <v xml:space="preserve"> </v>
      </c>
      <c r="H156" s="23" t="str">
        <f>LEFT(RIGHT(" "&amp;U156*100,16-COLUMN()))</f>
        <v xml:space="preserve"> </v>
      </c>
      <c r="I156" s="23" t="str">
        <f>LEFT(RIGHT(" "&amp;U156*100,16-COLUMN()))</f>
        <v xml:space="preserve"> </v>
      </c>
      <c r="J156" s="23" t="str">
        <f>LEFT(RIGHT(" "&amp;U156*100,16-COLUMN()))</f>
        <v xml:space="preserve"> </v>
      </c>
      <c r="K156" s="23" t="str">
        <f>LEFT(RIGHT(" "&amp;U156*100,16-COLUMN()))</f>
        <v>8</v>
      </c>
      <c r="L156" s="23" t="str">
        <f>LEFT(RIGHT(" "&amp;U156*100,16-COLUMN()))</f>
        <v>5</v>
      </c>
      <c r="M156" s="23" t="str">
        <f>LEFT(RIGHT(" "&amp;U156*100,16-COLUMN()))</f>
        <v>9</v>
      </c>
      <c r="N156" s="23" t="str">
        <f>LEFT(RIGHT(" "&amp;U156*100,16-COLUMN()))</f>
        <v>2</v>
      </c>
      <c r="O156" s="23" t="str">
        <f>LEFT(RIGHT(" "&amp;U156*100,16-COLUMN()))</f>
        <v>2</v>
      </c>
      <c r="P156" s="23" t="str">
        <f>LEFT(RIGHT(" "&amp;U156*100,16-COLUMN()))</f>
        <v/>
      </c>
      <c r="Q156" s="23" t="e">
        <f>LEFT(RIGHT(" "&amp;U156*100,15-COLUMN()))</f>
        <v>#VALUE!</v>
      </c>
      <c r="R156" s="23" t="e">
        <f>LEFT(RIGHT(" "&amp;U156*100,15-COLUMN()))</f>
        <v>#VALUE!</v>
      </c>
      <c r="S156" s="23"/>
      <c r="T156" s="3" t="s">
        <v>63</v>
      </c>
      <c r="U156" s="24">
        <v>859.22</v>
      </c>
      <c r="V156" s="3" t="str">
        <f>LEFT(RIGHT(A156,3),3)</f>
        <v>进项税</v>
      </c>
      <c r="W156" s="27"/>
    </row>
    <row r="157" spans="1:24" ht="17.25" customHeight="1">
      <c r="A157" s="25"/>
      <c r="B157" s="25"/>
      <c r="C157" s="20" t="str">
        <f>IF(V157="","",VLOOKUP(V157,[1]三级科目!#REF!,2,0))</f>
        <v/>
      </c>
      <c r="D157" s="21"/>
      <c r="E157" s="21"/>
      <c r="F157" s="22"/>
      <c r="G157" s="23" t="str">
        <f>LEFT(RIGHT(" "&amp;U157*100,16-COLUMN()))</f>
        <v xml:space="preserve"> </v>
      </c>
      <c r="H157" s="23" t="str">
        <f>LEFT(RIGHT(" "&amp;U157*100,16-COLUMN()))</f>
        <v xml:space="preserve"> </v>
      </c>
      <c r="I157" s="23" t="str">
        <f>LEFT(RIGHT(" "&amp;U157*100,16-COLUMN()))</f>
        <v xml:space="preserve"> </v>
      </c>
      <c r="J157" s="23" t="str">
        <f>LEFT(RIGHT(" "&amp;U157*100,16-COLUMN()))</f>
        <v xml:space="preserve"> </v>
      </c>
      <c r="K157" s="23" t="str">
        <f>LEFT(RIGHT(" "&amp;U157*100,16-COLUMN()))</f>
        <v xml:space="preserve"> </v>
      </c>
      <c r="L157" s="23" t="str">
        <f>LEFT(RIGHT(" "&amp;U157*100,16-COLUMN()))</f>
        <v xml:space="preserve"> </v>
      </c>
      <c r="M157" s="23" t="str">
        <f>LEFT(RIGHT(" "&amp;U157*100,16-COLUMN()))</f>
        <v xml:space="preserve"> </v>
      </c>
      <c r="N157" s="23" t="str">
        <f>LEFT(RIGHT(" "&amp;U157*100,16-COLUMN()))</f>
        <v xml:space="preserve"> </v>
      </c>
      <c r="O157" s="23"/>
      <c r="P157" s="23" t="str">
        <f>LEFT(RIGHT(" "&amp;U157*100,16-COLUMN()))</f>
        <v/>
      </c>
      <c r="Q157" s="23" t="e">
        <f>LEFT(RIGHT(" "&amp;U157*100,15-COLUMN()))</f>
        <v>#VALUE!</v>
      </c>
      <c r="R157" s="23" t="e">
        <f>LEFT(RIGHT(" "&amp;U157*100,15-COLUMN()))</f>
        <v>#VALUE!</v>
      </c>
      <c r="S157" s="23"/>
      <c r="T157" s="28">
        <v>7</v>
      </c>
      <c r="U157" s="24"/>
      <c r="V157" s="3" t="str">
        <f>LEFT(RIGHT(A157,3),3)</f>
        <v/>
      </c>
      <c r="W157" s="4"/>
    </row>
    <row r="158" spans="1:24" ht="17.25" customHeight="1">
      <c r="A158" s="25"/>
      <c r="B158" s="25"/>
      <c r="C158" s="20" t="str">
        <f>IF(V158="","",VLOOKUP(V158,[1]三级科目!#REF!,2,0))</f>
        <v/>
      </c>
      <c r="D158" s="21"/>
      <c r="E158" s="21"/>
      <c r="F158" s="22"/>
      <c r="G158" s="23" t="str">
        <f>LEFT(RIGHT(" "&amp;U158*100,16-COLUMN()))</f>
        <v xml:space="preserve"> </v>
      </c>
      <c r="H158" s="23" t="str">
        <f>LEFT(RIGHT(" "&amp;U158*100,16-COLUMN()))</f>
        <v xml:space="preserve"> </v>
      </c>
      <c r="I158" s="23" t="str">
        <f>LEFT(RIGHT(" "&amp;U158*100,16-COLUMN()))</f>
        <v xml:space="preserve"> </v>
      </c>
      <c r="J158" s="23" t="str">
        <f>LEFT(RIGHT(" "&amp;U158*100,16-COLUMN()))</f>
        <v xml:space="preserve"> </v>
      </c>
      <c r="K158" s="23" t="str">
        <f>LEFT(RIGHT(" "&amp;U158*100,16-COLUMN()))</f>
        <v xml:space="preserve"> </v>
      </c>
      <c r="L158" s="23" t="str">
        <f>LEFT(RIGHT(" "&amp;U158*100,16-COLUMN()))</f>
        <v xml:space="preserve"> </v>
      </c>
      <c r="M158" s="23" t="str">
        <f>LEFT(RIGHT(" "&amp;U158*100,16-COLUMN()))</f>
        <v xml:space="preserve"> </v>
      </c>
      <c r="N158" s="23" t="str">
        <f>LEFT(RIGHT(" "&amp;U158*100,16-COLUMN()))</f>
        <v xml:space="preserve"> </v>
      </c>
      <c r="O158" s="23"/>
      <c r="P158" s="23" t="str">
        <f>LEFT(RIGHT(" "&amp;U158*100,16-COLUMN()))</f>
        <v/>
      </c>
      <c r="Q158" s="23" t="e">
        <f>LEFT(RIGHT(" "&amp;U158*100,15-COLUMN()))</f>
        <v>#VALUE!</v>
      </c>
      <c r="R158" s="23" t="e">
        <f>LEFT(RIGHT(" "&amp;U158*100,15-COLUMN()))</f>
        <v>#VALUE!</v>
      </c>
      <c r="S158" s="23"/>
      <c r="T158" s="3" t="s">
        <v>64</v>
      </c>
      <c r="U158" s="24"/>
      <c r="V158" s="3" t="str">
        <f>LEFT(RIGHT(A158,3),3)</f>
        <v/>
      </c>
      <c r="W158" s="4"/>
    </row>
    <row r="159" spans="1:24" s="35" customFormat="1" ht="27.6" customHeight="1">
      <c r="A159" s="29"/>
      <c r="B159" s="30" t="str">
        <f>IF(G160=0,"",IF(ABS(G160)&lt;1,"",TEXT(TRUNC(ABS(G160)),"[DBNum2]")&amp;"元")&amp;IF(RIGHT(TRUNC(G160*100),2)*1=0,IF(ABS(G160)&lt;0.01,"","整"),IF(ABS(G160)&lt;0.1,"",TEXT(RIGHT(TRUNC(G160*10)),"[dbnum2]"))&amp;IF(RIGHT(TRUNC(G160*10))*1=0,"","角")&amp;IF(RIGHT(TRUNC(G160*100))*1=0,"整",TEXT(RIGHT(TRUNC(G160*100)),"[dbnum2]")&amp;"分")))</f>
        <v>贰万玖仟伍佰元整</v>
      </c>
      <c r="C159" s="30"/>
      <c r="D159" s="30"/>
      <c r="E159" s="30"/>
      <c r="F159" s="29"/>
      <c r="G159" s="31"/>
      <c r="H159" s="31" t="s">
        <v>9</v>
      </c>
      <c r="I159" s="31" t="str">
        <f>LEFT(RIGHT(" "&amp;U159*100,16-COLUMN()))</f>
        <v>2</v>
      </c>
      <c r="J159" s="31" t="str">
        <f>LEFT(RIGHT(" "&amp;U159*100,16-COLUMN()))</f>
        <v>9</v>
      </c>
      <c r="K159" s="31" t="str">
        <f>LEFT(RIGHT(" "&amp;U159*100,16-COLUMN()))</f>
        <v>5</v>
      </c>
      <c r="L159" s="31" t="str">
        <f>LEFT(RIGHT(" "&amp;U159*100,16-COLUMN()))</f>
        <v>0</v>
      </c>
      <c r="M159" s="31" t="str">
        <f>LEFT(RIGHT(" "&amp;U159*100,16-COLUMN()))</f>
        <v>0</v>
      </c>
      <c r="N159" s="31" t="str">
        <f>LEFT(RIGHT(" "&amp;U159*100,16-COLUMN()))</f>
        <v>0</v>
      </c>
      <c r="O159" s="31" t="str">
        <f>LEFT(RIGHT(" "&amp;U159*100,16-COLUMN()))</f>
        <v>0</v>
      </c>
      <c r="P159" s="31" t="str">
        <f>LEFT(RIGHT(" "&amp;U159*100,16-COLUMN()))</f>
        <v/>
      </c>
      <c r="Q159" s="31" t="e">
        <f>LEFT(RIGHT(" "&amp;U159*100,15-COLUMN()))</f>
        <v>#VALUE!</v>
      </c>
      <c r="R159" s="31" t="e">
        <f>LEFT(RIGHT(" "&amp;U159*100,15-COLUMN()))</f>
        <v>#VALUE!</v>
      </c>
      <c r="S159" s="31" t="e">
        <f>LEFT(RIGHT(" "&amp;U159*100,15-COLUMN()))</f>
        <v>#VALUE!</v>
      </c>
      <c r="T159" s="31"/>
      <c r="U159" s="32">
        <f>SUM(U155:U158)</f>
        <v>29500</v>
      </c>
      <c r="V159" s="3"/>
      <c r="W159" s="33"/>
      <c r="X159" s="34"/>
    </row>
    <row r="160" spans="1:24" ht="27" customHeight="1">
      <c r="A160" s="36" t="s">
        <v>65</v>
      </c>
      <c r="B160" s="36"/>
      <c r="C160" s="37"/>
      <c r="D160" s="38" t="s">
        <v>66</v>
      </c>
      <c r="E160" s="38"/>
      <c r="F160" s="39"/>
      <c r="G160" s="40">
        <f>U159</f>
        <v>29500</v>
      </c>
      <c r="H160" s="23"/>
      <c r="I160" s="23"/>
      <c r="J160" s="41"/>
      <c r="K160" s="31"/>
      <c r="L160" s="23"/>
      <c r="M160" s="41"/>
      <c r="N160" s="42"/>
      <c r="O160" s="42"/>
      <c r="P160" s="17"/>
      <c r="Q160" s="42"/>
      <c r="R160" s="17"/>
      <c r="S160" s="17"/>
      <c r="T160" s="17"/>
      <c r="U160" s="43"/>
      <c r="X160" s="44"/>
    </row>
    <row r="161" spans="1:24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2"/>
      <c r="W161" s="4"/>
    </row>
    <row r="162" spans="1:24" s="13" customFormat="1" ht="37.5" customHeight="1">
      <c r="A162" s="6"/>
      <c r="B162" s="7"/>
      <c r="C162" s="8"/>
      <c r="D162" s="7"/>
      <c r="E162" s="7"/>
      <c r="F162" s="7"/>
      <c r="G162" s="9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1"/>
      <c r="T162" s="11"/>
      <c r="U162" s="12"/>
      <c r="V162" s="3"/>
      <c r="W162" s="12"/>
      <c r="X162" s="12"/>
    </row>
    <row r="163" spans="1:24" ht="18.75" customHeight="1">
      <c r="A163" s="1"/>
      <c r="B163" s="14"/>
      <c r="C163" s="15"/>
      <c r="D163" s="14"/>
      <c r="E163" s="14"/>
      <c r="F163" s="14"/>
      <c r="G163" s="14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7"/>
      <c r="T163" s="17"/>
      <c r="W163" s="4"/>
    </row>
    <row r="164" spans="1:24" ht="8.25" customHeight="1">
      <c r="A164" s="1"/>
      <c r="B164" s="14"/>
      <c r="C164" s="15"/>
      <c r="D164" s="14"/>
      <c r="E164" s="14"/>
      <c r="F164" s="14"/>
      <c r="G164" s="14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7"/>
      <c r="T164" s="17"/>
      <c r="W164" s="4"/>
    </row>
    <row r="165" spans="1:24" ht="17.25" customHeight="1">
      <c r="A165" s="19" t="s">
        <v>67</v>
      </c>
      <c r="B165" s="19"/>
      <c r="C165" s="20" t="str">
        <f>IF(V165="","",VLOOKUP(V165,[1]三级科目!E2:F94,2,0))</f>
        <v>0201</v>
      </c>
      <c r="D165" s="21" t="s">
        <v>68</v>
      </c>
      <c r="E165" s="21"/>
      <c r="F165" s="22"/>
      <c r="G165" s="23" t="str">
        <f>LEFT(RIGHT(" "&amp;U165*100,16-COLUMN()))</f>
        <v xml:space="preserve"> </v>
      </c>
      <c r="H165" s="23" t="str">
        <f>LEFT(RIGHT(" "&amp;U165*100,16-COLUMN()))</f>
        <v xml:space="preserve"> </v>
      </c>
      <c r="I165" s="23" t="str">
        <f>LEFT(RIGHT(" "&amp;U165*100,16-COLUMN()))</f>
        <v>2</v>
      </c>
      <c r="J165" s="23" t="str">
        <f>LEFT(RIGHT(" "&amp;U165*100,16-COLUMN()))</f>
        <v>5</v>
      </c>
      <c r="K165" s="23" t="str">
        <f>LEFT(RIGHT(" "&amp;U165*100,16-COLUMN()))</f>
        <v>9</v>
      </c>
      <c r="L165" s="23" t="str">
        <f>LEFT(RIGHT(" "&amp;U165*100,16-COLUMN()))</f>
        <v>0</v>
      </c>
      <c r="M165" s="23" t="str">
        <f>LEFT(RIGHT(" "&amp;U165*100,16-COLUMN()))</f>
        <v>2</v>
      </c>
      <c r="N165" s="23" t="str">
        <f>LEFT(RIGHT(" "&amp;U165*100,16-COLUMN()))</f>
        <v>9</v>
      </c>
      <c r="O165" s="23" t="str">
        <f>LEFT(RIGHT(" "&amp;U165*100,16-COLUMN()))</f>
        <v>1</v>
      </c>
      <c r="P165" s="23" t="str">
        <f>LEFT(RIGHT(" "&amp;U165*100,16-COLUMN()))</f>
        <v/>
      </c>
      <c r="Q165" s="23" t="e">
        <f>LEFT(RIGHT(" "&amp;U165*100,15-COLUMN()))</f>
        <v>#VALUE!</v>
      </c>
      <c r="R165" s="23" t="e">
        <f>LEFT(RIGHT(" "&amp;U165*100,15-COLUMN()))</f>
        <v>#VALUE!</v>
      </c>
      <c r="S165" s="23" t="e">
        <f>LEFT(RIGHT(" "&amp;U165*100,15-COLUMN()))</f>
        <v>#VALUE!</v>
      </c>
      <c r="T165" s="3" t="s">
        <v>4</v>
      </c>
      <c r="U165" s="24">
        <v>25902.91</v>
      </c>
      <c r="V165" s="3" t="str">
        <f>LEFT(RIGHT(A165,3),3)</f>
        <v>广告费</v>
      </c>
      <c r="W165" s="4"/>
    </row>
    <row r="166" spans="1:24" ht="17.25" customHeight="1">
      <c r="A166" s="25" t="s">
        <v>17</v>
      </c>
      <c r="B166" s="25"/>
      <c r="C166" s="20">
        <v>222109</v>
      </c>
      <c r="D166" s="21" t="s">
        <v>69</v>
      </c>
      <c r="E166" s="21"/>
      <c r="F166" s="26"/>
      <c r="G166" s="23" t="str">
        <f>LEFT(RIGHT(" "&amp;U166*100,16-COLUMN()))</f>
        <v xml:space="preserve"> </v>
      </c>
      <c r="H166" s="23" t="str">
        <f>LEFT(RIGHT(" "&amp;U166*100,16-COLUMN()))</f>
        <v xml:space="preserve"> </v>
      </c>
      <c r="I166" s="23" t="str">
        <f>LEFT(RIGHT(" "&amp;U166*100,16-COLUMN()))</f>
        <v xml:space="preserve"> </v>
      </c>
      <c r="J166" s="23" t="str">
        <f>LEFT(RIGHT(" "&amp;U166*100,16-COLUMN()))</f>
        <v xml:space="preserve"> </v>
      </c>
      <c r="K166" s="23" t="str">
        <f>LEFT(RIGHT(" "&amp;U166*100,16-COLUMN()))</f>
        <v>7</v>
      </c>
      <c r="L166" s="23" t="str">
        <f>LEFT(RIGHT(" "&amp;U166*100,16-COLUMN()))</f>
        <v>7</v>
      </c>
      <c r="M166" s="23" t="str">
        <f>LEFT(RIGHT(" "&amp;U166*100,16-COLUMN()))</f>
        <v>7</v>
      </c>
      <c r="N166" s="23" t="str">
        <f>LEFT(RIGHT(" "&amp;U166*100,16-COLUMN()))</f>
        <v>0</v>
      </c>
      <c r="O166" s="23" t="str">
        <f>LEFT(RIGHT(" "&amp;U166*100,16-COLUMN()))</f>
        <v>9</v>
      </c>
      <c r="P166" s="23" t="str">
        <f>LEFT(RIGHT(" "&amp;U166*100,16-COLUMN()))</f>
        <v/>
      </c>
      <c r="Q166" s="23" t="e">
        <f>LEFT(RIGHT(" "&amp;U166*100,15-COLUMN()))</f>
        <v>#VALUE!</v>
      </c>
      <c r="R166" s="23" t="e">
        <f>LEFT(RIGHT(" "&amp;U166*100,15-COLUMN()))</f>
        <v>#VALUE!</v>
      </c>
      <c r="S166" s="23"/>
      <c r="T166" s="3" t="s">
        <v>7</v>
      </c>
      <c r="U166" s="24">
        <v>777.09</v>
      </c>
      <c r="V166" s="3" t="str">
        <f>LEFT(RIGHT(A166,3),3)</f>
        <v>进项税</v>
      </c>
      <c r="W166" s="27"/>
    </row>
    <row r="167" spans="1:24" ht="17.25" customHeight="1">
      <c r="A167" s="25"/>
      <c r="B167" s="25"/>
      <c r="C167" s="20" t="str">
        <f>IF(V167="","",VLOOKUP(V167,[1]三级科目!#REF!,2,0))</f>
        <v/>
      </c>
      <c r="D167" s="21"/>
      <c r="E167" s="21"/>
      <c r="F167" s="22"/>
      <c r="G167" s="23" t="str">
        <f>LEFT(RIGHT(" "&amp;U167*100,16-COLUMN()))</f>
        <v xml:space="preserve"> </v>
      </c>
      <c r="H167" s="23" t="str">
        <f>LEFT(RIGHT(" "&amp;U167*100,16-COLUMN()))</f>
        <v xml:space="preserve"> </v>
      </c>
      <c r="I167" s="23" t="str">
        <f>LEFT(RIGHT(" "&amp;U167*100,16-COLUMN()))</f>
        <v xml:space="preserve"> </v>
      </c>
      <c r="J167" s="23" t="str">
        <f>LEFT(RIGHT(" "&amp;U167*100,16-COLUMN()))</f>
        <v xml:space="preserve"> </v>
      </c>
      <c r="K167" s="23" t="str">
        <f>LEFT(RIGHT(" "&amp;U167*100,16-COLUMN()))</f>
        <v xml:space="preserve"> </v>
      </c>
      <c r="L167" s="23" t="str">
        <f>LEFT(RIGHT(" "&amp;U167*100,16-COLUMN()))</f>
        <v xml:space="preserve"> </v>
      </c>
      <c r="M167" s="23" t="str">
        <f>LEFT(RIGHT(" "&amp;U167*100,16-COLUMN()))</f>
        <v xml:space="preserve"> </v>
      </c>
      <c r="N167" s="23" t="str">
        <f>LEFT(RIGHT(" "&amp;U167*100,16-COLUMN()))</f>
        <v xml:space="preserve"> </v>
      </c>
      <c r="O167" s="23"/>
      <c r="P167" s="23" t="str">
        <f>LEFT(RIGHT(" "&amp;U167*100,16-COLUMN()))</f>
        <v/>
      </c>
      <c r="Q167" s="23" t="e">
        <f>LEFT(RIGHT(" "&amp;U167*100,15-COLUMN()))</f>
        <v>#VALUE!</v>
      </c>
      <c r="R167" s="23" t="e">
        <f>LEFT(RIGHT(" "&amp;U167*100,15-COLUMN()))</f>
        <v>#VALUE!</v>
      </c>
      <c r="S167" s="23"/>
      <c r="T167" s="28">
        <v>7</v>
      </c>
      <c r="U167" s="24"/>
      <c r="V167" s="3" t="str">
        <f>LEFT(RIGHT(A167,3),3)</f>
        <v/>
      </c>
      <c r="W167" s="4"/>
    </row>
    <row r="168" spans="1:24" ht="17.25" customHeight="1">
      <c r="A168" s="25"/>
      <c r="B168" s="25"/>
      <c r="C168" s="20" t="str">
        <f>IF(V168="","",VLOOKUP(V168,[1]三级科目!#REF!,2,0))</f>
        <v/>
      </c>
      <c r="D168" s="21"/>
      <c r="E168" s="21"/>
      <c r="F168" s="22"/>
      <c r="G168" s="23" t="str">
        <f>LEFT(RIGHT(" "&amp;U168*100,16-COLUMN()))</f>
        <v xml:space="preserve"> </v>
      </c>
      <c r="H168" s="23" t="str">
        <f>LEFT(RIGHT(" "&amp;U168*100,16-COLUMN()))</f>
        <v xml:space="preserve"> </v>
      </c>
      <c r="I168" s="23" t="str">
        <f>LEFT(RIGHT(" "&amp;U168*100,16-COLUMN()))</f>
        <v xml:space="preserve"> </v>
      </c>
      <c r="J168" s="23" t="str">
        <f>LEFT(RIGHT(" "&amp;U168*100,16-COLUMN()))</f>
        <v xml:space="preserve"> </v>
      </c>
      <c r="K168" s="23" t="str">
        <f>LEFT(RIGHT(" "&amp;U168*100,16-COLUMN()))</f>
        <v xml:space="preserve"> </v>
      </c>
      <c r="L168" s="23" t="str">
        <f>LEFT(RIGHT(" "&amp;U168*100,16-COLUMN()))</f>
        <v xml:space="preserve"> </v>
      </c>
      <c r="M168" s="23" t="str">
        <f>LEFT(RIGHT(" "&amp;U168*100,16-COLUMN()))</f>
        <v xml:space="preserve"> </v>
      </c>
      <c r="N168" s="23" t="str">
        <f>LEFT(RIGHT(" "&amp;U168*100,16-COLUMN()))</f>
        <v xml:space="preserve"> </v>
      </c>
      <c r="O168" s="23"/>
      <c r="P168" s="23" t="str">
        <f>LEFT(RIGHT(" "&amp;U168*100,16-COLUMN()))</f>
        <v/>
      </c>
      <c r="Q168" s="23" t="e">
        <f>LEFT(RIGHT(" "&amp;U168*100,15-COLUMN()))</f>
        <v>#VALUE!</v>
      </c>
      <c r="R168" s="23" t="e">
        <f>LEFT(RIGHT(" "&amp;U168*100,15-COLUMN()))</f>
        <v>#VALUE!</v>
      </c>
      <c r="S168" s="23"/>
      <c r="T168" s="3" t="s">
        <v>8</v>
      </c>
      <c r="U168" s="24"/>
      <c r="V168" s="3" t="str">
        <f>LEFT(RIGHT(A168,3),3)</f>
        <v/>
      </c>
      <c r="W168" s="4"/>
    </row>
    <row r="169" spans="1:24" s="35" customFormat="1" ht="27.6" customHeight="1">
      <c r="A169" s="29"/>
      <c r="B169" s="30" t="str">
        <f>IF(G170=0,"",IF(ABS(G170)&lt;1,"",TEXT(TRUNC(ABS(G170)),"[DBNum2]")&amp;"元")&amp;IF(RIGHT(TRUNC(G170*100),2)*1=0,IF(ABS(G170)&lt;0.01,"","整"),IF(ABS(G170)&lt;0.1,"",TEXT(RIGHT(TRUNC(G170*10)),"[dbnum2]"))&amp;IF(RIGHT(TRUNC(G170*10))*1=0,"","角")&amp;IF(RIGHT(TRUNC(G170*100))*1=0,"整",TEXT(RIGHT(TRUNC(G170*100)),"[dbnum2]")&amp;"分")))</f>
        <v>贰万陆仟陆佰捌拾元整</v>
      </c>
      <c r="C169" s="30"/>
      <c r="D169" s="30"/>
      <c r="E169" s="30"/>
      <c r="F169" s="29"/>
      <c r="G169" s="31"/>
      <c r="H169" s="31" t="s">
        <v>9</v>
      </c>
      <c r="I169" s="31" t="str">
        <f>LEFT(RIGHT(" "&amp;U169*100,16-COLUMN()))</f>
        <v>2</v>
      </c>
      <c r="J169" s="31" t="str">
        <f>LEFT(RIGHT(" "&amp;U169*100,16-COLUMN()))</f>
        <v>6</v>
      </c>
      <c r="K169" s="31" t="str">
        <f>LEFT(RIGHT(" "&amp;U169*100,16-COLUMN()))</f>
        <v>6</v>
      </c>
      <c r="L169" s="31" t="str">
        <f>LEFT(RIGHT(" "&amp;U169*100,16-COLUMN()))</f>
        <v>8</v>
      </c>
      <c r="M169" s="31" t="str">
        <f>LEFT(RIGHT(" "&amp;U169*100,16-COLUMN()))</f>
        <v>0</v>
      </c>
      <c r="N169" s="31" t="str">
        <f>LEFT(RIGHT(" "&amp;U169*100,16-COLUMN()))</f>
        <v>0</v>
      </c>
      <c r="O169" s="31" t="str">
        <f>LEFT(RIGHT(" "&amp;U169*100,16-COLUMN()))</f>
        <v>0</v>
      </c>
      <c r="P169" s="31" t="str">
        <f>LEFT(RIGHT(" "&amp;U169*100,16-COLUMN()))</f>
        <v/>
      </c>
      <c r="Q169" s="31" t="e">
        <f>LEFT(RIGHT(" "&amp;U169*100,15-COLUMN()))</f>
        <v>#VALUE!</v>
      </c>
      <c r="R169" s="31" t="e">
        <f>LEFT(RIGHT(" "&amp;U169*100,15-COLUMN()))</f>
        <v>#VALUE!</v>
      </c>
      <c r="S169" s="31" t="e">
        <f>LEFT(RIGHT(" "&amp;U169*100,15-COLUMN()))</f>
        <v>#VALUE!</v>
      </c>
      <c r="T169" s="31"/>
      <c r="U169" s="32">
        <f>SUM(U165:U168)</f>
        <v>26680</v>
      </c>
      <c r="V169" s="3"/>
      <c r="W169" s="33">
        <f>1640+217.67+12800+26680</f>
        <v>41337.67</v>
      </c>
      <c r="X169" s="34"/>
    </row>
    <row r="170" spans="1:24" ht="27" customHeight="1">
      <c r="A170" s="36" t="s">
        <v>10</v>
      </c>
      <c r="B170" s="36"/>
      <c r="C170" s="37"/>
      <c r="D170" s="38" t="s">
        <v>11</v>
      </c>
      <c r="E170" s="38"/>
      <c r="F170" s="39"/>
      <c r="G170" s="40">
        <f>U169</f>
        <v>26680</v>
      </c>
      <c r="H170" s="23"/>
      <c r="I170" s="23"/>
      <c r="J170" s="41"/>
      <c r="K170" s="31"/>
      <c r="L170" s="23"/>
      <c r="M170" s="41"/>
      <c r="N170" s="42"/>
      <c r="O170" s="42"/>
      <c r="P170" s="17"/>
      <c r="Q170" s="42"/>
      <c r="R170" s="17"/>
      <c r="S170" s="17"/>
      <c r="T170" s="17"/>
      <c r="U170" s="43"/>
      <c r="W170" s="46">
        <f>70119.67-W169</f>
        <v>28782</v>
      </c>
      <c r="X170" s="44"/>
    </row>
    <row r="171" spans="1:24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2"/>
      <c r="W171" s="4">
        <v>27920</v>
      </c>
      <c r="X171" s="27">
        <f>W171-W170</f>
        <v>-862</v>
      </c>
    </row>
    <row r="172" spans="1:24" s="13" customFormat="1" ht="37.5" customHeight="1">
      <c r="A172" s="6"/>
      <c r="B172" s="7"/>
      <c r="C172" s="8"/>
      <c r="D172" s="7"/>
      <c r="E172" s="7"/>
      <c r="F172" s="7"/>
      <c r="G172" s="9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1"/>
      <c r="T172" s="11"/>
      <c r="U172" s="12"/>
      <c r="V172" s="3"/>
      <c r="W172" s="12"/>
      <c r="X172" s="12"/>
    </row>
    <row r="173" spans="1:24" ht="18.75" customHeight="1">
      <c r="A173" s="1"/>
      <c r="B173" s="14"/>
      <c r="C173" s="15"/>
      <c r="D173" s="14"/>
      <c r="E173" s="14"/>
      <c r="F173" s="14"/>
      <c r="G173" s="14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7"/>
      <c r="T173" s="17"/>
      <c r="W173" s="4"/>
    </row>
    <row r="174" spans="1:24" ht="8.25" customHeight="1">
      <c r="A174" s="1"/>
      <c r="B174" s="14"/>
      <c r="C174" s="15"/>
      <c r="D174" s="14"/>
      <c r="E174" s="14"/>
      <c r="F174" s="14"/>
      <c r="G174" s="14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7"/>
      <c r="T174" s="17"/>
      <c r="W174" s="4"/>
    </row>
    <row r="175" spans="1:24" ht="17.25" customHeight="1">
      <c r="A175" s="19" t="s">
        <v>70</v>
      </c>
      <c r="B175" s="19"/>
      <c r="C175" s="20" t="str">
        <f>IF(V175="","",VLOOKUP(V175,[1]三级科目!E2:F94,2,0))</f>
        <v>0301</v>
      </c>
      <c r="D175" s="21" t="s">
        <v>71</v>
      </c>
      <c r="E175" s="21"/>
      <c r="F175" s="22"/>
      <c r="G175" s="23" t="str">
        <f>LEFT(RIGHT(" "&amp;U175*100,16-COLUMN()))</f>
        <v xml:space="preserve"> </v>
      </c>
      <c r="H175" s="23" t="str">
        <f>LEFT(RIGHT(" "&amp;U175*100,16-COLUMN()))</f>
        <v xml:space="preserve"> </v>
      </c>
      <c r="I175" s="23" t="str">
        <f>LEFT(RIGHT(" "&amp;U175*100,16-COLUMN()))</f>
        <v xml:space="preserve"> </v>
      </c>
      <c r="J175" s="23" t="str">
        <f>LEFT(RIGHT(" "&amp;U175*100,16-COLUMN()))</f>
        <v>9</v>
      </c>
      <c r="K175" s="23" t="str">
        <f>LEFT(RIGHT(" "&amp;U175*100,16-COLUMN()))</f>
        <v>7</v>
      </c>
      <c r="L175" s="23" t="str">
        <f>LEFT(RIGHT(" "&amp;U175*100,16-COLUMN()))</f>
        <v>0</v>
      </c>
      <c r="M175" s="23" t="str">
        <f>LEFT(RIGHT(" "&amp;U175*100,16-COLUMN()))</f>
        <v>8</v>
      </c>
      <c r="N175" s="23" t="str">
        <f>LEFT(RIGHT(" "&amp;U175*100,16-COLUMN()))</f>
        <v>7</v>
      </c>
      <c r="O175" s="23" t="str">
        <f>LEFT(RIGHT(" "&amp;U175*100,16-COLUMN()))</f>
        <v>4</v>
      </c>
      <c r="P175" s="23" t="str">
        <f>LEFT(RIGHT(" "&amp;U175*100,16-COLUMN()))</f>
        <v/>
      </c>
      <c r="Q175" s="23" t="e">
        <f>LEFT(RIGHT(" "&amp;U175*100,15-COLUMN()))</f>
        <v>#VALUE!</v>
      </c>
      <c r="R175" s="23" t="e">
        <f>LEFT(RIGHT(" "&amp;U175*100,15-COLUMN()))</f>
        <v>#VALUE!</v>
      </c>
      <c r="S175" s="23" t="e">
        <f>LEFT(RIGHT(" "&amp;U175*100,15-COLUMN()))</f>
        <v>#VALUE!</v>
      </c>
      <c r="T175" s="3" t="s">
        <v>4</v>
      </c>
      <c r="U175" s="24">
        <v>9708.74</v>
      </c>
      <c r="V175" s="3" t="str">
        <f>LEFT(RIGHT(A175,3),3)</f>
        <v>印刷费</v>
      </c>
      <c r="W175" s="4"/>
    </row>
    <row r="176" spans="1:24" ht="17.25" customHeight="1">
      <c r="A176" s="25" t="s">
        <v>17</v>
      </c>
      <c r="B176" s="25"/>
      <c r="C176" s="20">
        <v>222109</v>
      </c>
      <c r="D176" s="21" t="s">
        <v>69</v>
      </c>
      <c r="E176" s="21"/>
      <c r="F176" s="26"/>
      <c r="G176" s="23" t="str">
        <f>LEFT(RIGHT(" "&amp;U176*100,16-COLUMN()))</f>
        <v xml:space="preserve"> </v>
      </c>
      <c r="H176" s="23" t="str">
        <f>LEFT(RIGHT(" "&amp;U176*100,16-COLUMN()))</f>
        <v xml:space="preserve"> </v>
      </c>
      <c r="I176" s="23" t="str">
        <f>LEFT(RIGHT(" "&amp;U176*100,16-COLUMN()))</f>
        <v xml:space="preserve"> </v>
      </c>
      <c r="J176" s="23" t="str">
        <f>LEFT(RIGHT(" "&amp;U176*100,16-COLUMN()))</f>
        <v xml:space="preserve"> </v>
      </c>
      <c r="K176" s="23" t="str">
        <f>LEFT(RIGHT(" "&amp;U176*100,16-COLUMN()))</f>
        <v>2</v>
      </c>
      <c r="L176" s="23" t="str">
        <f>LEFT(RIGHT(" "&amp;U176*100,16-COLUMN()))</f>
        <v>9</v>
      </c>
      <c r="M176" s="23" t="str">
        <f>LEFT(RIGHT(" "&amp;U176*100,16-COLUMN()))</f>
        <v>1</v>
      </c>
      <c r="N176" s="23" t="str">
        <f>LEFT(RIGHT(" "&amp;U176*100,16-COLUMN()))</f>
        <v>2</v>
      </c>
      <c r="O176" s="23" t="str">
        <f>LEFT(RIGHT(" "&amp;U176*100,16-COLUMN()))</f>
        <v>6</v>
      </c>
      <c r="P176" s="23" t="str">
        <f>LEFT(RIGHT(" "&amp;U176*100,16-COLUMN()))</f>
        <v/>
      </c>
      <c r="Q176" s="23" t="e">
        <f>LEFT(RIGHT(" "&amp;U176*100,15-COLUMN()))</f>
        <v>#VALUE!</v>
      </c>
      <c r="R176" s="23" t="e">
        <f>LEFT(RIGHT(" "&amp;U176*100,15-COLUMN()))</f>
        <v>#VALUE!</v>
      </c>
      <c r="S176" s="23"/>
      <c r="T176" s="3" t="s">
        <v>7</v>
      </c>
      <c r="U176" s="24">
        <v>291.26</v>
      </c>
      <c r="V176" s="3" t="str">
        <f>LEFT(RIGHT(A176,3),3)</f>
        <v>进项税</v>
      </c>
      <c r="W176" s="27"/>
    </row>
    <row r="177" spans="1:24" ht="17.25" customHeight="1">
      <c r="A177" s="25"/>
      <c r="B177" s="25"/>
      <c r="C177" s="20" t="str">
        <f>IF(V177="","",VLOOKUP(V177,[1]三级科目!#REF!,2,0))</f>
        <v/>
      </c>
      <c r="D177" s="21"/>
      <c r="E177" s="21"/>
      <c r="F177" s="22"/>
      <c r="G177" s="23" t="str">
        <f>LEFT(RIGHT(" "&amp;U177*100,16-COLUMN()))</f>
        <v xml:space="preserve"> </v>
      </c>
      <c r="H177" s="23" t="str">
        <f>LEFT(RIGHT(" "&amp;U177*100,16-COLUMN()))</f>
        <v xml:space="preserve"> </v>
      </c>
      <c r="I177" s="23" t="str">
        <f>LEFT(RIGHT(" "&amp;U177*100,16-COLUMN()))</f>
        <v xml:space="preserve"> </v>
      </c>
      <c r="J177" s="23" t="str">
        <f>LEFT(RIGHT(" "&amp;U177*100,16-COLUMN()))</f>
        <v xml:space="preserve"> </v>
      </c>
      <c r="K177" s="23" t="str">
        <f>LEFT(RIGHT(" "&amp;U177*100,16-COLUMN()))</f>
        <v xml:space="preserve"> </v>
      </c>
      <c r="L177" s="23" t="str">
        <f>LEFT(RIGHT(" "&amp;U177*100,16-COLUMN()))</f>
        <v xml:space="preserve"> </v>
      </c>
      <c r="M177" s="23" t="str">
        <f>LEFT(RIGHT(" "&amp;U177*100,16-COLUMN()))</f>
        <v xml:space="preserve"> </v>
      </c>
      <c r="N177" s="23" t="str">
        <f>LEFT(RIGHT(" "&amp;U177*100,16-COLUMN()))</f>
        <v xml:space="preserve"> </v>
      </c>
      <c r="O177" s="23"/>
      <c r="P177" s="23" t="str">
        <f>LEFT(RIGHT(" "&amp;U177*100,16-COLUMN()))</f>
        <v/>
      </c>
      <c r="Q177" s="23" t="e">
        <f>LEFT(RIGHT(" "&amp;U177*100,15-COLUMN()))</f>
        <v>#VALUE!</v>
      </c>
      <c r="R177" s="23" t="e">
        <f>LEFT(RIGHT(" "&amp;U177*100,15-COLUMN()))</f>
        <v>#VALUE!</v>
      </c>
      <c r="S177" s="23"/>
      <c r="T177" s="28">
        <v>6</v>
      </c>
      <c r="U177" s="24"/>
      <c r="V177" s="3" t="str">
        <f>LEFT(RIGHT(A177,3),3)</f>
        <v/>
      </c>
      <c r="W177" s="4"/>
    </row>
    <row r="178" spans="1:24" ht="17.25" customHeight="1">
      <c r="A178" s="25"/>
      <c r="B178" s="25"/>
      <c r="C178" s="20" t="str">
        <f>IF(V178="","",VLOOKUP(V178,[1]三级科目!#REF!,2,0))</f>
        <v/>
      </c>
      <c r="D178" s="21"/>
      <c r="E178" s="21"/>
      <c r="F178" s="22"/>
      <c r="G178" s="23" t="str">
        <f>LEFT(RIGHT(" "&amp;U178*100,16-COLUMN()))</f>
        <v xml:space="preserve"> </v>
      </c>
      <c r="H178" s="23" t="str">
        <f>LEFT(RIGHT(" "&amp;U178*100,16-COLUMN()))</f>
        <v xml:space="preserve"> </v>
      </c>
      <c r="I178" s="23" t="str">
        <f>LEFT(RIGHT(" "&amp;U178*100,16-COLUMN()))</f>
        <v xml:space="preserve"> </v>
      </c>
      <c r="J178" s="23" t="str">
        <f>LEFT(RIGHT(" "&amp;U178*100,16-COLUMN()))</f>
        <v xml:space="preserve"> </v>
      </c>
      <c r="K178" s="23" t="str">
        <f>LEFT(RIGHT(" "&amp;U178*100,16-COLUMN()))</f>
        <v xml:space="preserve"> </v>
      </c>
      <c r="L178" s="23" t="str">
        <f>LEFT(RIGHT(" "&amp;U178*100,16-COLUMN()))</f>
        <v xml:space="preserve"> </v>
      </c>
      <c r="M178" s="23" t="str">
        <f>LEFT(RIGHT(" "&amp;U178*100,16-COLUMN()))</f>
        <v xml:space="preserve"> </v>
      </c>
      <c r="N178" s="23" t="str">
        <f>LEFT(RIGHT(" "&amp;U178*100,16-COLUMN()))</f>
        <v xml:space="preserve"> </v>
      </c>
      <c r="O178" s="23"/>
      <c r="P178" s="23" t="str">
        <f>LEFT(RIGHT(" "&amp;U178*100,16-COLUMN()))</f>
        <v/>
      </c>
      <c r="Q178" s="23" t="e">
        <f>LEFT(RIGHT(" "&amp;U178*100,15-COLUMN()))</f>
        <v>#VALUE!</v>
      </c>
      <c r="R178" s="23" t="e">
        <f>LEFT(RIGHT(" "&amp;U178*100,15-COLUMN()))</f>
        <v>#VALUE!</v>
      </c>
      <c r="S178" s="23"/>
      <c r="T178" s="3" t="s">
        <v>8</v>
      </c>
      <c r="U178" s="24"/>
      <c r="V178" s="3" t="str">
        <f>LEFT(RIGHT(A178,3),3)</f>
        <v/>
      </c>
      <c r="W178" s="4"/>
    </row>
    <row r="179" spans="1:24" s="35" customFormat="1" ht="27.6" customHeight="1">
      <c r="A179" s="29"/>
      <c r="B179" s="30" t="str">
        <f>IF(G180=0,"",IF(ABS(G180)&lt;1,"",TEXT(TRUNC(ABS(G180)),"[DBNum2]")&amp;"元")&amp;IF(RIGHT(TRUNC(G180*100),2)*1=0,IF(ABS(G180)&lt;0.01,"","整"),IF(ABS(G180)&lt;0.1,"",TEXT(RIGHT(TRUNC(G180*10)),"[dbnum2]"))&amp;IF(RIGHT(TRUNC(G180*10))*1=0,"","角")&amp;IF(RIGHT(TRUNC(G180*100))*1=0,"整",TEXT(RIGHT(TRUNC(G180*100)),"[dbnum2]")&amp;"分")))</f>
        <v>壹万元整</v>
      </c>
      <c r="C179" s="30"/>
      <c r="D179" s="30"/>
      <c r="E179" s="30"/>
      <c r="F179" s="29"/>
      <c r="G179" s="31"/>
      <c r="H179" s="31" t="s">
        <v>9</v>
      </c>
      <c r="I179" s="31" t="str">
        <f>LEFT(RIGHT(" "&amp;U179*100,16-COLUMN()))</f>
        <v>1</v>
      </c>
      <c r="J179" s="31" t="str">
        <f>LEFT(RIGHT(" "&amp;U179*100,16-COLUMN()))</f>
        <v>0</v>
      </c>
      <c r="K179" s="31" t="str">
        <f>LEFT(RIGHT(" "&amp;U179*100,16-COLUMN()))</f>
        <v>0</v>
      </c>
      <c r="L179" s="31" t="str">
        <f>LEFT(RIGHT(" "&amp;U179*100,16-COLUMN()))</f>
        <v>0</v>
      </c>
      <c r="M179" s="31" t="str">
        <f>LEFT(RIGHT(" "&amp;U179*100,16-COLUMN()))</f>
        <v>0</v>
      </c>
      <c r="N179" s="31" t="str">
        <f>LEFT(RIGHT(" "&amp;U179*100,16-COLUMN()))</f>
        <v>0</v>
      </c>
      <c r="O179" s="31" t="str">
        <f>LEFT(RIGHT(" "&amp;U179*100,16-COLUMN()))</f>
        <v>0</v>
      </c>
      <c r="P179" s="31" t="str">
        <f>LEFT(RIGHT(" "&amp;U179*100,16-COLUMN()))</f>
        <v/>
      </c>
      <c r="Q179" s="31" t="e">
        <f>LEFT(RIGHT(" "&amp;U179*100,15-COLUMN()))</f>
        <v>#VALUE!</v>
      </c>
      <c r="R179" s="31" t="e">
        <f>LEFT(RIGHT(" "&amp;U179*100,15-COLUMN()))</f>
        <v>#VALUE!</v>
      </c>
      <c r="S179" s="31" t="e">
        <f>LEFT(RIGHT(" "&amp;U179*100,15-COLUMN()))</f>
        <v>#VALUE!</v>
      </c>
      <c r="T179" s="31"/>
      <c r="U179" s="32">
        <f>SUM(U175:U178)</f>
        <v>10000</v>
      </c>
      <c r="V179" s="3"/>
      <c r="W179" s="33"/>
      <c r="X179" s="34"/>
    </row>
    <row r="180" spans="1:24" ht="27" customHeight="1">
      <c r="A180" s="36" t="s">
        <v>10</v>
      </c>
      <c r="B180" s="36"/>
      <c r="C180" s="37"/>
      <c r="D180" s="38" t="s">
        <v>11</v>
      </c>
      <c r="E180" s="38"/>
      <c r="F180" s="39"/>
      <c r="G180" s="40">
        <f>U179</f>
        <v>10000</v>
      </c>
      <c r="H180" s="23"/>
      <c r="I180" s="23"/>
      <c r="J180" s="41"/>
      <c r="K180" s="31"/>
      <c r="L180" s="23"/>
      <c r="M180" s="41"/>
      <c r="N180" s="42"/>
      <c r="O180" s="42"/>
      <c r="P180" s="17"/>
      <c r="Q180" s="42"/>
      <c r="R180" s="17"/>
      <c r="S180" s="17"/>
      <c r="T180" s="17"/>
      <c r="U180" s="43"/>
      <c r="X180" s="44"/>
    </row>
    <row r="181" spans="1:24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2"/>
      <c r="W181" s="4"/>
    </row>
    <row r="182" spans="1:24" s="13" customFormat="1" ht="37.5" customHeight="1">
      <c r="A182" s="6"/>
      <c r="B182" s="7"/>
      <c r="C182" s="8"/>
      <c r="D182" s="7"/>
      <c r="E182" s="7"/>
      <c r="F182" s="7"/>
      <c r="G182" s="9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1"/>
      <c r="T182" s="11"/>
      <c r="U182" s="12"/>
      <c r="V182" s="3"/>
      <c r="W182" s="12"/>
      <c r="X182" s="12"/>
    </row>
    <row r="183" spans="1:24" ht="18.75" customHeight="1">
      <c r="A183" s="1"/>
      <c r="B183" s="14"/>
      <c r="C183" s="15"/>
      <c r="D183" s="14"/>
      <c r="E183" s="14"/>
      <c r="F183" s="14"/>
      <c r="G183" s="14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7"/>
      <c r="T183" s="17"/>
      <c r="W183" s="4"/>
    </row>
    <row r="184" spans="1:24" ht="8.25" customHeight="1">
      <c r="A184" s="1"/>
      <c r="B184" s="14"/>
      <c r="C184" s="15"/>
      <c r="D184" s="14"/>
      <c r="E184" s="14"/>
      <c r="F184" s="14"/>
      <c r="G184" s="14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7"/>
      <c r="T184" s="17"/>
      <c r="W184" s="4"/>
    </row>
    <row r="185" spans="1:24" ht="17.25" customHeight="1">
      <c r="A185" s="19" t="s">
        <v>72</v>
      </c>
      <c r="B185" s="19"/>
      <c r="C185" s="20" t="str">
        <f>IF(V185="","",VLOOKUP(V185,[1]三级科目!E2:F84,2,0))</f>
        <v>0501</v>
      </c>
      <c r="D185" s="21" t="s">
        <v>73</v>
      </c>
      <c r="E185" s="21"/>
      <c r="F185" s="22"/>
      <c r="G185" s="23" t="str">
        <f>LEFT(RIGHT(" "&amp;U185*100,16-COLUMN()))</f>
        <v xml:space="preserve"> </v>
      </c>
      <c r="H185" s="23" t="str">
        <f>LEFT(RIGHT(" "&amp;U185*100,16-COLUMN()))</f>
        <v xml:space="preserve"> </v>
      </c>
      <c r="I185" s="23" t="str">
        <f>LEFT(RIGHT(" "&amp;U185*100,16-COLUMN()))</f>
        <v xml:space="preserve"> </v>
      </c>
      <c r="J185" s="23" t="str">
        <f>LEFT(RIGHT(" "&amp;U185*100,16-COLUMN()))</f>
        <v>8</v>
      </c>
      <c r="K185" s="23" t="str">
        <f>LEFT(RIGHT(" "&amp;U185*100,16-COLUMN()))</f>
        <v>0</v>
      </c>
      <c r="L185" s="23" t="str">
        <f>LEFT(RIGHT(" "&amp;U185*100,16-COLUMN()))</f>
        <v>1</v>
      </c>
      <c r="M185" s="23" t="str">
        <f>LEFT(RIGHT(" "&amp;U185*100,16-COLUMN()))</f>
        <v>7</v>
      </c>
      <c r="N185" s="23" t="str">
        <f>LEFT(RIGHT(" "&amp;U185*100,16-COLUMN()))</f>
        <v>2</v>
      </c>
      <c r="O185" s="23" t="str">
        <f>LEFT(RIGHT(" "&amp;U185*100,16-COLUMN()))</f>
        <v>4</v>
      </c>
      <c r="P185" s="23" t="str">
        <f>LEFT(RIGHT(" "&amp;U185*100,16-COLUMN()))</f>
        <v/>
      </c>
      <c r="Q185" s="23" t="e">
        <f>LEFT(RIGHT(" "&amp;U185*100,15-COLUMN()))</f>
        <v>#VALUE!</v>
      </c>
      <c r="R185" s="23" t="e">
        <f>LEFT(RIGHT(" "&amp;U185*100,15-COLUMN()))</f>
        <v>#VALUE!</v>
      </c>
      <c r="S185" s="23" t="e">
        <f>LEFT(RIGHT(" "&amp;U185*100,15-COLUMN()))</f>
        <v>#VALUE!</v>
      </c>
      <c r="T185" s="3" t="s">
        <v>4</v>
      </c>
      <c r="U185" s="24">
        <v>8017.24</v>
      </c>
      <c r="V185" s="3" t="str">
        <f>LEFT(RIGHT(A185,3),3)</f>
        <v>运转费</v>
      </c>
      <c r="W185" s="4"/>
    </row>
    <row r="186" spans="1:24" ht="17.25" customHeight="1">
      <c r="A186" s="25" t="s">
        <v>17</v>
      </c>
      <c r="B186" s="25"/>
      <c r="C186" s="20">
        <v>222109</v>
      </c>
      <c r="D186" s="21" t="s">
        <v>69</v>
      </c>
      <c r="E186" s="21"/>
      <c r="F186" s="26"/>
      <c r="G186" s="23" t="str">
        <f>LEFT(RIGHT(" "&amp;U186*100,16-COLUMN()))</f>
        <v xml:space="preserve"> </v>
      </c>
      <c r="H186" s="23" t="str">
        <f>LEFT(RIGHT(" "&amp;U186*100,16-COLUMN()))</f>
        <v xml:space="preserve"> </v>
      </c>
      <c r="I186" s="23" t="str">
        <f>LEFT(RIGHT(" "&amp;U186*100,16-COLUMN()))</f>
        <v xml:space="preserve"> </v>
      </c>
      <c r="J186" s="23" t="str">
        <f>LEFT(RIGHT(" "&amp;U186*100,16-COLUMN()))</f>
        <v>1</v>
      </c>
      <c r="K186" s="23" t="str">
        <f>LEFT(RIGHT(" "&amp;U186*100,16-COLUMN()))</f>
        <v>2</v>
      </c>
      <c r="L186" s="23" t="str">
        <f>LEFT(RIGHT(" "&amp;U186*100,16-COLUMN()))</f>
        <v>8</v>
      </c>
      <c r="M186" s="23" t="str">
        <f>LEFT(RIGHT(" "&amp;U186*100,16-COLUMN()))</f>
        <v>2</v>
      </c>
      <c r="N186" s="23" t="str">
        <f>LEFT(RIGHT(" "&amp;U186*100,16-COLUMN()))</f>
        <v>7</v>
      </c>
      <c r="O186" s="23" t="str">
        <f>LEFT(RIGHT(" "&amp;U186*100,16-COLUMN()))</f>
        <v>6</v>
      </c>
      <c r="P186" s="23" t="str">
        <f>LEFT(RIGHT(" "&amp;U186*100,16-COLUMN()))</f>
        <v/>
      </c>
      <c r="Q186" s="23" t="e">
        <f>LEFT(RIGHT(" "&amp;U186*100,15-COLUMN()))</f>
        <v>#VALUE!</v>
      </c>
      <c r="R186" s="23" t="e">
        <f>LEFT(RIGHT(" "&amp;U186*100,15-COLUMN()))</f>
        <v>#VALUE!</v>
      </c>
      <c r="S186" s="23"/>
      <c r="T186" s="3" t="s">
        <v>7</v>
      </c>
      <c r="U186" s="24">
        <v>1282.76</v>
      </c>
      <c r="V186" s="3" t="str">
        <f>LEFT(RIGHT(A186,3),3)</f>
        <v>进项税</v>
      </c>
      <c r="W186" s="27"/>
    </row>
    <row r="187" spans="1:24" ht="17.25" customHeight="1">
      <c r="A187" s="25"/>
      <c r="B187" s="25"/>
      <c r="C187" s="20" t="str">
        <f>IF(V187="","",VLOOKUP(V187,[1]三级科目!E1:F76,2,0))</f>
        <v/>
      </c>
      <c r="D187" s="21"/>
      <c r="E187" s="21"/>
      <c r="F187" s="22"/>
      <c r="G187" s="23" t="str">
        <f>LEFT(RIGHT(" "&amp;U187*100,16-COLUMN()))</f>
        <v xml:space="preserve"> </v>
      </c>
      <c r="H187" s="23" t="str">
        <f>LEFT(RIGHT(" "&amp;U187*100,16-COLUMN()))</f>
        <v xml:space="preserve"> </v>
      </c>
      <c r="I187" s="23" t="str">
        <f>LEFT(RIGHT(" "&amp;U187*100,16-COLUMN()))</f>
        <v xml:space="preserve"> </v>
      </c>
      <c r="J187" s="23" t="str">
        <f>LEFT(RIGHT(" "&amp;U187*100,16-COLUMN()))</f>
        <v xml:space="preserve"> </v>
      </c>
      <c r="K187" s="23" t="str">
        <f>LEFT(RIGHT(" "&amp;U187*100,16-COLUMN()))</f>
        <v xml:space="preserve"> </v>
      </c>
      <c r="L187" s="23" t="str">
        <f>LEFT(RIGHT(" "&amp;U187*100,16-COLUMN()))</f>
        <v xml:space="preserve"> </v>
      </c>
      <c r="M187" s="23" t="str">
        <f>LEFT(RIGHT(" "&amp;U187*100,16-COLUMN()))</f>
        <v xml:space="preserve"> </v>
      </c>
      <c r="N187" s="23" t="str">
        <f>LEFT(RIGHT(" "&amp;U187*100,16-COLUMN()))</f>
        <v xml:space="preserve"> </v>
      </c>
      <c r="O187" s="23"/>
      <c r="P187" s="23" t="str">
        <f>LEFT(RIGHT(" "&amp;U187*100,16-COLUMN()))</f>
        <v/>
      </c>
      <c r="Q187" s="23" t="e">
        <f>LEFT(RIGHT(" "&amp;U187*100,15-COLUMN()))</f>
        <v>#VALUE!</v>
      </c>
      <c r="R187" s="23" t="e">
        <f>LEFT(RIGHT(" "&amp;U187*100,15-COLUMN()))</f>
        <v>#VALUE!</v>
      </c>
      <c r="S187" s="23"/>
      <c r="T187" s="28">
        <v>3</v>
      </c>
      <c r="U187" s="24"/>
      <c r="V187" s="3" t="str">
        <f>LEFT(RIGHT(A187,3),3)</f>
        <v/>
      </c>
      <c r="W187" s="4"/>
    </row>
    <row r="188" spans="1:24" ht="17.25" customHeight="1">
      <c r="A188" s="25"/>
      <c r="B188" s="25"/>
      <c r="C188" s="20" t="str">
        <f>IF(V188="","",VLOOKUP(V188,[1]三级科目!E2:F77,2,0))</f>
        <v/>
      </c>
      <c r="D188" s="21"/>
      <c r="E188" s="21"/>
      <c r="F188" s="22"/>
      <c r="G188" s="23" t="str">
        <f>LEFT(RIGHT(" "&amp;U188*100,16-COLUMN()))</f>
        <v xml:space="preserve"> </v>
      </c>
      <c r="H188" s="23" t="str">
        <f>LEFT(RIGHT(" "&amp;U188*100,16-COLUMN()))</f>
        <v xml:space="preserve"> </v>
      </c>
      <c r="I188" s="23" t="str">
        <f>LEFT(RIGHT(" "&amp;U188*100,16-COLUMN()))</f>
        <v xml:space="preserve"> </v>
      </c>
      <c r="J188" s="23" t="str">
        <f>LEFT(RIGHT(" "&amp;U188*100,16-COLUMN()))</f>
        <v xml:space="preserve"> </v>
      </c>
      <c r="K188" s="23" t="str">
        <f>LEFT(RIGHT(" "&amp;U188*100,16-COLUMN()))</f>
        <v xml:space="preserve"> </v>
      </c>
      <c r="L188" s="23" t="str">
        <f>LEFT(RIGHT(" "&amp;U188*100,16-COLUMN()))</f>
        <v xml:space="preserve"> </v>
      </c>
      <c r="M188" s="23" t="str">
        <f>LEFT(RIGHT(" "&amp;U188*100,16-COLUMN()))</f>
        <v xml:space="preserve"> </v>
      </c>
      <c r="N188" s="23" t="str">
        <f>LEFT(RIGHT(" "&amp;U188*100,16-COLUMN()))</f>
        <v xml:space="preserve"> </v>
      </c>
      <c r="O188" s="23"/>
      <c r="P188" s="23" t="str">
        <f>LEFT(RIGHT(" "&amp;U188*100,16-COLUMN()))</f>
        <v/>
      </c>
      <c r="Q188" s="23" t="e">
        <f>LEFT(RIGHT(" "&amp;U188*100,15-COLUMN()))</f>
        <v>#VALUE!</v>
      </c>
      <c r="R188" s="23" t="e">
        <f>LEFT(RIGHT(" "&amp;U188*100,15-COLUMN()))</f>
        <v>#VALUE!</v>
      </c>
      <c r="S188" s="23"/>
      <c r="T188" s="3" t="s">
        <v>8</v>
      </c>
      <c r="U188" s="24"/>
      <c r="V188" s="3" t="str">
        <f>LEFT(RIGHT(A188,3),3)</f>
        <v/>
      </c>
      <c r="W188" s="4"/>
    </row>
    <row r="189" spans="1:24" s="35" customFormat="1" ht="27.6" customHeight="1">
      <c r="A189" s="29"/>
      <c r="B189" s="30" t="str">
        <f>IF(G190=0,"",IF(ABS(G190)&lt;1,"",TEXT(TRUNC(ABS(G190)),"[DBNum2]")&amp;"元")&amp;IF(RIGHT(TRUNC(G190*100),2)*1=0,IF(ABS(G190)&lt;0.01,"","整"),IF(ABS(G190)&lt;0.1,"",TEXT(RIGHT(TRUNC(G190*10)),"[dbnum2]"))&amp;IF(RIGHT(TRUNC(G190*10))*1=0,"","角")&amp;IF(RIGHT(TRUNC(G190*100))*1=0,"整",TEXT(RIGHT(TRUNC(G190*100)),"[dbnum2]")&amp;"分")))</f>
        <v>玖仟叁佰元整</v>
      </c>
      <c r="C189" s="30"/>
      <c r="D189" s="30"/>
      <c r="E189" s="30"/>
      <c r="F189" s="29"/>
      <c r="G189" s="31"/>
      <c r="H189" s="31" t="str">
        <f>LEFT(RIGHT(" "&amp;U189*100,16-COLUMN()))</f>
        <v xml:space="preserve"> </v>
      </c>
      <c r="I189" s="31" t="s">
        <v>9</v>
      </c>
      <c r="J189" s="31" t="str">
        <f>LEFT(RIGHT(" "&amp;U189*100,16-COLUMN()))</f>
        <v>9</v>
      </c>
      <c r="K189" s="31" t="str">
        <f>LEFT(RIGHT(" "&amp;U189*100,16-COLUMN()))</f>
        <v>3</v>
      </c>
      <c r="L189" s="31" t="str">
        <f>LEFT(RIGHT(" "&amp;U189*100,16-COLUMN()))</f>
        <v>0</v>
      </c>
      <c r="M189" s="31" t="str">
        <f>LEFT(RIGHT(" "&amp;U189*100,16-COLUMN()))</f>
        <v>0</v>
      </c>
      <c r="N189" s="31" t="str">
        <f>LEFT(RIGHT(" "&amp;U189*100,16-COLUMN()))</f>
        <v>0</v>
      </c>
      <c r="O189" s="31" t="str">
        <f>LEFT(RIGHT(" "&amp;U189*100,16-COLUMN()))</f>
        <v>0</v>
      </c>
      <c r="P189" s="31" t="str">
        <f>LEFT(RIGHT(" "&amp;U189*100,16-COLUMN()))</f>
        <v/>
      </c>
      <c r="Q189" s="31" t="e">
        <f>LEFT(RIGHT(" "&amp;U189*100,15-COLUMN()))</f>
        <v>#VALUE!</v>
      </c>
      <c r="R189" s="31" t="e">
        <f>LEFT(RIGHT(" "&amp;U189*100,15-COLUMN()))</f>
        <v>#VALUE!</v>
      </c>
      <c r="S189" s="31" t="e">
        <f>LEFT(RIGHT(" "&amp;U189*100,15-COLUMN()))</f>
        <v>#VALUE!</v>
      </c>
      <c r="T189" s="31"/>
      <c r="U189" s="32">
        <f>SUM(U185:U188)</f>
        <v>9300</v>
      </c>
      <c r="V189" s="3"/>
      <c r="W189" s="33"/>
      <c r="X189" s="34"/>
    </row>
    <row r="190" spans="1:24" ht="27" customHeight="1">
      <c r="A190" s="36" t="s">
        <v>10</v>
      </c>
      <c r="B190" s="36"/>
      <c r="C190" s="37"/>
      <c r="D190" s="38" t="s">
        <v>11</v>
      </c>
      <c r="E190" s="38"/>
      <c r="F190" s="39"/>
      <c r="G190" s="40">
        <f>U189</f>
        <v>9300</v>
      </c>
      <c r="H190" s="23"/>
      <c r="I190" s="23"/>
      <c r="J190" s="41"/>
      <c r="K190" s="31"/>
      <c r="L190" s="23"/>
      <c r="M190" s="41"/>
      <c r="N190" s="42"/>
      <c r="O190" s="42"/>
      <c r="P190" s="17"/>
      <c r="Q190" s="42"/>
      <c r="R190" s="17"/>
      <c r="S190" s="17"/>
      <c r="T190" s="17"/>
      <c r="U190" s="43"/>
      <c r="X190" s="44"/>
    </row>
    <row r="191" spans="1:24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2"/>
      <c r="W191" s="4"/>
    </row>
    <row r="192" spans="1:24" s="13" customFormat="1" ht="37.5" customHeight="1">
      <c r="A192" s="6"/>
      <c r="B192" s="7"/>
      <c r="C192" s="8"/>
      <c r="D192" s="7"/>
      <c r="E192" s="7"/>
      <c r="F192" s="7"/>
      <c r="G192" s="9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1"/>
      <c r="T192" s="11"/>
      <c r="U192" s="12"/>
      <c r="V192" s="3"/>
      <c r="W192" s="12"/>
      <c r="X192" s="12"/>
    </row>
    <row r="193" spans="1:24" ht="18.75" customHeight="1">
      <c r="A193" s="1"/>
      <c r="B193" s="14"/>
      <c r="C193" s="15"/>
      <c r="D193" s="14"/>
      <c r="E193" s="14"/>
      <c r="F193" s="14"/>
      <c r="G193" s="14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7"/>
      <c r="T193" s="17"/>
      <c r="W193" s="4"/>
    </row>
    <row r="194" spans="1:24" ht="8.25" customHeight="1">
      <c r="A194" s="1"/>
      <c r="B194" s="14"/>
      <c r="C194" s="15"/>
      <c r="D194" s="14"/>
      <c r="E194" s="14"/>
      <c r="F194" s="14"/>
      <c r="G194" s="14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7"/>
      <c r="T194" s="17"/>
      <c r="W194" s="4"/>
    </row>
    <row r="195" spans="1:24" ht="17.25" customHeight="1">
      <c r="A195" s="19" t="s">
        <v>74</v>
      </c>
      <c r="B195" s="19"/>
      <c r="C195" s="20" t="str">
        <f>IF(V195="","",VLOOKUP(V195,[1]三级科目!E2:F84,2,0))</f>
        <v>4801</v>
      </c>
      <c r="D195" s="21" t="s">
        <v>75</v>
      </c>
      <c r="E195" s="21"/>
      <c r="F195" s="22"/>
      <c r="G195" s="23" t="str">
        <f>LEFT(RIGHT(" "&amp;U195*100,16-COLUMN()))</f>
        <v xml:space="preserve"> </v>
      </c>
      <c r="H195" s="23" t="str">
        <f>LEFT(RIGHT(" "&amp;U195*100,16-COLUMN()))</f>
        <v xml:space="preserve"> </v>
      </c>
      <c r="I195" s="23" t="str">
        <f>LEFT(RIGHT(" "&amp;U195*100,16-COLUMN()))</f>
        <v xml:space="preserve"> </v>
      </c>
      <c r="J195" s="23" t="str">
        <f>LEFT(RIGHT(" "&amp;U195*100,16-COLUMN()))</f>
        <v>1</v>
      </c>
      <c r="K195" s="23" t="str">
        <f>LEFT(RIGHT(" "&amp;U195*100,16-COLUMN()))</f>
        <v>9</v>
      </c>
      <c r="L195" s="23" t="str">
        <f>LEFT(RIGHT(" "&amp;U195*100,16-COLUMN()))</f>
        <v>8</v>
      </c>
      <c r="M195" s="23" t="str">
        <f>LEFT(RIGHT(" "&amp;U195*100,16-COLUMN()))</f>
        <v>0</v>
      </c>
      <c r="N195" s="23" t="str">
        <f>LEFT(RIGHT(" "&amp;U195*100,16-COLUMN()))</f>
        <v>5</v>
      </c>
      <c r="O195" s="23" t="str">
        <f>LEFT(RIGHT(" "&amp;U195*100,16-COLUMN()))</f>
        <v>9</v>
      </c>
      <c r="P195" s="23" t="str">
        <f>LEFT(RIGHT(" "&amp;U195*100,16-COLUMN()))</f>
        <v/>
      </c>
      <c r="Q195" s="23" t="e">
        <f>LEFT(RIGHT(" "&amp;U195*100,15-COLUMN()))</f>
        <v>#VALUE!</v>
      </c>
      <c r="R195" s="23" t="e">
        <f>LEFT(RIGHT(" "&amp;U195*100,15-COLUMN()))</f>
        <v>#VALUE!</v>
      </c>
      <c r="S195" s="23" t="e">
        <f>LEFT(RIGHT(" "&amp;U195*100,15-COLUMN()))</f>
        <v>#VALUE!</v>
      </c>
      <c r="T195" s="3" t="s">
        <v>4</v>
      </c>
      <c r="U195" s="24">
        <v>1980.59</v>
      </c>
      <c r="V195" s="3" t="str">
        <f>LEFT(RIGHT(A195,3),3)</f>
        <v>修理费</v>
      </c>
      <c r="W195" s="4"/>
    </row>
    <row r="196" spans="1:24" ht="17.25" customHeight="1">
      <c r="A196" s="25" t="s">
        <v>17</v>
      </c>
      <c r="B196" s="25"/>
      <c r="C196" s="20">
        <v>222109</v>
      </c>
      <c r="D196" s="21" t="s">
        <v>69</v>
      </c>
      <c r="E196" s="21"/>
      <c r="F196" s="26"/>
      <c r="G196" s="23" t="str">
        <f>LEFT(RIGHT(" "&amp;U196*100,16-COLUMN()))</f>
        <v xml:space="preserve"> </v>
      </c>
      <c r="H196" s="23" t="str">
        <f>LEFT(RIGHT(" "&amp;U196*100,16-COLUMN()))</f>
        <v xml:space="preserve"> </v>
      </c>
      <c r="I196" s="23" t="str">
        <f>LEFT(RIGHT(" "&amp;U196*100,16-COLUMN()))</f>
        <v xml:space="preserve"> </v>
      </c>
      <c r="J196" s="23" t="str">
        <f>LEFT(RIGHT(" "&amp;U196*100,16-COLUMN()))</f>
        <v xml:space="preserve"> </v>
      </c>
      <c r="K196" s="23" t="str">
        <f>LEFT(RIGHT(" "&amp;U196*100,16-COLUMN()))</f>
        <v xml:space="preserve"> </v>
      </c>
      <c r="L196" s="23" t="str">
        <f>LEFT(RIGHT(" "&amp;U196*100,16-COLUMN()))</f>
        <v>5</v>
      </c>
      <c r="M196" s="23" t="str">
        <f>LEFT(RIGHT(" "&amp;U196*100,16-COLUMN()))</f>
        <v>9</v>
      </c>
      <c r="N196" s="23" t="str">
        <f>LEFT(RIGHT(" "&amp;U196*100,16-COLUMN()))</f>
        <v>4</v>
      </c>
      <c r="O196" s="23" t="str">
        <f>LEFT(RIGHT(" "&amp;U196*100,16-COLUMN()))</f>
        <v>1</v>
      </c>
      <c r="P196" s="23" t="str">
        <f>LEFT(RIGHT(" "&amp;U196*100,16-COLUMN()))</f>
        <v/>
      </c>
      <c r="Q196" s="23" t="e">
        <f>LEFT(RIGHT(" "&amp;U196*100,15-COLUMN()))</f>
        <v>#VALUE!</v>
      </c>
      <c r="R196" s="23" t="e">
        <f>LEFT(RIGHT(" "&amp;U196*100,15-COLUMN()))</f>
        <v>#VALUE!</v>
      </c>
      <c r="S196" s="23"/>
      <c r="T196" s="3" t="s">
        <v>7</v>
      </c>
      <c r="U196" s="24">
        <v>59.41</v>
      </c>
      <c r="V196" s="3" t="str">
        <f>LEFT(RIGHT(A196,3),3)</f>
        <v>进项税</v>
      </c>
      <c r="W196" s="27"/>
    </row>
    <row r="197" spans="1:24" ht="17.25" customHeight="1">
      <c r="A197" s="25"/>
      <c r="B197" s="25"/>
      <c r="C197" s="20" t="str">
        <f>IF(V197="","",VLOOKUP(V197,[1]三级科目!E1:F76,2,0))</f>
        <v/>
      </c>
      <c r="D197" s="21"/>
      <c r="E197" s="21"/>
      <c r="F197" s="22"/>
      <c r="G197" s="23" t="str">
        <f>LEFT(RIGHT(" "&amp;U197*100,16-COLUMN()))</f>
        <v xml:space="preserve"> </v>
      </c>
      <c r="H197" s="23" t="str">
        <f>LEFT(RIGHT(" "&amp;U197*100,16-COLUMN()))</f>
        <v xml:space="preserve"> </v>
      </c>
      <c r="I197" s="23" t="str">
        <f>LEFT(RIGHT(" "&amp;U197*100,16-COLUMN()))</f>
        <v xml:space="preserve"> </v>
      </c>
      <c r="J197" s="23" t="str">
        <f>LEFT(RIGHT(" "&amp;U197*100,16-COLUMN()))</f>
        <v xml:space="preserve"> </v>
      </c>
      <c r="K197" s="23" t="str">
        <f>LEFT(RIGHT(" "&amp;U197*100,16-COLUMN()))</f>
        <v xml:space="preserve"> </v>
      </c>
      <c r="L197" s="23" t="str">
        <f>LEFT(RIGHT(" "&amp;U197*100,16-COLUMN()))</f>
        <v xml:space="preserve"> </v>
      </c>
      <c r="M197" s="23" t="str">
        <f>LEFT(RIGHT(" "&amp;U197*100,16-COLUMN()))</f>
        <v xml:space="preserve"> </v>
      </c>
      <c r="N197" s="23" t="str">
        <f>LEFT(RIGHT(" "&amp;U197*100,16-COLUMN()))</f>
        <v xml:space="preserve"> </v>
      </c>
      <c r="O197" s="23"/>
      <c r="P197" s="23" t="str">
        <f>LEFT(RIGHT(" "&amp;U197*100,16-COLUMN()))</f>
        <v/>
      </c>
      <c r="Q197" s="23" t="e">
        <f>LEFT(RIGHT(" "&amp;U197*100,15-COLUMN()))</f>
        <v>#VALUE!</v>
      </c>
      <c r="R197" s="23" t="e">
        <f>LEFT(RIGHT(" "&amp;U197*100,15-COLUMN()))</f>
        <v>#VALUE!</v>
      </c>
      <c r="S197" s="23"/>
      <c r="T197" s="28">
        <v>4</v>
      </c>
      <c r="U197" s="24"/>
      <c r="V197" s="3" t="str">
        <f>LEFT(RIGHT(A197,3),3)</f>
        <v/>
      </c>
      <c r="W197" s="4"/>
    </row>
    <row r="198" spans="1:24" ht="17.25" customHeight="1">
      <c r="A198" s="25"/>
      <c r="B198" s="25"/>
      <c r="C198" s="20" t="str">
        <f>IF(V198="","",VLOOKUP(V198,[1]三级科目!E2:F77,2,0))</f>
        <v/>
      </c>
      <c r="D198" s="21"/>
      <c r="E198" s="21"/>
      <c r="F198" s="22"/>
      <c r="G198" s="23" t="str">
        <f>LEFT(RIGHT(" "&amp;U198*100,16-COLUMN()))</f>
        <v xml:space="preserve"> </v>
      </c>
      <c r="H198" s="23" t="str">
        <f>LEFT(RIGHT(" "&amp;U198*100,16-COLUMN()))</f>
        <v xml:space="preserve"> </v>
      </c>
      <c r="I198" s="23" t="str">
        <f>LEFT(RIGHT(" "&amp;U198*100,16-COLUMN()))</f>
        <v xml:space="preserve"> </v>
      </c>
      <c r="J198" s="23" t="str">
        <f>LEFT(RIGHT(" "&amp;U198*100,16-COLUMN()))</f>
        <v xml:space="preserve"> </v>
      </c>
      <c r="K198" s="23" t="str">
        <f>LEFT(RIGHT(" "&amp;U198*100,16-COLUMN()))</f>
        <v xml:space="preserve"> </v>
      </c>
      <c r="L198" s="23" t="str">
        <f>LEFT(RIGHT(" "&amp;U198*100,16-COLUMN()))</f>
        <v xml:space="preserve"> </v>
      </c>
      <c r="M198" s="23" t="str">
        <f>LEFT(RIGHT(" "&amp;U198*100,16-COLUMN()))</f>
        <v xml:space="preserve"> </v>
      </c>
      <c r="N198" s="23" t="str">
        <f>LEFT(RIGHT(" "&amp;U198*100,16-COLUMN()))</f>
        <v xml:space="preserve"> </v>
      </c>
      <c r="O198" s="23"/>
      <c r="P198" s="23" t="str">
        <f>LEFT(RIGHT(" "&amp;U198*100,16-COLUMN()))</f>
        <v/>
      </c>
      <c r="Q198" s="23" t="e">
        <f>LEFT(RIGHT(" "&amp;U198*100,15-COLUMN()))</f>
        <v>#VALUE!</v>
      </c>
      <c r="R198" s="23" t="e">
        <f>LEFT(RIGHT(" "&amp;U198*100,15-COLUMN()))</f>
        <v>#VALUE!</v>
      </c>
      <c r="S198" s="23"/>
      <c r="T198" s="3" t="s">
        <v>8</v>
      </c>
      <c r="U198" s="24"/>
      <c r="V198" s="3" t="str">
        <f>LEFT(RIGHT(A198,3),3)</f>
        <v/>
      </c>
      <c r="W198" s="4"/>
    </row>
    <row r="199" spans="1:24" s="35" customFormat="1" ht="27.6" customHeight="1">
      <c r="A199" s="29"/>
      <c r="B199" s="30" t="str">
        <f>IF(G200=0,"",IF(ABS(G200)&lt;1,"",TEXT(TRUNC(ABS(G200)),"[DBNum2]")&amp;"元")&amp;IF(RIGHT(TRUNC(G200*100),2)*1=0,IF(ABS(G200)&lt;0.01,"","整"),IF(ABS(G200)&lt;0.1,"",TEXT(RIGHT(TRUNC(G200*10)),"[dbnum2]"))&amp;IF(RIGHT(TRUNC(G200*10))*1=0,"","角")&amp;IF(RIGHT(TRUNC(G200*100))*1=0,"整",TEXT(RIGHT(TRUNC(G200*100)),"[dbnum2]")&amp;"分")))</f>
        <v>贰仟零肆拾元整</v>
      </c>
      <c r="C199" s="30"/>
      <c r="D199" s="30"/>
      <c r="E199" s="30"/>
      <c r="F199" s="29"/>
      <c r="G199" s="31"/>
      <c r="H199" s="31" t="str">
        <f>LEFT(RIGHT(" "&amp;U199*100,16-COLUMN()))</f>
        <v xml:space="preserve"> </v>
      </c>
      <c r="I199" s="31" t="s">
        <v>9</v>
      </c>
      <c r="J199" s="31" t="str">
        <f>LEFT(RIGHT(" "&amp;U199*100,16-COLUMN()))</f>
        <v>2</v>
      </c>
      <c r="K199" s="31" t="str">
        <f>LEFT(RIGHT(" "&amp;U199*100,16-COLUMN()))</f>
        <v>0</v>
      </c>
      <c r="L199" s="31" t="str">
        <f>LEFT(RIGHT(" "&amp;U199*100,16-COLUMN()))</f>
        <v>4</v>
      </c>
      <c r="M199" s="31" t="str">
        <f>LEFT(RIGHT(" "&amp;U199*100,16-COLUMN()))</f>
        <v>0</v>
      </c>
      <c r="N199" s="31" t="str">
        <f>LEFT(RIGHT(" "&amp;U199*100,16-COLUMN()))</f>
        <v>0</v>
      </c>
      <c r="O199" s="31" t="str">
        <f>LEFT(RIGHT(" "&amp;U199*100,16-COLUMN()))</f>
        <v>0</v>
      </c>
      <c r="P199" s="31" t="str">
        <f>LEFT(RIGHT(" "&amp;U199*100,16-COLUMN()))</f>
        <v/>
      </c>
      <c r="Q199" s="31" t="e">
        <f>LEFT(RIGHT(" "&amp;U199*100,15-COLUMN()))</f>
        <v>#VALUE!</v>
      </c>
      <c r="R199" s="31" t="e">
        <f>LEFT(RIGHT(" "&amp;U199*100,15-COLUMN()))</f>
        <v>#VALUE!</v>
      </c>
      <c r="S199" s="31" t="e">
        <f>LEFT(RIGHT(" "&amp;U199*100,15-COLUMN()))</f>
        <v>#VALUE!</v>
      </c>
      <c r="T199" s="31"/>
      <c r="U199" s="32">
        <f>SUM(U195:U198)</f>
        <v>2040</v>
      </c>
      <c r="V199" s="3"/>
      <c r="W199" s="33">
        <f>1450+1500+28420+5647</f>
        <v>37017</v>
      </c>
      <c r="X199" s="47">
        <f>W199-111050.5</f>
        <v>-74033.5</v>
      </c>
    </row>
    <row r="200" spans="1:24" ht="27" customHeight="1">
      <c r="A200" s="36" t="s">
        <v>10</v>
      </c>
      <c r="B200" s="36"/>
      <c r="C200" s="37"/>
      <c r="D200" s="38" t="s">
        <v>11</v>
      </c>
      <c r="E200" s="38"/>
      <c r="F200" s="39"/>
      <c r="G200" s="40">
        <f>U199</f>
        <v>2040</v>
      </c>
      <c r="H200" s="23"/>
      <c r="I200" s="23"/>
      <c r="J200" s="41"/>
      <c r="K200" s="31"/>
      <c r="L200" s="23"/>
      <c r="M200" s="41"/>
      <c r="N200" s="42"/>
      <c r="O200" s="42"/>
      <c r="P200" s="17"/>
      <c r="Q200" s="42"/>
      <c r="R200" s="17"/>
      <c r="S200" s="17"/>
      <c r="T200" s="17"/>
      <c r="U200" s="43"/>
      <c r="W200" s="5">
        <f>1800+4557.03+246.7+10500+22198.49+1130+75+29500+29440+12228</f>
        <v>111675.22</v>
      </c>
      <c r="X200" s="44"/>
    </row>
    <row r="201" spans="1:24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2"/>
      <c r="W201" s="4"/>
    </row>
    <row r="202" spans="1:24" s="13" customFormat="1" ht="37.5" customHeight="1">
      <c r="A202" s="6"/>
      <c r="B202" s="7"/>
      <c r="C202" s="8"/>
      <c r="D202" s="7"/>
      <c r="E202" s="7"/>
      <c r="F202" s="7"/>
      <c r="G202" s="9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1"/>
      <c r="T202" s="11"/>
      <c r="U202" s="12"/>
      <c r="V202" s="3"/>
      <c r="W202" s="12"/>
      <c r="X202" s="12"/>
    </row>
    <row r="203" spans="1:24" ht="18.75" customHeight="1">
      <c r="A203" s="1"/>
      <c r="B203" s="14"/>
      <c r="C203" s="15"/>
      <c r="D203" s="14"/>
      <c r="E203" s="14"/>
      <c r="F203" s="14"/>
      <c r="G203" s="14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7"/>
      <c r="T203" s="17"/>
      <c r="W203" s="4"/>
    </row>
    <row r="204" spans="1:24" ht="8.25" customHeight="1">
      <c r="A204" s="1"/>
      <c r="B204" s="14"/>
      <c r="C204" s="15"/>
      <c r="D204" s="14"/>
      <c r="E204" s="14"/>
      <c r="F204" s="14"/>
      <c r="G204" s="14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7"/>
      <c r="T204" s="17"/>
      <c r="W204" s="4"/>
    </row>
    <row r="205" spans="1:24" ht="17.25" customHeight="1">
      <c r="A205" s="19" t="s">
        <v>76</v>
      </c>
      <c r="B205" s="19"/>
      <c r="C205" s="20" t="str">
        <f>IF(V205="","",VLOOKUP(V205,[1]三级科目!E12:F94,2,0))</f>
        <v>2601</v>
      </c>
      <c r="D205" s="21" t="s">
        <v>77</v>
      </c>
      <c r="E205" s="21"/>
      <c r="F205" s="22"/>
      <c r="G205" s="23" t="str">
        <f>LEFT(RIGHT(" "&amp;U205*100,16-COLUMN()))</f>
        <v xml:space="preserve"> </v>
      </c>
      <c r="H205" s="23" t="str">
        <f>LEFT(RIGHT(" "&amp;U205*100,16-COLUMN()))</f>
        <v xml:space="preserve"> </v>
      </c>
      <c r="I205" s="23" t="str">
        <f>LEFT(RIGHT(" "&amp;U205*100,16-COLUMN()))</f>
        <v xml:space="preserve"> </v>
      </c>
      <c r="J205" s="23" t="str">
        <f>LEFT(RIGHT(" "&amp;U205*100,16-COLUMN()))</f>
        <v>4</v>
      </c>
      <c r="K205" s="23" t="str">
        <f>LEFT(RIGHT(" "&amp;U205*100,16-COLUMN()))</f>
        <v>3</v>
      </c>
      <c r="L205" s="23" t="str">
        <f>LEFT(RIGHT(" "&amp;U205*100,16-COLUMN()))</f>
        <v>1</v>
      </c>
      <c r="M205" s="23" t="str">
        <f>LEFT(RIGHT(" "&amp;U205*100,16-COLUMN()))</f>
        <v>0</v>
      </c>
      <c r="N205" s="23" t="str">
        <f>LEFT(RIGHT(" "&amp;U205*100,16-COLUMN()))</f>
        <v>3</v>
      </c>
      <c r="O205" s="23" t="str">
        <f>LEFT(RIGHT(" "&amp;U205*100,16-COLUMN()))</f>
        <v>4</v>
      </c>
      <c r="P205" s="23" t="str">
        <f>LEFT(RIGHT(" "&amp;U205*100,16-COLUMN()))</f>
        <v/>
      </c>
      <c r="Q205" s="23" t="e">
        <f>LEFT(RIGHT(" "&amp;U205*100,15-COLUMN()))</f>
        <v>#VALUE!</v>
      </c>
      <c r="R205" s="23" t="e">
        <f>LEFT(RIGHT(" "&amp;U205*100,15-COLUMN()))</f>
        <v>#VALUE!</v>
      </c>
      <c r="S205" s="23" t="e">
        <f>LEFT(RIGHT(" "&amp;U205*100,15-COLUMN()))</f>
        <v>#VALUE!</v>
      </c>
      <c r="T205" s="3" t="s">
        <v>78</v>
      </c>
      <c r="U205" s="24">
        <v>4310.34</v>
      </c>
      <c r="V205" s="3" t="str">
        <f>LEFT(RIGHT(A205,3),3)</f>
        <v>耗用费</v>
      </c>
      <c r="W205" s="4"/>
    </row>
    <row r="206" spans="1:24" ht="17.25" customHeight="1">
      <c r="A206" s="25" t="s">
        <v>17</v>
      </c>
      <c r="B206" s="25"/>
      <c r="C206" s="20">
        <v>222109</v>
      </c>
      <c r="D206" s="21" t="s">
        <v>79</v>
      </c>
      <c r="E206" s="21"/>
      <c r="F206" s="26"/>
      <c r="G206" s="23" t="str">
        <f>LEFT(RIGHT(" "&amp;U206*100,16-COLUMN()))</f>
        <v xml:space="preserve"> </v>
      </c>
      <c r="H206" s="23" t="str">
        <f>LEFT(RIGHT(" "&amp;U206*100,16-COLUMN()))</f>
        <v xml:space="preserve"> </v>
      </c>
      <c r="I206" s="23" t="str">
        <f>LEFT(RIGHT(" "&amp;U206*100,16-COLUMN()))</f>
        <v xml:space="preserve"> </v>
      </c>
      <c r="J206" s="23" t="str">
        <f>LEFT(RIGHT(" "&amp;U206*100,16-COLUMN()))</f>
        <v xml:space="preserve"> </v>
      </c>
      <c r="K206" s="23" t="str">
        <f>LEFT(RIGHT(" "&amp;U206*100,16-COLUMN()))</f>
        <v>6</v>
      </c>
      <c r="L206" s="23" t="str">
        <f>LEFT(RIGHT(" "&amp;U206*100,16-COLUMN()))</f>
        <v>8</v>
      </c>
      <c r="M206" s="23" t="str">
        <f>LEFT(RIGHT(" "&amp;U206*100,16-COLUMN()))</f>
        <v>9</v>
      </c>
      <c r="N206" s="23" t="str">
        <f>LEFT(RIGHT(" "&amp;U206*100,16-COLUMN()))</f>
        <v>6</v>
      </c>
      <c r="O206" s="23" t="str">
        <f>LEFT(RIGHT(" "&amp;U206*100,16-COLUMN()))</f>
        <v>6</v>
      </c>
      <c r="P206" s="23" t="str">
        <f>LEFT(RIGHT(" "&amp;U206*100,16-COLUMN()))</f>
        <v/>
      </c>
      <c r="Q206" s="23" t="e">
        <f>LEFT(RIGHT(" "&amp;U206*100,15-COLUMN()))</f>
        <v>#VALUE!</v>
      </c>
      <c r="R206" s="23" t="e">
        <f>LEFT(RIGHT(" "&amp;U206*100,15-COLUMN()))</f>
        <v>#VALUE!</v>
      </c>
      <c r="S206" s="23"/>
      <c r="T206" s="3" t="s">
        <v>80</v>
      </c>
      <c r="U206" s="24">
        <v>689.66</v>
      </c>
      <c r="V206" s="3" t="str">
        <f>LEFT(RIGHT(A206,3),3)</f>
        <v>进项税</v>
      </c>
      <c r="W206" s="27"/>
    </row>
    <row r="207" spans="1:24" ht="17.25" customHeight="1">
      <c r="A207" s="25"/>
      <c r="B207" s="25"/>
      <c r="C207" s="20" t="str">
        <f>IF(V207="","",VLOOKUP(V207,[1]三级科目!E11:F86,2,0))</f>
        <v/>
      </c>
      <c r="D207" s="21"/>
      <c r="E207" s="21"/>
      <c r="F207" s="22"/>
      <c r="G207" s="23" t="str">
        <f>LEFT(RIGHT(" "&amp;U207*100,16-COLUMN()))</f>
        <v xml:space="preserve"> </v>
      </c>
      <c r="H207" s="23" t="str">
        <f>LEFT(RIGHT(" "&amp;U207*100,16-COLUMN()))</f>
        <v xml:space="preserve"> </v>
      </c>
      <c r="I207" s="23" t="str">
        <f>LEFT(RIGHT(" "&amp;U207*100,16-COLUMN()))</f>
        <v xml:space="preserve"> </v>
      </c>
      <c r="J207" s="23" t="str">
        <f>LEFT(RIGHT(" "&amp;U207*100,16-COLUMN()))</f>
        <v xml:space="preserve"> </v>
      </c>
      <c r="K207" s="23" t="str">
        <f>LEFT(RIGHT(" "&amp;U207*100,16-COLUMN()))</f>
        <v xml:space="preserve"> </v>
      </c>
      <c r="L207" s="23" t="str">
        <f>LEFT(RIGHT(" "&amp;U207*100,16-COLUMN()))</f>
        <v xml:space="preserve"> </v>
      </c>
      <c r="M207" s="23" t="str">
        <f>LEFT(RIGHT(" "&amp;U207*100,16-COLUMN()))</f>
        <v xml:space="preserve"> </v>
      </c>
      <c r="N207" s="23" t="str">
        <f>LEFT(RIGHT(" "&amp;U207*100,16-COLUMN()))</f>
        <v xml:space="preserve"> </v>
      </c>
      <c r="O207" s="23"/>
      <c r="P207" s="23" t="str">
        <f>LEFT(RIGHT(" "&amp;U207*100,16-COLUMN()))</f>
        <v/>
      </c>
      <c r="Q207" s="23" t="e">
        <f>LEFT(RIGHT(" "&amp;U207*100,15-COLUMN()))</f>
        <v>#VALUE!</v>
      </c>
      <c r="R207" s="23" t="e">
        <f>LEFT(RIGHT(" "&amp;U207*100,15-COLUMN()))</f>
        <v>#VALUE!</v>
      </c>
      <c r="S207" s="23"/>
      <c r="T207" s="28">
        <v>3</v>
      </c>
      <c r="U207" s="24"/>
      <c r="V207" s="3" t="str">
        <f>LEFT(RIGHT(A207,3),3)</f>
        <v/>
      </c>
      <c r="W207" s="4"/>
    </row>
    <row r="208" spans="1:24" ht="17.25" customHeight="1">
      <c r="A208" s="25"/>
      <c r="B208" s="25"/>
      <c r="C208" s="20" t="str">
        <f>IF(V208="","",VLOOKUP(V208,[1]三级科目!E12:F87,2,0))</f>
        <v/>
      </c>
      <c r="D208" s="21"/>
      <c r="E208" s="21"/>
      <c r="F208" s="22"/>
      <c r="G208" s="23" t="str">
        <f>LEFT(RIGHT(" "&amp;U208*100,16-COLUMN()))</f>
        <v xml:space="preserve"> </v>
      </c>
      <c r="H208" s="23" t="str">
        <f>LEFT(RIGHT(" "&amp;U208*100,16-COLUMN()))</f>
        <v xml:space="preserve"> </v>
      </c>
      <c r="I208" s="23" t="str">
        <f>LEFT(RIGHT(" "&amp;U208*100,16-COLUMN()))</f>
        <v xml:space="preserve"> </v>
      </c>
      <c r="J208" s="23" t="str">
        <f>LEFT(RIGHT(" "&amp;U208*100,16-COLUMN()))</f>
        <v xml:space="preserve"> </v>
      </c>
      <c r="K208" s="23" t="str">
        <f>LEFT(RIGHT(" "&amp;U208*100,16-COLUMN()))</f>
        <v xml:space="preserve"> </v>
      </c>
      <c r="L208" s="23" t="str">
        <f>LEFT(RIGHT(" "&amp;U208*100,16-COLUMN()))</f>
        <v xml:space="preserve"> </v>
      </c>
      <c r="M208" s="23" t="str">
        <f>LEFT(RIGHT(" "&amp;U208*100,16-COLUMN()))</f>
        <v xml:space="preserve"> </v>
      </c>
      <c r="N208" s="23" t="str">
        <f>LEFT(RIGHT(" "&amp;U208*100,16-COLUMN()))</f>
        <v xml:space="preserve"> </v>
      </c>
      <c r="O208" s="23"/>
      <c r="P208" s="23" t="str">
        <f>LEFT(RIGHT(" "&amp;U208*100,16-COLUMN()))</f>
        <v/>
      </c>
      <c r="Q208" s="23" t="e">
        <f>LEFT(RIGHT(" "&amp;U208*100,15-COLUMN()))</f>
        <v>#VALUE!</v>
      </c>
      <c r="R208" s="23" t="e">
        <f>LEFT(RIGHT(" "&amp;U208*100,15-COLUMN()))</f>
        <v>#VALUE!</v>
      </c>
      <c r="S208" s="23"/>
      <c r="T208" s="3" t="s">
        <v>81</v>
      </c>
      <c r="U208" s="24"/>
      <c r="V208" s="3" t="str">
        <f>LEFT(RIGHT(A208,3),3)</f>
        <v/>
      </c>
      <c r="W208" s="4"/>
    </row>
    <row r="209" spans="1:24" s="35" customFormat="1" ht="27.6" customHeight="1">
      <c r="A209" s="29"/>
      <c r="B209" s="30" t="str">
        <f>IF(G210=0,"",IF(ABS(G210)&lt;1,"",TEXT(TRUNC(ABS(G210)),"[DBNum2]")&amp;"元")&amp;IF(RIGHT(TRUNC(G210*100),2)*1=0,IF(ABS(G210)&lt;0.01,"","整"),IF(ABS(G210)&lt;0.1,"",TEXT(RIGHT(TRUNC(G210*10)),"[dbnum2]"))&amp;IF(RIGHT(TRUNC(G210*10))*1=0,"","角")&amp;IF(RIGHT(TRUNC(G210*100))*1=0,"整",TEXT(RIGHT(TRUNC(G210*100)),"[dbnum2]")&amp;"分")))</f>
        <v>伍仟元整</v>
      </c>
      <c r="C209" s="30"/>
      <c r="D209" s="30"/>
      <c r="E209" s="30"/>
      <c r="F209" s="29"/>
      <c r="G209" s="31"/>
      <c r="H209" s="31"/>
      <c r="I209" s="31" t="s">
        <v>9</v>
      </c>
      <c r="J209" s="31" t="str">
        <f>LEFT(RIGHT(" "&amp;U209*100,16-COLUMN()))</f>
        <v>5</v>
      </c>
      <c r="K209" s="31" t="str">
        <f>LEFT(RIGHT(" "&amp;U209*100,16-COLUMN()))</f>
        <v>0</v>
      </c>
      <c r="L209" s="31" t="str">
        <f>LEFT(RIGHT(" "&amp;U209*100,16-COLUMN()))</f>
        <v>0</v>
      </c>
      <c r="M209" s="31" t="str">
        <f>LEFT(RIGHT(" "&amp;U209*100,16-COLUMN()))</f>
        <v>0</v>
      </c>
      <c r="N209" s="31" t="str">
        <f>LEFT(RIGHT(" "&amp;U209*100,16-COLUMN()))</f>
        <v>0</v>
      </c>
      <c r="O209" s="31" t="str">
        <f>LEFT(RIGHT(" "&amp;U209*100,16-COLUMN()))</f>
        <v>0</v>
      </c>
      <c r="P209" s="31" t="str">
        <f>LEFT(RIGHT(" "&amp;U209*100,16-COLUMN()))</f>
        <v/>
      </c>
      <c r="Q209" s="31" t="e">
        <f>LEFT(RIGHT(" "&amp;U209*100,15-COLUMN()))</f>
        <v>#VALUE!</v>
      </c>
      <c r="R209" s="31" t="e">
        <f>LEFT(RIGHT(" "&amp;U209*100,15-COLUMN()))</f>
        <v>#VALUE!</v>
      </c>
      <c r="S209" s="31" t="e">
        <f>LEFT(RIGHT(" "&amp;U209*100,15-COLUMN()))</f>
        <v>#VALUE!</v>
      </c>
      <c r="T209" s="31"/>
      <c r="U209" s="32">
        <f>SUM(U205:U208)</f>
        <v>5000</v>
      </c>
      <c r="V209" s="3"/>
      <c r="W209" s="33"/>
      <c r="X209" s="34"/>
    </row>
    <row r="210" spans="1:24" ht="27" customHeight="1">
      <c r="A210" s="36" t="s">
        <v>10</v>
      </c>
      <c r="B210" s="36"/>
      <c r="C210" s="37"/>
      <c r="D210" s="38" t="s">
        <v>11</v>
      </c>
      <c r="E210" s="38"/>
      <c r="F210" s="39"/>
      <c r="G210" s="40">
        <f>U209</f>
        <v>5000</v>
      </c>
      <c r="H210" s="23"/>
      <c r="I210" s="23"/>
      <c r="J210" s="41"/>
      <c r="K210" s="31"/>
      <c r="L210" s="23"/>
      <c r="M210" s="41"/>
      <c r="N210" s="42"/>
      <c r="O210" s="42"/>
      <c r="P210" s="17"/>
      <c r="Q210" s="42"/>
      <c r="R210" s="17"/>
      <c r="S210" s="17"/>
      <c r="T210" s="17"/>
      <c r="U210" s="43"/>
      <c r="X210" s="44"/>
    </row>
    <row r="211" spans="1:24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2"/>
      <c r="W211" s="4"/>
    </row>
    <row r="212" spans="1:24" s="13" customFormat="1" ht="37.5" customHeight="1">
      <c r="A212" s="6"/>
      <c r="B212" s="7"/>
      <c r="C212" s="8"/>
      <c r="D212" s="7"/>
      <c r="E212" s="7"/>
      <c r="F212" s="7"/>
      <c r="G212" s="9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1"/>
      <c r="T212" s="11"/>
      <c r="U212" s="12"/>
      <c r="V212" s="3"/>
      <c r="W212" s="12"/>
      <c r="X212" s="12"/>
    </row>
    <row r="213" spans="1:24" ht="18.75" customHeight="1">
      <c r="A213" s="1"/>
      <c r="B213" s="14"/>
      <c r="C213" s="15"/>
      <c r="D213" s="14"/>
      <c r="E213" s="14"/>
      <c r="F213" s="14"/>
      <c r="G213" s="14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7"/>
      <c r="T213" s="17"/>
      <c r="W213" s="4"/>
    </row>
    <row r="214" spans="1:24" ht="8.25" customHeight="1">
      <c r="A214" s="1"/>
      <c r="B214" s="14"/>
      <c r="C214" s="15"/>
      <c r="D214" s="14"/>
      <c r="E214" s="14"/>
      <c r="F214" s="14"/>
      <c r="G214" s="14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7"/>
      <c r="T214" s="17"/>
      <c r="W214" s="4"/>
    </row>
    <row r="215" spans="1:24" ht="17.25" customHeight="1">
      <c r="A215" s="19" t="s">
        <v>82</v>
      </c>
      <c r="B215" s="19"/>
      <c r="C215" s="20" t="str">
        <f>IF(V215="","",VLOOKUP(V215,[1]三级科目!E12:F94,2,0))</f>
        <v>4901</v>
      </c>
      <c r="D215" s="21" t="s">
        <v>83</v>
      </c>
      <c r="E215" s="21"/>
      <c r="F215" s="22"/>
      <c r="G215" s="23" t="str">
        <f>LEFT(RIGHT(" "&amp;U215*100,16-COLUMN()))</f>
        <v xml:space="preserve"> </v>
      </c>
      <c r="H215" s="23" t="str">
        <f>LEFT(RIGHT(" "&amp;U215*100,16-COLUMN()))</f>
        <v xml:space="preserve"> </v>
      </c>
      <c r="I215" s="23" t="str">
        <f>LEFT(RIGHT(" "&amp;U215*100,16-COLUMN()))</f>
        <v>1</v>
      </c>
      <c r="J215" s="23" t="str">
        <f>LEFT(RIGHT(" "&amp;U215*100,16-COLUMN()))</f>
        <v>7</v>
      </c>
      <c r="K215" s="23" t="str">
        <f>LEFT(RIGHT(" "&amp;U215*100,16-COLUMN()))</f>
        <v>4</v>
      </c>
      <c r="L215" s="23" t="str">
        <f>LEFT(RIGHT(" "&amp;U215*100,16-COLUMN()))</f>
        <v>7</v>
      </c>
      <c r="M215" s="23" t="str">
        <f>LEFT(RIGHT(" "&amp;U215*100,16-COLUMN()))</f>
        <v>5</v>
      </c>
      <c r="N215" s="23" t="str">
        <f>LEFT(RIGHT(" "&amp;U215*100,16-COLUMN()))</f>
        <v>7</v>
      </c>
      <c r="O215" s="23" t="str">
        <f>LEFT(RIGHT(" "&amp;U215*100,16-COLUMN()))</f>
        <v>3</v>
      </c>
      <c r="P215" s="23" t="str">
        <f>LEFT(RIGHT(" "&amp;U215*100,16-COLUMN()))</f>
        <v/>
      </c>
      <c r="Q215" s="23" t="e">
        <f>LEFT(RIGHT(" "&amp;U215*100,15-COLUMN()))</f>
        <v>#VALUE!</v>
      </c>
      <c r="R215" s="23" t="e">
        <f>LEFT(RIGHT(" "&amp;U215*100,15-COLUMN()))</f>
        <v>#VALUE!</v>
      </c>
      <c r="S215" s="23" t="e">
        <f>LEFT(RIGHT(" "&amp;U215*100,15-COLUMN()))</f>
        <v>#VALUE!</v>
      </c>
      <c r="T215" s="3" t="s">
        <v>4</v>
      </c>
      <c r="U215" s="24">
        <v>17475.73</v>
      </c>
      <c r="V215" s="3" t="str">
        <f>LEFT(RIGHT(A215,3),3)</f>
        <v>品摊销</v>
      </c>
      <c r="W215" s="4"/>
    </row>
    <row r="216" spans="1:24" ht="17.25" customHeight="1">
      <c r="A216" s="25" t="s">
        <v>17</v>
      </c>
      <c r="B216" s="25"/>
      <c r="C216" s="20">
        <v>222109</v>
      </c>
      <c r="D216" s="21" t="s">
        <v>69</v>
      </c>
      <c r="E216" s="21"/>
      <c r="F216" s="26"/>
      <c r="G216" s="23" t="str">
        <f>LEFT(RIGHT(" "&amp;U216*100,16-COLUMN()))</f>
        <v xml:space="preserve"> </v>
      </c>
      <c r="H216" s="23" t="str">
        <f>LEFT(RIGHT(" "&amp;U216*100,16-COLUMN()))</f>
        <v xml:space="preserve"> </v>
      </c>
      <c r="I216" s="23" t="str">
        <f>LEFT(RIGHT(" "&amp;U216*100,16-COLUMN()))</f>
        <v xml:space="preserve"> </v>
      </c>
      <c r="J216" s="23" t="str">
        <f>LEFT(RIGHT(" "&amp;U216*100,16-COLUMN()))</f>
        <v xml:space="preserve"> </v>
      </c>
      <c r="K216" s="23" t="str">
        <f>LEFT(RIGHT(" "&amp;U216*100,16-COLUMN()))</f>
        <v>5</v>
      </c>
      <c r="L216" s="23" t="str">
        <f>LEFT(RIGHT(" "&amp;U216*100,16-COLUMN()))</f>
        <v>2</v>
      </c>
      <c r="M216" s="23" t="str">
        <f>LEFT(RIGHT(" "&amp;U216*100,16-COLUMN()))</f>
        <v>4</v>
      </c>
      <c r="N216" s="23" t="str">
        <f>LEFT(RIGHT(" "&amp;U216*100,16-COLUMN()))</f>
        <v>2</v>
      </c>
      <c r="O216" s="23" t="str">
        <f>LEFT(RIGHT(" "&amp;U216*100,16-COLUMN()))</f>
        <v>7</v>
      </c>
      <c r="P216" s="23" t="str">
        <f>LEFT(RIGHT(" "&amp;U216*100,16-COLUMN()))</f>
        <v/>
      </c>
      <c r="Q216" s="23" t="e">
        <f>LEFT(RIGHT(" "&amp;U216*100,15-COLUMN()))</f>
        <v>#VALUE!</v>
      </c>
      <c r="R216" s="23" t="e">
        <f>LEFT(RIGHT(" "&amp;U216*100,15-COLUMN()))</f>
        <v>#VALUE!</v>
      </c>
      <c r="S216" s="23"/>
      <c r="T216" s="3" t="s">
        <v>7</v>
      </c>
      <c r="U216" s="24">
        <v>524.27</v>
      </c>
      <c r="V216" s="3" t="str">
        <f>LEFT(RIGHT(A216,3),3)</f>
        <v>进项税</v>
      </c>
      <c r="W216" s="27"/>
    </row>
    <row r="217" spans="1:24" ht="17.25" customHeight="1">
      <c r="A217" s="25"/>
      <c r="B217" s="25"/>
      <c r="C217" s="20" t="str">
        <f>IF(V217="","",VLOOKUP(V217,[1]三级科目!E11:F86,2,0))</f>
        <v/>
      </c>
      <c r="D217" s="21">
        <v>278</v>
      </c>
      <c r="E217" s="21"/>
      <c r="F217" s="22"/>
      <c r="G217" s="23" t="str">
        <f>LEFT(RIGHT(" "&amp;U217*100,16-COLUMN()))</f>
        <v xml:space="preserve"> </v>
      </c>
      <c r="H217" s="23" t="str">
        <f>LEFT(RIGHT(" "&amp;U217*100,16-COLUMN()))</f>
        <v xml:space="preserve"> </v>
      </c>
      <c r="I217" s="23" t="str">
        <f>LEFT(RIGHT(" "&amp;U217*100,16-COLUMN()))</f>
        <v xml:space="preserve"> </v>
      </c>
      <c r="J217" s="23" t="str">
        <f>LEFT(RIGHT(" "&amp;U217*100,16-COLUMN()))</f>
        <v xml:space="preserve"> </v>
      </c>
      <c r="K217" s="23" t="str">
        <f>LEFT(RIGHT(" "&amp;U217*100,16-COLUMN()))</f>
        <v xml:space="preserve"> </v>
      </c>
      <c r="L217" s="23" t="str">
        <f>LEFT(RIGHT(" "&amp;U217*100,16-COLUMN()))</f>
        <v xml:space="preserve"> </v>
      </c>
      <c r="M217" s="23" t="str">
        <f>LEFT(RIGHT(" "&amp;U217*100,16-COLUMN()))</f>
        <v xml:space="preserve"> </v>
      </c>
      <c r="N217" s="23" t="str">
        <f>LEFT(RIGHT(" "&amp;U217*100,16-COLUMN()))</f>
        <v xml:space="preserve"> </v>
      </c>
      <c r="O217" s="23"/>
      <c r="P217" s="23" t="str">
        <f>LEFT(RIGHT(" "&amp;U217*100,16-COLUMN()))</f>
        <v/>
      </c>
      <c r="Q217" s="23" t="e">
        <f>LEFT(RIGHT(" "&amp;U217*100,15-COLUMN()))</f>
        <v>#VALUE!</v>
      </c>
      <c r="R217" s="23" t="e">
        <f>LEFT(RIGHT(" "&amp;U217*100,15-COLUMN()))</f>
        <v>#VALUE!</v>
      </c>
      <c r="S217" s="23"/>
      <c r="T217" s="28"/>
      <c r="U217" s="24"/>
      <c r="V217" s="3" t="str">
        <f>LEFT(RIGHT(A217,3),3)</f>
        <v/>
      </c>
      <c r="W217" s="4"/>
    </row>
    <row r="218" spans="1:24" ht="17.25" customHeight="1">
      <c r="A218" s="25"/>
      <c r="B218" s="25"/>
      <c r="C218" s="20" t="str">
        <f>IF(V218="","",VLOOKUP(V218,[1]三级科目!E12:F87,2,0))</f>
        <v/>
      </c>
      <c r="D218" s="21"/>
      <c r="E218" s="21"/>
      <c r="F218" s="22"/>
      <c r="G218" s="23" t="str">
        <f>LEFT(RIGHT(" "&amp;U218*100,16-COLUMN()))</f>
        <v xml:space="preserve"> </v>
      </c>
      <c r="H218" s="23" t="str">
        <f>LEFT(RIGHT(" "&amp;U218*100,16-COLUMN()))</f>
        <v xml:space="preserve"> </v>
      </c>
      <c r="I218" s="23" t="str">
        <f>LEFT(RIGHT(" "&amp;U218*100,16-COLUMN()))</f>
        <v xml:space="preserve"> </v>
      </c>
      <c r="J218" s="23" t="str">
        <f>LEFT(RIGHT(" "&amp;U218*100,16-COLUMN()))</f>
        <v xml:space="preserve"> </v>
      </c>
      <c r="K218" s="23" t="str">
        <f>LEFT(RIGHT(" "&amp;U218*100,16-COLUMN()))</f>
        <v xml:space="preserve"> </v>
      </c>
      <c r="L218" s="23" t="str">
        <f>LEFT(RIGHT(" "&amp;U218*100,16-COLUMN()))</f>
        <v xml:space="preserve"> </v>
      </c>
      <c r="M218" s="23" t="str">
        <f>LEFT(RIGHT(" "&amp;U218*100,16-COLUMN()))</f>
        <v xml:space="preserve"> </v>
      </c>
      <c r="N218" s="23" t="str">
        <f>LEFT(RIGHT(" "&amp;U218*100,16-COLUMN()))</f>
        <v xml:space="preserve"> </v>
      </c>
      <c r="O218" s="23"/>
      <c r="P218" s="23" t="str">
        <f>LEFT(RIGHT(" "&amp;U218*100,16-COLUMN()))</f>
        <v/>
      </c>
      <c r="Q218" s="23" t="e">
        <f>LEFT(RIGHT(" "&amp;U218*100,15-COLUMN()))</f>
        <v>#VALUE!</v>
      </c>
      <c r="R218" s="23" t="e">
        <f>LEFT(RIGHT(" "&amp;U218*100,15-COLUMN()))</f>
        <v>#VALUE!</v>
      </c>
      <c r="S218" s="23"/>
      <c r="T218" s="3" t="s">
        <v>8</v>
      </c>
      <c r="U218" s="24"/>
      <c r="V218" s="3" t="str">
        <f>LEFT(RIGHT(A218,3),3)</f>
        <v/>
      </c>
      <c r="W218" s="4"/>
    </row>
    <row r="219" spans="1:24" s="35" customFormat="1" ht="27.6" customHeight="1">
      <c r="A219" s="29"/>
      <c r="B219" s="30" t="str">
        <f>IF(G220=0,"",IF(ABS(G220)&lt;1,"",TEXT(TRUNC(ABS(G220)),"[DBNum2]")&amp;"元")&amp;IF(RIGHT(TRUNC(G220*100),2)*1=0,IF(ABS(G220)&lt;0.01,"","整"),IF(ABS(G220)&lt;0.1,"",TEXT(RIGHT(TRUNC(G220*10)),"[dbnum2]"))&amp;IF(RIGHT(TRUNC(G220*10))*1=0,"","角")&amp;IF(RIGHT(TRUNC(G220*100))*1=0,"整",TEXT(RIGHT(TRUNC(G220*100)),"[dbnum2]")&amp;"分")))</f>
        <v>壹万捌仟元整</v>
      </c>
      <c r="C219" s="30"/>
      <c r="D219" s="30"/>
      <c r="E219" s="30"/>
      <c r="F219" s="29"/>
      <c r="G219" s="31"/>
      <c r="H219" s="31" t="s">
        <v>9</v>
      </c>
      <c r="I219" s="31" t="str">
        <f>LEFT(RIGHT(" "&amp;U219*100,16-COLUMN()))</f>
        <v>1</v>
      </c>
      <c r="J219" s="31" t="str">
        <f>LEFT(RIGHT(" "&amp;U219*100,16-COLUMN()))</f>
        <v>8</v>
      </c>
      <c r="K219" s="31" t="str">
        <f>LEFT(RIGHT(" "&amp;U219*100,16-COLUMN()))</f>
        <v>0</v>
      </c>
      <c r="L219" s="31" t="str">
        <f>LEFT(RIGHT(" "&amp;U219*100,16-COLUMN()))</f>
        <v>0</v>
      </c>
      <c r="M219" s="31" t="str">
        <f>LEFT(RIGHT(" "&amp;U219*100,16-COLUMN()))</f>
        <v>0</v>
      </c>
      <c r="N219" s="31" t="str">
        <f>LEFT(RIGHT(" "&amp;U219*100,16-COLUMN()))</f>
        <v>0</v>
      </c>
      <c r="O219" s="31" t="str">
        <f>LEFT(RIGHT(" "&amp;U219*100,16-COLUMN()))</f>
        <v>0</v>
      </c>
      <c r="P219" s="31" t="str">
        <f>LEFT(RIGHT(" "&amp;U219*100,16-COLUMN()))</f>
        <v/>
      </c>
      <c r="Q219" s="31" t="e">
        <f>LEFT(RIGHT(" "&amp;U219*100,15-COLUMN()))</f>
        <v>#VALUE!</v>
      </c>
      <c r="R219" s="31" t="e">
        <f>LEFT(RIGHT(" "&amp;U219*100,15-COLUMN()))</f>
        <v>#VALUE!</v>
      </c>
      <c r="S219" s="31" t="e">
        <f>LEFT(RIGHT(" "&amp;U219*100,15-COLUMN()))</f>
        <v>#VALUE!</v>
      </c>
      <c r="T219" s="31"/>
      <c r="U219" s="32">
        <f>SUM(U215:U218)</f>
        <v>18000</v>
      </c>
      <c r="V219" s="3"/>
      <c r="W219" s="33"/>
      <c r="X219" s="34"/>
    </row>
    <row r="220" spans="1:24" ht="27" customHeight="1">
      <c r="A220" s="36" t="s">
        <v>10</v>
      </c>
      <c r="B220" s="36"/>
      <c r="C220" s="37"/>
      <c r="D220" s="38" t="s">
        <v>11</v>
      </c>
      <c r="E220" s="38"/>
      <c r="F220" s="39"/>
      <c r="G220" s="40">
        <f>U219</f>
        <v>18000</v>
      </c>
      <c r="H220" s="23"/>
      <c r="I220" s="23"/>
      <c r="J220" s="41"/>
      <c r="K220" s="31"/>
      <c r="L220" s="23"/>
      <c r="M220" s="41"/>
      <c r="N220" s="42"/>
      <c r="O220" s="42"/>
      <c r="P220" s="17"/>
      <c r="Q220" s="42"/>
      <c r="R220" s="17"/>
      <c r="S220" s="17"/>
      <c r="T220" s="17"/>
      <c r="U220" s="43"/>
      <c r="X220" s="44"/>
    </row>
    <row r="221" spans="1:24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2">
        <f>U189+U99+U9</f>
        <v>15840</v>
      </c>
      <c r="W221" s="4"/>
    </row>
    <row r="222" spans="1:24" s="13" customFormat="1" ht="27" customHeight="1">
      <c r="A222" s="6"/>
      <c r="B222" s="7"/>
      <c r="C222" s="8"/>
      <c r="D222" s="7"/>
      <c r="E222" s="7"/>
      <c r="F222" s="7"/>
      <c r="G222" s="9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1"/>
      <c r="T222" s="11"/>
      <c r="U222" s="12"/>
      <c r="V222" s="3"/>
      <c r="W222" s="12"/>
      <c r="X222" s="12"/>
    </row>
    <row r="223" spans="1:24" ht="18.75" customHeight="1">
      <c r="A223" s="1"/>
      <c r="B223" s="14"/>
      <c r="C223" s="15"/>
      <c r="D223" s="14"/>
      <c r="E223" s="14"/>
      <c r="F223" s="14"/>
      <c r="G223" s="14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7"/>
      <c r="T223" s="17"/>
      <c r="W223" s="4"/>
    </row>
    <row r="224" spans="1:24" ht="8.25" customHeight="1">
      <c r="A224" s="1"/>
      <c r="B224" s="14"/>
      <c r="C224" s="15"/>
      <c r="D224" s="14"/>
      <c r="E224" s="14"/>
      <c r="F224" s="14"/>
      <c r="G224" s="14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7"/>
      <c r="T224" s="17"/>
      <c r="W224" s="4"/>
    </row>
    <row r="225" spans="1:24" ht="17.25" customHeight="1">
      <c r="A225" s="19" t="s">
        <v>84</v>
      </c>
      <c r="B225" s="19"/>
      <c r="C225" s="20" t="str">
        <f>IF(V225="","",VLOOKUP(V225,[1]三级科目!E2:F84,2,0))</f>
        <v>3101</v>
      </c>
      <c r="D225" s="21" t="s">
        <v>85</v>
      </c>
      <c r="E225" s="21"/>
      <c r="F225" s="22"/>
      <c r="G225" s="23" t="str">
        <f>LEFT(RIGHT(" "&amp;U225*100,16-COLUMN()))</f>
        <v xml:space="preserve"> </v>
      </c>
      <c r="H225" s="23" t="str">
        <f>LEFT(RIGHT(" "&amp;U225*100,16-COLUMN()))</f>
        <v xml:space="preserve"> </v>
      </c>
      <c r="I225" s="23" t="str">
        <f>LEFT(RIGHT(" "&amp;U225*100,16-COLUMN()))</f>
        <v xml:space="preserve"> </v>
      </c>
      <c r="J225" s="23" t="str">
        <f>LEFT(RIGHT(" "&amp;U225*100,16-COLUMN()))</f>
        <v>9</v>
      </c>
      <c r="K225" s="23" t="str">
        <f>LEFT(RIGHT(" "&amp;U225*100,16-COLUMN()))</f>
        <v>1</v>
      </c>
      <c r="L225" s="23" t="str">
        <f>LEFT(RIGHT(" "&amp;U225*100,16-COLUMN()))</f>
        <v>6</v>
      </c>
      <c r="M225" s="23" t="str">
        <f>LEFT(RIGHT(" "&amp;U225*100,16-COLUMN()))</f>
        <v>0</v>
      </c>
      <c r="N225" s="23" t="str">
        <f>LEFT(RIGHT(" "&amp;U225*100,16-COLUMN()))</f>
        <v>0</v>
      </c>
      <c r="O225" s="23" t="str">
        <f>LEFT(RIGHT(" "&amp;U225*100,16-COLUMN()))</f>
        <v>0</v>
      </c>
      <c r="P225" s="23" t="str">
        <f>LEFT(RIGHT(" "&amp;U225*100,16-COLUMN()))</f>
        <v/>
      </c>
      <c r="Q225" s="23" t="e">
        <f>LEFT(RIGHT(" "&amp;U225*100,15-COLUMN()))</f>
        <v>#VALUE!</v>
      </c>
      <c r="R225" s="23" t="e">
        <f>LEFT(RIGHT(" "&amp;U225*100,15-COLUMN()))</f>
        <v>#VALUE!</v>
      </c>
      <c r="S225" s="23" t="e">
        <f>LEFT(RIGHT(" "&amp;U225*100,15-COLUMN()))</f>
        <v>#VALUE!</v>
      </c>
      <c r="T225" s="3" t="s">
        <v>4</v>
      </c>
      <c r="U225" s="24">
        <f>5200+3960</f>
        <v>9160</v>
      </c>
      <c r="V225" s="3" t="str">
        <f>LEFT(RIGHT(A225,3),3)</f>
        <v>福利费</v>
      </c>
      <c r="W225" s="4"/>
    </row>
    <row r="226" spans="1:24" ht="17.25" customHeight="1">
      <c r="A226" s="25"/>
      <c r="B226" s="25"/>
      <c r="C226" s="20" t="str">
        <f>IF(V226="","",VLOOKUP(V226,[1]三级科目!E2:F85,2,0))</f>
        <v/>
      </c>
      <c r="D226" s="21" t="s">
        <v>86</v>
      </c>
      <c r="E226" s="21"/>
      <c r="F226" s="26"/>
      <c r="G226" s="23" t="str">
        <f>LEFT(RIGHT(" "&amp;U226*100,16-COLUMN()))</f>
        <v xml:space="preserve"> </v>
      </c>
      <c r="H226" s="23" t="str">
        <f>LEFT(RIGHT(" "&amp;U226*100,16-COLUMN()))</f>
        <v xml:space="preserve"> </v>
      </c>
      <c r="I226" s="23" t="str">
        <f>LEFT(RIGHT(" "&amp;U226*100,16-COLUMN()))</f>
        <v xml:space="preserve"> </v>
      </c>
      <c r="J226" s="23" t="str">
        <f>LEFT(RIGHT(" "&amp;U226*100,16-COLUMN()))</f>
        <v>5</v>
      </c>
      <c r="K226" s="23" t="str">
        <f>LEFT(RIGHT(" "&amp;U226*100,16-COLUMN()))</f>
        <v>7</v>
      </c>
      <c r="L226" s="23" t="str">
        <f>LEFT(RIGHT(" "&amp;U226*100,16-COLUMN()))</f>
        <v>0</v>
      </c>
      <c r="M226" s="23" t="str">
        <f>LEFT(RIGHT(" "&amp;U226*100,16-COLUMN()))</f>
        <v>0</v>
      </c>
      <c r="N226" s="23" t="str">
        <f>LEFT(RIGHT(" "&amp;U226*100,16-COLUMN()))</f>
        <v>0</v>
      </c>
      <c r="O226" s="23" t="str">
        <f>LEFT(RIGHT(" "&amp;U226*100,16-COLUMN()))</f>
        <v>0</v>
      </c>
      <c r="P226" s="23" t="str">
        <f>LEFT(RIGHT(" "&amp;U226*100,16-COLUMN()))</f>
        <v/>
      </c>
      <c r="Q226" s="23" t="e">
        <f>LEFT(RIGHT(" "&amp;U226*100,15-COLUMN()))</f>
        <v>#VALUE!</v>
      </c>
      <c r="R226" s="23" t="e">
        <f>LEFT(RIGHT(" "&amp;U226*100,15-COLUMN()))</f>
        <v>#VALUE!</v>
      </c>
      <c r="S226" s="23"/>
      <c r="T226" s="3" t="s">
        <v>7</v>
      </c>
      <c r="U226" s="24">
        <f>2600+3100</f>
        <v>5700</v>
      </c>
      <c r="V226" s="3" t="str">
        <f>LEFT(RIGHT(A226,3),3)</f>
        <v/>
      </c>
      <c r="W226" s="27"/>
    </row>
    <row r="227" spans="1:24" ht="17.25" customHeight="1">
      <c r="A227" s="25"/>
      <c r="B227" s="25"/>
      <c r="C227" s="20" t="str">
        <f>IF(V227="","",VLOOKUP(V227,[1]三级科目!E5:F86,2,0))</f>
        <v/>
      </c>
      <c r="D227" s="21" t="s">
        <v>87</v>
      </c>
      <c r="E227" s="21"/>
      <c r="F227" s="22"/>
      <c r="G227" s="23" t="str">
        <f>LEFT(RIGHT(" "&amp;U227*100,16-COLUMN()))</f>
        <v xml:space="preserve"> </v>
      </c>
      <c r="H227" s="23" t="str">
        <f>LEFT(RIGHT(" "&amp;U227*100,16-COLUMN()))</f>
        <v xml:space="preserve"> </v>
      </c>
      <c r="I227" s="23" t="str">
        <f>LEFT(RIGHT(" "&amp;U227*100,16-COLUMN()))</f>
        <v xml:space="preserve"> </v>
      </c>
      <c r="J227" s="23" t="str">
        <f>LEFT(RIGHT(" "&amp;U227*100,16-COLUMN()))</f>
        <v>7</v>
      </c>
      <c r="K227" s="23" t="str">
        <f>LEFT(RIGHT(" "&amp;U227*100,16-COLUMN()))</f>
        <v>1</v>
      </c>
      <c r="L227" s="23" t="str">
        <f>LEFT(RIGHT(" "&amp;U227*100,16-COLUMN()))</f>
        <v>8</v>
      </c>
      <c r="M227" s="23" t="str">
        <f>LEFT(RIGHT(" "&amp;U227*100,16-COLUMN()))</f>
        <v>0</v>
      </c>
      <c r="N227" s="23" t="str">
        <f>LEFT(RIGHT(" "&amp;U227*100,16-COLUMN()))</f>
        <v>0</v>
      </c>
      <c r="O227" s="23" t="str">
        <f>LEFT(RIGHT(" "&amp;U227*100,16-COLUMN()))</f>
        <v>0</v>
      </c>
      <c r="P227" s="23"/>
      <c r="Q227" s="23" t="e">
        <f>LEFT(RIGHT(" "&amp;U227*100,15-COLUMN()))</f>
        <v>#VALUE!</v>
      </c>
      <c r="R227" s="23" t="e">
        <f>LEFT(RIGHT(" "&amp;U227*100,15-COLUMN()))</f>
        <v>#VALUE!</v>
      </c>
      <c r="S227" s="23"/>
      <c r="T227" s="28">
        <f>5+84+30+64+5+5</f>
        <v>193</v>
      </c>
      <c r="U227" s="24">
        <v>7180</v>
      </c>
      <c r="V227" s="3" t="str">
        <f>LEFT(RIGHT(A227,3),3)</f>
        <v/>
      </c>
      <c r="W227" s="4"/>
    </row>
    <row r="228" spans="1:24" ht="17.25" customHeight="1">
      <c r="A228" s="25"/>
      <c r="B228" s="25"/>
      <c r="C228" s="20" t="str">
        <f>IF(V228="","",VLOOKUP(V228,[1]三级科目!E5:F87,2,0))</f>
        <v/>
      </c>
      <c r="D228" s="21" t="s">
        <v>88</v>
      </c>
      <c r="E228" s="21"/>
      <c r="F228" s="22"/>
      <c r="G228" s="23"/>
      <c r="H228" s="23" t="str">
        <f>LEFT(RIGHT(" "&amp;U228*100,16-COLUMN()))</f>
        <v xml:space="preserve"> </v>
      </c>
      <c r="I228" s="23" t="str">
        <f>LEFT(RIGHT(" "&amp;U228*100,16-COLUMN()))</f>
        <v xml:space="preserve"> </v>
      </c>
      <c r="J228" s="23" t="str">
        <f>LEFT(RIGHT(" "&amp;U228*100,16-COLUMN()))</f>
        <v>8</v>
      </c>
      <c r="K228" s="23" t="str">
        <f>LEFT(RIGHT(" "&amp;U228*100,16-COLUMN()))</f>
        <v>8</v>
      </c>
      <c r="L228" s="23" t="str">
        <f>LEFT(RIGHT(" "&amp;U228*100,16-COLUMN()))</f>
        <v>4</v>
      </c>
      <c r="M228" s="23" t="str">
        <f>LEFT(RIGHT(" "&amp;U228*100,16-COLUMN()))</f>
        <v>0</v>
      </c>
      <c r="N228" s="23" t="str">
        <f>LEFT(RIGHT(" "&amp;U228*100,16-COLUMN()))</f>
        <v>0</v>
      </c>
      <c r="O228" s="23" t="str">
        <f>LEFT(RIGHT(" "&amp;U228*100,16-COLUMN()))</f>
        <v>0</v>
      </c>
      <c r="P228" s="23"/>
      <c r="Q228" s="23" t="e">
        <f>LEFT(RIGHT(" "&amp;U228*100,15-COLUMN()))</f>
        <v>#VALUE!</v>
      </c>
      <c r="R228" s="23" t="e">
        <f>LEFT(RIGHT(" "&amp;U228*100,15-COLUMN()))</f>
        <v>#VALUE!</v>
      </c>
      <c r="S228" s="23"/>
      <c r="T228" s="3" t="s">
        <v>8</v>
      </c>
      <c r="U228" s="24">
        <v>8840</v>
      </c>
      <c r="V228" s="3" t="str">
        <f>LEFT(RIGHT(A228,3),3)</f>
        <v/>
      </c>
      <c r="W228" s="4"/>
    </row>
    <row r="229" spans="1:24" s="35" customFormat="1" ht="27.6" customHeight="1">
      <c r="A229" s="29"/>
      <c r="B229" s="30" t="str">
        <f>IF(G230=0,"",IF(ABS(G230)&lt;1,"",TEXT(TRUNC(ABS(G230)),"[DBNum2]")&amp;"元")&amp;IF(RIGHT(TRUNC(G230*100),2)*1=0,IF(ABS(G230)&lt;0.01,"","整"),IF(ABS(G230)&lt;0.1,"",TEXT(RIGHT(TRUNC(G230*10)),"[dbnum2]"))&amp;IF(RIGHT(TRUNC(G230*10))*1=0,"","角")&amp;IF(RIGHT(TRUNC(G230*100))*1=0,"整",TEXT(RIGHT(TRUNC(G230*100)),"[dbnum2]")&amp;"分")))</f>
        <v>叁万零捌佰捌拾元整</v>
      </c>
      <c r="C229" s="30"/>
      <c r="D229" s="30"/>
      <c r="E229" s="30"/>
      <c r="F229" s="29"/>
      <c r="G229" s="31"/>
      <c r="H229" s="31" t="s">
        <v>9</v>
      </c>
      <c r="I229" s="31" t="str">
        <f>LEFT(RIGHT(" "&amp;U229*100,16-COLUMN()))</f>
        <v>3</v>
      </c>
      <c r="J229" s="31" t="str">
        <f>LEFT(RIGHT(" "&amp;U229*100,16-COLUMN()))</f>
        <v>0</v>
      </c>
      <c r="K229" s="31" t="str">
        <f>LEFT(RIGHT(" "&amp;U229*100,16-COLUMN()))</f>
        <v>8</v>
      </c>
      <c r="L229" s="31" t="str">
        <f>LEFT(RIGHT(" "&amp;U229*100,16-COLUMN()))</f>
        <v>8</v>
      </c>
      <c r="M229" s="31" t="str">
        <f>LEFT(RIGHT(" "&amp;U229*100,16-COLUMN()))</f>
        <v>0</v>
      </c>
      <c r="N229" s="31" t="str">
        <f>LEFT(RIGHT(" "&amp;U229*100,16-COLUMN()))</f>
        <v>0</v>
      </c>
      <c r="O229" s="31" t="str">
        <f>LEFT(RIGHT(" "&amp;U229*100,16-COLUMN()))</f>
        <v>0</v>
      </c>
      <c r="P229" s="31" t="str">
        <f>LEFT(RIGHT(" "&amp;U229*100,16-COLUMN()))</f>
        <v/>
      </c>
      <c r="Q229" s="31" t="e">
        <f>LEFT(RIGHT(" "&amp;U229*100,15-COLUMN()))</f>
        <v>#VALUE!</v>
      </c>
      <c r="R229" s="31" t="e">
        <f>LEFT(RIGHT(" "&amp;U229*100,15-COLUMN()))</f>
        <v>#VALUE!</v>
      </c>
      <c r="S229" s="31" t="e">
        <f>LEFT(RIGHT(" "&amp;U229*100,15-COLUMN()))</f>
        <v>#VALUE!</v>
      </c>
      <c r="T229" s="31"/>
      <c r="U229" s="32">
        <f>SUM(U225:U228)</f>
        <v>30880</v>
      </c>
      <c r="V229" s="3"/>
      <c r="W229" s="33">
        <f>10000+30880+1000+1180+7951+76.68+320+5000+3960+3116.6+1190+833.5+36580+35000</f>
        <v>137087.78</v>
      </c>
      <c r="X229" s="34"/>
    </row>
    <row r="230" spans="1:24" ht="27" customHeight="1">
      <c r="A230" s="36" t="s">
        <v>10</v>
      </c>
      <c r="B230" s="36"/>
      <c r="C230" s="37"/>
      <c r="D230" s="38" t="s">
        <v>11</v>
      </c>
      <c r="E230" s="38"/>
      <c r="F230" s="39"/>
      <c r="G230" s="40">
        <f>U229</f>
        <v>30880</v>
      </c>
      <c r="H230" s="23"/>
      <c r="I230" s="23"/>
      <c r="J230" s="41"/>
      <c r="K230" s="31"/>
      <c r="L230" s="23"/>
      <c r="M230" s="41"/>
      <c r="N230" s="42"/>
      <c r="O230" s="42"/>
      <c r="P230" s="17"/>
      <c r="Q230" s="42"/>
      <c r="R230" s="17"/>
      <c r="S230" s="17"/>
      <c r="T230" s="17"/>
      <c r="U230" s="43"/>
      <c r="X230" s="44"/>
    </row>
    <row r="231" spans="1:24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2">
        <f>U229+U189+U99</f>
        <v>43710</v>
      </c>
      <c r="W231" s="4"/>
    </row>
    <row r="232" spans="1:24" s="13" customFormat="1" ht="37.5" customHeight="1">
      <c r="A232" s="6"/>
      <c r="B232" s="7"/>
      <c r="C232" s="8"/>
      <c r="D232" s="7"/>
      <c r="E232" s="7"/>
      <c r="F232" s="7"/>
      <c r="G232" s="9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1"/>
      <c r="T232" s="11"/>
      <c r="U232" s="12"/>
      <c r="V232" s="3"/>
      <c r="W232" s="12"/>
      <c r="X232" s="12"/>
    </row>
    <row r="233" spans="1:24" ht="18.75" customHeight="1">
      <c r="A233" s="1"/>
      <c r="B233" s="14"/>
      <c r="C233" s="15"/>
      <c r="D233" s="14"/>
      <c r="E233" s="14"/>
      <c r="F233" s="14"/>
      <c r="G233" s="14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7"/>
      <c r="T233" s="17"/>
      <c r="W233" s="4"/>
    </row>
    <row r="234" spans="1:24" ht="8.25" customHeight="1">
      <c r="A234" s="1"/>
      <c r="B234" s="14"/>
      <c r="C234" s="15"/>
      <c r="D234" s="14"/>
      <c r="E234" s="14"/>
      <c r="F234" s="14"/>
      <c r="G234" s="14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7"/>
      <c r="T234" s="17"/>
      <c r="W234" s="4"/>
    </row>
    <row r="235" spans="1:24" ht="17.25" customHeight="1">
      <c r="A235" s="19" t="s">
        <v>84</v>
      </c>
      <c r="B235" s="19"/>
      <c r="C235" s="20" t="str">
        <f>IF(V235="","",VLOOKUP(V235,[1]三级科目!E12:F94,2,0))</f>
        <v>3101</v>
      </c>
      <c r="D235" s="21" t="s">
        <v>89</v>
      </c>
      <c r="E235" s="21"/>
      <c r="F235" s="22"/>
      <c r="G235" s="23" t="str">
        <f>LEFT(RIGHT(" "&amp;U235*100,16-COLUMN()))</f>
        <v xml:space="preserve"> </v>
      </c>
      <c r="H235" s="23" t="str">
        <f>LEFT(RIGHT(" "&amp;U235*100,16-COLUMN()))</f>
        <v xml:space="preserve"> </v>
      </c>
      <c r="I235" s="23" t="str">
        <f>LEFT(RIGHT(" "&amp;U235*100,16-COLUMN()))</f>
        <v xml:space="preserve"> </v>
      </c>
      <c r="J235" s="23" t="str">
        <f>LEFT(RIGHT(" "&amp;U235*100,16-COLUMN()))</f>
        <v>4</v>
      </c>
      <c r="K235" s="23" t="str">
        <f>LEFT(RIGHT(" "&amp;U235*100,16-COLUMN()))</f>
        <v>0</v>
      </c>
      <c r="L235" s="23" t="str">
        <f>LEFT(RIGHT(" "&amp;U235*100,16-COLUMN()))</f>
        <v>0</v>
      </c>
      <c r="M235" s="23" t="str">
        <f>LEFT(RIGHT(" "&amp;U235*100,16-COLUMN()))</f>
        <v>0</v>
      </c>
      <c r="N235" s="23" t="str">
        <f>LEFT(RIGHT(" "&amp;U235*100,16-COLUMN()))</f>
        <v>0</v>
      </c>
      <c r="O235" s="23" t="str">
        <f>LEFT(RIGHT(" "&amp;U235*100,16-COLUMN()))</f>
        <v>0</v>
      </c>
      <c r="P235" s="23" t="str">
        <f>LEFT(RIGHT(" "&amp;U235*100,16-COLUMN()))</f>
        <v/>
      </c>
      <c r="Q235" s="23" t="e">
        <f>LEFT(RIGHT(" "&amp;U235*100,15-COLUMN()))</f>
        <v>#VALUE!</v>
      </c>
      <c r="R235" s="23" t="e">
        <f>LEFT(RIGHT(" "&amp;U235*100,15-COLUMN()))</f>
        <v>#VALUE!</v>
      </c>
      <c r="S235" s="23" t="e">
        <f>LEFT(RIGHT(" "&amp;U235*100,15-COLUMN()))</f>
        <v>#VALUE!</v>
      </c>
      <c r="T235" s="3" t="s">
        <v>4</v>
      </c>
      <c r="U235" s="24">
        <v>4000</v>
      </c>
      <c r="V235" s="3" t="str">
        <f>LEFT(RIGHT(A235,3),3)</f>
        <v>福利费</v>
      </c>
      <c r="W235" s="4"/>
    </row>
    <row r="236" spans="1:24" ht="17.25" customHeight="1">
      <c r="A236" s="25"/>
      <c r="B236" s="25"/>
      <c r="C236" s="20" t="str">
        <f>IF(V236="","",VLOOKUP(V236,[1]三级科目!E12:F95,2,0))</f>
        <v/>
      </c>
      <c r="D236" s="21" t="s">
        <v>90</v>
      </c>
      <c r="E236" s="21"/>
      <c r="F236" s="26"/>
      <c r="G236" s="23" t="str">
        <f>LEFT(RIGHT(" "&amp;U236*100,16-COLUMN()))</f>
        <v xml:space="preserve"> </v>
      </c>
      <c r="H236" s="23" t="str">
        <f>LEFT(RIGHT(" "&amp;U236*100,16-COLUMN()))</f>
        <v xml:space="preserve"> </v>
      </c>
      <c r="I236" s="23" t="str">
        <f>LEFT(RIGHT(" "&amp;U236*100,16-COLUMN()))</f>
        <v xml:space="preserve"> </v>
      </c>
      <c r="J236" s="23" t="str">
        <f>LEFT(RIGHT(" "&amp;U236*100,16-COLUMN()))</f>
        <v>7</v>
      </c>
      <c r="K236" s="23" t="str">
        <f>LEFT(RIGHT(" "&amp;U236*100,16-COLUMN()))</f>
        <v>5</v>
      </c>
      <c r="L236" s="23" t="str">
        <f>LEFT(RIGHT(" "&amp;U236*100,16-COLUMN()))</f>
        <v>0</v>
      </c>
      <c r="M236" s="23" t="str">
        <f>LEFT(RIGHT(" "&amp;U236*100,16-COLUMN()))</f>
        <v>0</v>
      </c>
      <c r="N236" s="23" t="str">
        <f>LEFT(RIGHT(" "&amp;U236*100,16-COLUMN()))</f>
        <v>0</v>
      </c>
      <c r="O236" s="23"/>
      <c r="P236" s="23" t="str">
        <f>LEFT(RIGHT(" "&amp;U236*100,16-COLUMN()))</f>
        <v/>
      </c>
      <c r="Q236" s="23" t="e">
        <f>LEFT(RIGHT(" "&amp;U236*100,15-COLUMN()))</f>
        <v>#VALUE!</v>
      </c>
      <c r="R236" s="23" t="e">
        <f>LEFT(RIGHT(" "&amp;U236*100,15-COLUMN()))</f>
        <v>#VALUE!</v>
      </c>
      <c r="S236" s="23"/>
      <c r="T236" s="3" t="s">
        <v>7</v>
      </c>
      <c r="U236" s="24">
        <v>7500</v>
      </c>
      <c r="V236" s="3" t="str">
        <f>LEFT(RIGHT(A236,3),3)</f>
        <v/>
      </c>
      <c r="W236" s="27"/>
    </row>
    <row r="237" spans="1:24" ht="17.25" customHeight="1">
      <c r="A237" s="25"/>
      <c r="B237" s="25"/>
      <c r="C237" s="20" t="str">
        <f>IF(V237="","",VLOOKUP(V237,[1]三级科目!E15:F96,2,0))</f>
        <v/>
      </c>
      <c r="D237" s="21" t="s">
        <v>91</v>
      </c>
      <c r="E237" s="21"/>
      <c r="F237" s="22"/>
      <c r="G237" s="23" t="str">
        <f>LEFT(RIGHT(" "&amp;U237*100,16-COLUMN()))</f>
        <v xml:space="preserve"> </v>
      </c>
      <c r="H237" s="23" t="str">
        <f>LEFT(RIGHT(" "&amp;U237*100,16-COLUMN()))</f>
        <v xml:space="preserve"> </v>
      </c>
      <c r="I237" s="23" t="str">
        <f>LEFT(RIGHT(" "&amp;U237*100,16-COLUMN()))</f>
        <v xml:space="preserve"> </v>
      </c>
      <c r="J237" s="23" t="str">
        <f>LEFT(RIGHT(" "&amp;U237*100,16-COLUMN()))</f>
        <v>2</v>
      </c>
      <c r="K237" s="23" t="str">
        <f>LEFT(RIGHT(" "&amp;U237*100,16-COLUMN()))</f>
        <v>9</v>
      </c>
      <c r="L237" s="23" t="str">
        <f>LEFT(RIGHT(" "&amp;U237*100,16-COLUMN()))</f>
        <v>8</v>
      </c>
      <c r="M237" s="23" t="str">
        <f>LEFT(RIGHT(" "&amp;U237*100,16-COLUMN()))</f>
        <v>0</v>
      </c>
      <c r="N237" s="23" t="str">
        <f>LEFT(RIGHT(" "&amp;U237*100,16-COLUMN()))</f>
        <v>0</v>
      </c>
      <c r="O237" s="23"/>
      <c r="P237" s="23" t="str">
        <f>LEFT(RIGHT(" "&amp;U237*100,16-COLUMN()))</f>
        <v/>
      </c>
      <c r="Q237" s="23" t="e">
        <f>LEFT(RIGHT(" "&amp;U237*100,15-COLUMN()))</f>
        <v>#VALUE!</v>
      </c>
      <c r="R237" s="23" t="e">
        <f>LEFT(RIGHT(" "&amp;U237*100,15-COLUMN()))</f>
        <v>#VALUE!</v>
      </c>
      <c r="S237" s="23"/>
      <c r="T237" s="28">
        <f>5+5+34</f>
        <v>44</v>
      </c>
      <c r="U237" s="24">
        <v>2980</v>
      </c>
      <c r="V237" s="3" t="str">
        <f>LEFT(RIGHT(A237,3),3)</f>
        <v/>
      </c>
      <c r="W237" s="4"/>
    </row>
    <row r="238" spans="1:24" ht="17.25" customHeight="1">
      <c r="A238" s="25"/>
      <c r="B238" s="25"/>
      <c r="C238" s="20" t="str">
        <f>IF(V238="","",VLOOKUP(V238,[1]三级科目!E15:F97,2,0))</f>
        <v/>
      </c>
      <c r="D238" s="21"/>
      <c r="E238" s="21"/>
      <c r="F238" s="22"/>
      <c r="G238" s="23"/>
      <c r="H238" s="23" t="str">
        <f>LEFT(RIGHT(" "&amp;U238*100,16-COLUMN()))</f>
        <v xml:space="preserve"> </v>
      </c>
      <c r="I238" s="23" t="str">
        <f>LEFT(RIGHT(" "&amp;U238*100,16-COLUMN()))</f>
        <v xml:space="preserve"> </v>
      </c>
      <c r="J238" s="23" t="str">
        <f>LEFT(RIGHT(" "&amp;U238*100,16-COLUMN()))</f>
        <v xml:space="preserve"> </v>
      </c>
      <c r="K238" s="23" t="str">
        <f>LEFT(RIGHT(" "&amp;U238*100,16-COLUMN()))</f>
        <v xml:space="preserve"> </v>
      </c>
      <c r="L238" s="23" t="str">
        <f>LEFT(RIGHT(" "&amp;U238*100,16-COLUMN()))</f>
        <v xml:space="preserve"> </v>
      </c>
      <c r="M238" s="23" t="str">
        <f>LEFT(RIGHT(" "&amp;U238*100,16-COLUMN()))</f>
        <v xml:space="preserve"> </v>
      </c>
      <c r="N238" s="23" t="str">
        <f>LEFT(RIGHT(" "&amp;U238*100,16-COLUMN()))</f>
        <v xml:space="preserve"> </v>
      </c>
      <c r="O238" s="23"/>
      <c r="P238" s="23"/>
      <c r="Q238" s="23" t="e">
        <f>LEFT(RIGHT(" "&amp;U238*100,15-COLUMN()))</f>
        <v>#VALUE!</v>
      </c>
      <c r="R238" s="23" t="e">
        <f>LEFT(RIGHT(" "&amp;U238*100,15-COLUMN()))</f>
        <v>#VALUE!</v>
      </c>
      <c r="S238" s="23"/>
      <c r="T238" s="3" t="s">
        <v>8</v>
      </c>
      <c r="U238" s="24"/>
      <c r="V238" s="3" t="str">
        <f>LEFT(RIGHT(A238,3),3)</f>
        <v/>
      </c>
      <c r="W238" s="4"/>
    </row>
    <row r="239" spans="1:24" s="35" customFormat="1" ht="27.6" customHeight="1">
      <c r="A239" s="29"/>
      <c r="B239" s="30" t="str">
        <f>IF(G240=0,"",IF(ABS(G240)&lt;1,"",TEXT(TRUNC(ABS(G240)),"[DBNum2]")&amp;"元")&amp;IF(RIGHT(TRUNC(G240*100),2)*1=0,IF(ABS(G240)&lt;0.01,"","整"),IF(ABS(G240)&lt;0.1,"",TEXT(RIGHT(TRUNC(G240*10)),"[dbnum2]"))&amp;IF(RIGHT(TRUNC(G240*10))*1=0,"","角")&amp;IF(RIGHT(TRUNC(G240*100))*1=0,"整",TEXT(RIGHT(TRUNC(G240*100)),"[dbnum2]")&amp;"分")))</f>
        <v>壹万肆仟肆佰捌拾元整</v>
      </c>
      <c r="C239" s="30"/>
      <c r="D239" s="30"/>
      <c r="E239" s="30"/>
      <c r="F239" s="29"/>
      <c r="G239" s="31"/>
      <c r="H239" s="31" t="s">
        <v>9</v>
      </c>
      <c r="I239" s="31" t="str">
        <f>LEFT(RIGHT(" "&amp;U239*100,16-COLUMN()))</f>
        <v>1</v>
      </c>
      <c r="J239" s="31" t="str">
        <f>LEFT(RIGHT(" "&amp;U239*100,16-COLUMN()))</f>
        <v>4</v>
      </c>
      <c r="K239" s="31" t="str">
        <f>LEFT(RIGHT(" "&amp;U239*100,16-COLUMN()))</f>
        <v>4</v>
      </c>
      <c r="L239" s="31" t="str">
        <f>LEFT(RIGHT(" "&amp;U239*100,16-COLUMN()))</f>
        <v>8</v>
      </c>
      <c r="M239" s="31" t="str">
        <f>LEFT(RIGHT(" "&amp;U239*100,16-COLUMN()))</f>
        <v>0</v>
      </c>
      <c r="N239" s="31" t="str">
        <f>LEFT(RIGHT(" "&amp;U239*100,16-COLUMN()))</f>
        <v>0</v>
      </c>
      <c r="O239" s="31" t="str">
        <f>LEFT(RIGHT(" "&amp;U239*100,16-COLUMN()))</f>
        <v>0</v>
      </c>
      <c r="P239" s="31" t="str">
        <f>LEFT(RIGHT(" "&amp;U239*100,16-COLUMN()))</f>
        <v/>
      </c>
      <c r="Q239" s="31" t="e">
        <f>LEFT(RIGHT(" "&amp;U239*100,15-COLUMN()))</f>
        <v>#VALUE!</v>
      </c>
      <c r="R239" s="31" t="e">
        <f>LEFT(RIGHT(" "&amp;U239*100,15-COLUMN()))</f>
        <v>#VALUE!</v>
      </c>
      <c r="S239" s="31" t="e">
        <f>LEFT(RIGHT(" "&amp;U239*100,15-COLUMN()))</f>
        <v>#VALUE!</v>
      </c>
      <c r="T239" s="31"/>
      <c r="U239" s="32">
        <f>SUM(U235:U238)</f>
        <v>14480</v>
      </c>
      <c r="V239" s="3"/>
      <c r="W239" s="33">
        <v>13400</v>
      </c>
      <c r="X239" s="34"/>
    </row>
    <row r="240" spans="1:24" ht="27" customHeight="1">
      <c r="A240" s="36" t="s">
        <v>10</v>
      </c>
      <c r="B240" s="36"/>
      <c r="C240" s="37"/>
      <c r="D240" s="38" t="s">
        <v>11</v>
      </c>
      <c r="E240" s="38"/>
      <c r="F240" s="39"/>
      <c r="G240" s="40">
        <f>U239</f>
        <v>14480</v>
      </c>
      <c r="H240" s="23"/>
      <c r="I240" s="23"/>
      <c r="J240" s="41"/>
      <c r="K240" s="31"/>
      <c r="L240" s="23"/>
      <c r="M240" s="41"/>
      <c r="N240" s="42"/>
      <c r="O240" s="42"/>
      <c r="P240" s="17"/>
      <c r="Q240" s="42"/>
      <c r="R240" s="17"/>
      <c r="S240" s="17"/>
      <c r="T240" s="17"/>
      <c r="U240" s="43"/>
      <c r="X240" s="44"/>
    </row>
    <row r="241" spans="1:24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2">
        <f>U231+U239</f>
        <v>58190</v>
      </c>
      <c r="W241" s="4"/>
    </row>
    <row r="242" spans="1:24" s="13" customFormat="1" ht="27.75" customHeight="1">
      <c r="A242" s="6"/>
      <c r="B242" s="7"/>
      <c r="C242" s="8"/>
      <c r="D242" s="7"/>
      <c r="E242" s="7"/>
      <c r="F242" s="7"/>
      <c r="G242" s="9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1"/>
      <c r="T242" s="11"/>
      <c r="U242" s="12"/>
      <c r="V242" s="3"/>
      <c r="W242" s="12"/>
      <c r="X242" s="12"/>
    </row>
    <row r="243" spans="1:24" ht="18.75" customHeight="1">
      <c r="A243" s="1"/>
      <c r="B243" s="14"/>
      <c r="C243" s="15"/>
      <c r="D243" s="14"/>
      <c r="E243" s="14"/>
      <c r="F243" s="14"/>
      <c r="G243" s="14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7"/>
      <c r="T243" s="17"/>
      <c r="W243" s="4"/>
    </row>
    <row r="244" spans="1:24" ht="8.25" customHeight="1">
      <c r="A244" s="1"/>
      <c r="B244" s="14"/>
      <c r="C244" s="15"/>
      <c r="D244" s="14"/>
      <c r="E244" s="14"/>
      <c r="F244" s="14"/>
      <c r="G244" s="14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7"/>
      <c r="T244" s="17"/>
      <c r="W244" s="4"/>
    </row>
    <row r="245" spans="1:24" ht="17.25" customHeight="1">
      <c r="A245" s="25" t="s">
        <v>92</v>
      </c>
      <c r="B245" s="25"/>
      <c r="C245" s="20"/>
      <c r="D245" s="21" t="s">
        <v>93</v>
      </c>
      <c r="E245" s="21"/>
      <c r="F245" s="22"/>
      <c r="G245" s="23" t="str">
        <f>LEFT(RIGHT(" "&amp;U245*100,16-COLUMN()))</f>
        <v xml:space="preserve"> </v>
      </c>
      <c r="H245" s="23" t="str">
        <f>LEFT(RIGHT(" "&amp;U245*100,16-COLUMN()))</f>
        <v xml:space="preserve"> </v>
      </c>
      <c r="I245" s="23" t="str">
        <f>LEFT(RIGHT(" "&amp;U245*100,16-COLUMN()))</f>
        <v>1</v>
      </c>
      <c r="J245" s="23" t="str">
        <f>LEFT(RIGHT(" "&amp;U245*100,16-COLUMN()))</f>
        <v>0</v>
      </c>
      <c r="K245" s="23" t="str">
        <f>LEFT(RIGHT(" "&amp;U245*100,16-COLUMN()))</f>
        <v>0</v>
      </c>
      <c r="L245" s="23" t="str">
        <f>LEFT(RIGHT(" "&amp;U245*100,16-COLUMN()))</f>
        <v>0</v>
      </c>
      <c r="M245" s="23" t="str">
        <f>LEFT(RIGHT(" "&amp;U245*100,16-COLUMN()))</f>
        <v>0</v>
      </c>
      <c r="N245" s="23" t="str">
        <f>LEFT(RIGHT(" "&amp;U245*100,16-COLUMN()))</f>
        <v>0</v>
      </c>
      <c r="O245" s="23" t="str">
        <f>LEFT(RIGHT(" "&amp;U245*100,16-COLUMN()))</f>
        <v>0</v>
      </c>
      <c r="P245" s="23" t="str">
        <f>LEFT(RIGHT(" "&amp;U245*100,16-COLUMN()))</f>
        <v/>
      </c>
      <c r="Q245" s="23" t="e">
        <f>LEFT(RIGHT(" "&amp;U245*100,15-COLUMN()))</f>
        <v>#VALUE!</v>
      </c>
      <c r="R245" s="23" t="e">
        <f>LEFT(RIGHT(" "&amp;U245*100,15-COLUMN()))</f>
        <v>#VALUE!</v>
      </c>
      <c r="S245" s="23" t="e">
        <f>LEFT(RIGHT(" "&amp;U245*100,15-COLUMN()))</f>
        <v>#VALUE!</v>
      </c>
      <c r="T245" s="3" t="s">
        <v>4</v>
      </c>
      <c r="U245" s="24">
        <v>10000</v>
      </c>
      <c r="V245" s="3" t="str">
        <f>LEFT(RIGHT(A245,3),3)</f>
        <v>赠支出</v>
      </c>
      <c r="W245" s="4"/>
    </row>
    <row r="246" spans="1:24" ht="17.25" customHeight="1">
      <c r="A246" s="25"/>
      <c r="B246" s="25"/>
      <c r="C246" s="20" t="str">
        <f>IF(V246="","",VLOOKUP(V246,[1]三级科目!E3:F66,2,0))</f>
        <v/>
      </c>
      <c r="D246" s="21"/>
      <c r="E246" s="21"/>
      <c r="F246" s="26"/>
      <c r="G246" s="23" t="str">
        <f>LEFT(RIGHT(" "&amp;U246*100,16-COLUMN()))</f>
        <v xml:space="preserve"> </v>
      </c>
      <c r="H246" s="23" t="str">
        <f>LEFT(RIGHT(" "&amp;U246*100,16-COLUMN()))</f>
        <v xml:space="preserve"> </v>
      </c>
      <c r="I246" s="23" t="str">
        <f>LEFT(RIGHT(" "&amp;U246*100,16-COLUMN()))</f>
        <v xml:space="preserve"> </v>
      </c>
      <c r="J246" s="23" t="str">
        <f>LEFT(RIGHT(" "&amp;U246*100,16-COLUMN()))</f>
        <v xml:space="preserve"> </v>
      </c>
      <c r="K246" s="23" t="str">
        <f>LEFT(RIGHT(" "&amp;U246*100,16-COLUMN()))</f>
        <v xml:space="preserve"> </v>
      </c>
      <c r="L246" s="23" t="str">
        <f>LEFT(RIGHT(" "&amp;U246*100,16-COLUMN()))</f>
        <v xml:space="preserve"> </v>
      </c>
      <c r="M246" s="23" t="str">
        <f>LEFT(RIGHT(" "&amp;U246*100,16-COLUMN()))</f>
        <v xml:space="preserve"> </v>
      </c>
      <c r="N246" s="23" t="str">
        <f>LEFT(RIGHT(" "&amp;U246*100,16-COLUMN()))</f>
        <v xml:space="preserve"> </v>
      </c>
      <c r="O246" s="23"/>
      <c r="P246" s="23" t="str">
        <f>LEFT(RIGHT(" "&amp;U246*100,16-COLUMN()))</f>
        <v/>
      </c>
      <c r="Q246" s="23" t="e">
        <f>LEFT(RIGHT(" "&amp;U246*100,15-COLUMN()))</f>
        <v>#VALUE!</v>
      </c>
      <c r="R246" s="23" t="e">
        <f>LEFT(RIGHT(" "&amp;U246*100,15-COLUMN()))</f>
        <v>#VALUE!</v>
      </c>
      <c r="S246" s="23"/>
      <c r="T246" s="3" t="s">
        <v>7</v>
      </c>
      <c r="U246" s="24"/>
      <c r="V246" s="3" t="str">
        <f>LEFT(RIGHT(A246,3),5)</f>
        <v/>
      </c>
      <c r="W246" s="27"/>
    </row>
    <row r="247" spans="1:24" ht="17.25" customHeight="1">
      <c r="A247" s="25"/>
      <c r="B247" s="25"/>
      <c r="C247" s="20" t="str">
        <f>IF(V247="","",VLOOKUP(V247,[1]三级科目!E4:F67,2,0))</f>
        <v/>
      </c>
      <c r="D247" s="21"/>
      <c r="E247" s="21"/>
      <c r="F247" s="22"/>
      <c r="G247" s="23" t="str">
        <f>LEFT(RIGHT(" "&amp;U247*100,16-COLUMN()))</f>
        <v xml:space="preserve"> </v>
      </c>
      <c r="H247" s="23" t="str">
        <f>LEFT(RIGHT(" "&amp;U247*100,16-COLUMN()))</f>
        <v xml:space="preserve"> </v>
      </c>
      <c r="I247" s="23" t="str">
        <f>LEFT(RIGHT(" "&amp;U247*100,16-COLUMN()))</f>
        <v xml:space="preserve"> </v>
      </c>
      <c r="J247" s="23" t="str">
        <f>LEFT(RIGHT(" "&amp;U247*100,16-COLUMN()))</f>
        <v xml:space="preserve"> </v>
      </c>
      <c r="K247" s="23" t="str">
        <f>LEFT(RIGHT(" "&amp;U247*100,16-COLUMN()))</f>
        <v xml:space="preserve"> </v>
      </c>
      <c r="L247" s="23" t="str">
        <f>LEFT(RIGHT(" "&amp;U247*100,16-COLUMN()))</f>
        <v xml:space="preserve"> </v>
      </c>
      <c r="M247" s="23" t="str">
        <f>LEFT(RIGHT(" "&amp;U247*100,16-COLUMN()))</f>
        <v xml:space="preserve"> </v>
      </c>
      <c r="N247" s="23" t="str">
        <f>LEFT(RIGHT(" "&amp;U247*100,16-COLUMN()))</f>
        <v xml:space="preserve"> </v>
      </c>
      <c r="O247" s="23"/>
      <c r="P247" s="23"/>
      <c r="Q247" s="23" t="e">
        <f>LEFT(RIGHT(" "&amp;U247*100,15-COLUMN()))</f>
        <v>#VALUE!</v>
      </c>
      <c r="R247" s="23" t="e">
        <f>LEFT(RIGHT(" "&amp;U247*100,15-COLUMN()))</f>
        <v>#VALUE!</v>
      </c>
      <c r="S247" s="23"/>
      <c r="T247" s="28">
        <v>4</v>
      </c>
      <c r="U247" s="24"/>
      <c r="V247" s="3" t="str">
        <f>LEFT(RIGHT(A247,3),3)</f>
        <v/>
      </c>
      <c r="W247" s="4"/>
    </row>
    <row r="248" spans="1:24" ht="17.25" customHeight="1">
      <c r="A248" s="25"/>
      <c r="B248" s="25"/>
      <c r="C248" s="20" t="str">
        <f>IF(V248="","",VLOOKUP(V248,[1]三级科目!E5:F68,2,0))</f>
        <v/>
      </c>
      <c r="D248" s="21"/>
      <c r="E248" s="21"/>
      <c r="F248" s="22"/>
      <c r="G248" s="23" t="str">
        <f>LEFT(RIGHT(" "&amp;U248*100,16-COLUMN()))</f>
        <v xml:space="preserve"> </v>
      </c>
      <c r="H248" s="23" t="str">
        <f>LEFT(RIGHT(" "&amp;U248*100,16-COLUMN()))</f>
        <v xml:space="preserve"> </v>
      </c>
      <c r="I248" s="23" t="str">
        <f>LEFT(RIGHT(" "&amp;U248*100,16-COLUMN()))</f>
        <v xml:space="preserve"> </v>
      </c>
      <c r="J248" s="23" t="str">
        <f>LEFT(RIGHT(" "&amp;U248*100,16-COLUMN()))</f>
        <v xml:space="preserve"> </v>
      </c>
      <c r="K248" s="23" t="str">
        <f>LEFT(RIGHT(" "&amp;U248*100,16-COLUMN()))</f>
        <v xml:space="preserve"> </v>
      </c>
      <c r="L248" s="23" t="str">
        <f>LEFT(RIGHT(" "&amp;U248*100,16-COLUMN()))</f>
        <v xml:space="preserve"> </v>
      </c>
      <c r="M248" s="23" t="str">
        <f>LEFT(RIGHT(" "&amp;U248*100,16-COLUMN()))</f>
        <v xml:space="preserve"> </v>
      </c>
      <c r="N248" s="23" t="str">
        <f>LEFT(RIGHT(" "&amp;U248*100,16-COLUMN()))</f>
        <v xml:space="preserve"> </v>
      </c>
      <c r="O248" s="23"/>
      <c r="P248" s="23"/>
      <c r="Q248" s="23" t="e">
        <f>LEFT(RIGHT(" "&amp;U248*100,15-COLUMN()))</f>
        <v>#VALUE!</v>
      </c>
      <c r="R248" s="23" t="e">
        <f>LEFT(RIGHT(" "&amp;U248*100,15-COLUMN()))</f>
        <v>#VALUE!</v>
      </c>
      <c r="S248" s="23"/>
      <c r="T248" s="3" t="s">
        <v>8</v>
      </c>
      <c r="U248" s="24"/>
      <c r="V248" s="3" t="str">
        <f>LEFT(RIGHT(A248,3),3)</f>
        <v/>
      </c>
      <c r="W248" s="4"/>
    </row>
    <row r="249" spans="1:24" s="35" customFormat="1" ht="27.6" customHeight="1">
      <c r="A249" s="29"/>
      <c r="B249" s="30" t="str">
        <f>IF(G250=0,"",IF(ABS(G250)&lt;1,"",TEXT(TRUNC(ABS(G250)),"[DBNum2]")&amp;"元")&amp;IF(RIGHT(TRUNC(G250*100),2)*1=0,IF(ABS(G250)&lt;0.01,"","整"),IF(ABS(G250)&lt;0.1,"",TEXT(RIGHT(TRUNC(G250*10)),"[dbnum2]"))&amp;IF(RIGHT(TRUNC(G250*10))*1=0,"","角")&amp;IF(RIGHT(TRUNC(G250*100))*1=0,"整",TEXT(RIGHT(TRUNC(G250*100)),"[dbnum2]")&amp;"分")))</f>
        <v>壹万元整</v>
      </c>
      <c r="C249" s="30"/>
      <c r="D249" s="30"/>
      <c r="E249" s="30"/>
      <c r="F249" s="29"/>
      <c r="G249" s="31"/>
      <c r="H249" s="31" t="s">
        <v>9</v>
      </c>
      <c r="I249" s="31" t="str">
        <f>LEFT(RIGHT(" "&amp;U249*100,16-COLUMN()))</f>
        <v>1</v>
      </c>
      <c r="J249" s="31" t="str">
        <f>LEFT(RIGHT(" "&amp;U249*100,16-COLUMN()))</f>
        <v>0</v>
      </c>
      <c r="K249" s="31" t="str">
        <f>LEFT(RIGHT(" "&amp;U249*100,16-COLUMN()))</f>
        <v>0</v>
      </c>
      <c r="L249" s="31" t="str">
        <f>LEFT(RIGHT(" "&amp;U249*100,16-COLUMN()))</f>
        <v>0</v>
      </c>
      <c r="M249" s="31" t="str">
        <f>LEFT(RIGHT(" "&amp;U249*100,16-COLUMN()))</f>
        <v>0</v>
      </c>
      <c r="N249" s="31" t="str">
        <f>LEFT(RIGHT(" "&amp;U249*100,16-COLUMN()))</f>
        <v>0</v>
      </c>
      <c r="O249" s="31" t="str">
        <f>LEFT(RIGHT(" "&amp;U249*100,16-COLUMN()))</f>
        <v>0</v>
      </c>
      <c r="P249" s="31" t="str">
        <f>LEFT(RIGHT(" "&amp;U249*100,16-COLUMN()))</f>
        <v/>
      </c>
      <c r="Q249" s="31" t="e">
        <f>LEFT(RIGHT(" "&amp;U249*100,15-COLUMN()))</f>
        <v>#VALUE!</v>
      </c>
      <c r="R249" s="31" t="e">
        <f>LEFT(RIGHT(" "&amp;U249*100,15-COLUMN()))</f>
        <v>#VALUE!</v>
      </c>
      <c r="S249" s="31" t="e">
        <f>LEFT(RIGHT(" "&amp;U249*100,15-COLUMN()))</f>
        <v>#VALUE!</v>
      </c>
      <c r="T249" s="31"/>
      <c r="U249" s="32">
        <f>SUM(U245:U248)</f>
        <v>10000</v>
      </c>
      <c r="V249" s="3"/>
      <c r="W249" s="33"/>
      <c r="X249" s="34"/>
    </row>
    <row r="250" spans="1:24" ht="27" customHeight="1">
      <c r="A250" s="36" t="s">
        <v>10</v>
      </c>
      <c r="B250" s="36"/>
      <c r="C250" s="37"/>
      <c r="D250" s="38" t="s">
        <v>11</v>
      </c>
      <c r="E250" s="38"/>
      <c r="F250" s="39"/>
      <c r="G250" s="40">
        <f>U249</f>
        <v>10000</v>
      </c>
      <c r="H250" s="23"/>
      <c r="I250" s="23"/>
      <c r="J250" s="41"/>
      <c r="K250" s="31"/>
      <c r="L250" s="23"/>
      <c r="M250" s="41"/>
      <c r="N250" s="42"/>
      <c r="O250" s="42"/>
      <c r="P250" s="17"/>
      <c r="Q250" s="42"/>
      <c r="R250" s="17"/>
      <c r="S250" s="17"/>
      <c r="T250" s="17"/>
      <c r="U250" s="43"/>
      <c r="X250" s="44"/>
    </row>
    <row r="251" spans="1:24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2">
        <f>U241+U249</f>
        <v>68190</v>
      </c>
      <c r="W251" s="4"/>
    </row>
    <row r="252" spans="1:24" s="13" customFormat="1" ht="37.5" customHeight="1">
      <c r="A252" s="6"/>
      <c r="B252" s="7"/>
      <c r="C252" s="8"/>
      <c r="D252" s="7"/>
      <c r="E252" s="7"/>
      <c r="F252" s="7"/>
      <c r="G252" s="9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1"/>
      <c r="T252" s="11"/>
      <c r="U252" s="12"/>
      <c r="V252" s="3"/>
      <c r="W252" s="12"/>
      <c r="X252" s="12"/>
    </row>
    <row r="253" spans="1:24" ht="18.75" customHeight="1">
      <c r="A253" s="1"/>
      <c r="B253" s="14"/>
      <c r="C253" s="15"/>
      <c r="D253" s="14"/>
      <c r="E253" s="14"/>
      <c r="F253" s="14"/>
      <c r="G253" s="14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7"/>
      <c r="T253" s="17"/>
      <c r="W253" s="4"/>
    </row>
    <row r="254" spans="1:24" ht="8.25" customHeight="1">
      <c r="A254" s="1"/>
      <c r="B254" s="14"/>
      <c r="C254" s="15"/>
      <c r="D254" s="14"/>
      <c r="E254" s="14"/>
      <c r="F254" s="14"/>
      <c r="G254" s="14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7"/>
      <c r="T254" s="17"/>
      <c r="W254" s="4"/>
    </row>
    <row r="255" spans="1:24" ht="17.25" customHeight="1">
      <c r="A255" s="19" t="s">
        <v>94</v>
      </c>
      <c r="B255" s="19"/>
      <c r="C255" s="20">
        <v>64210499</v>
      </c>
      <c r="D255" s="21" t="s">
        <v>95</v>
      </c>
      <c r="E255" s="21"/>
      <c r="F255" s="22"/>
      <c r="G255" s="23" t="str">
        <f>LEFT(RIGHT(" "&amp;U255*100,16-COLUMN()))</f>
        <v xml:space="preserve"> </v>
      </c>
      <c r="H255" s="23" t="str">
        <f>LEFT(RIGHT(" "&amp;U255*100,16-COLUMN()))</f>
        <v xml:space="preserve"> </v>
      </c>
      <c r="I255" s="23" t="str">
        <f>LEFT(RIGHT(" "&amp;U255*100,16-COLUMN()))</f>
        <v xml:space="preserve"> </v>
      </c>
      <c r="J255" s="23" t="str">
        <f>LEFT(RIGHT(" "&amp;U255*100,16-COLUMN()))</f>
        <v>6</v>
      </c>
      <c r="K255" s="23" t="str">
        <f>LEFT(RIGHT(" "&amp;U255*100,16-COLUMN()))</f>
        <v>7</v>
      </c>
      <c r="L255" s="23" t="str">
        <f>LEFT(RIGHT(" "&amp;U255*100,16-COLUMN()))</f>
        <v>1</v>
      </c>
      <c r="M255" s="23" t="str">
        <f>LEFT(RIGHT(" "&amp;U255*100,16-COLUMN()))</f>
        <v>3</v>
      </c>
      <c r="N255" s="23" t="str">
        <f>LEFT(RIGHT(" "&amp;U255*100,16-COLUMN()))</f>
        <v>6</v>
      </c>
      <c r="O255" s="23" t="str">
        <f>LEFT(RIGHT(" "&amp;U255*100,16-COLUMN()))</f>
        <v>2</v>
      </c>
      <c r="P255" s="23" t="str">
        <f>LEFT(RIGHT(" "&amp;U255*100,16-COLUMN()))</f>
        <v/>
      </c>
      <c r="Q255" s="23" t="e">
        <f>LEFT(RIGHT(" "&amp;U255*100,15-COLUMN()))</f>
        <v>#VALUE!</v>
      </c>
      <c r="R255" s="23" t="e">
        <f>LEFT(RIGHT(" "&amp;U255*100,15-COLUMN()))</f>
        <v>#VALUE!</v>
      </c>
      <c r="S255" s="23" t="e">
        <f>LEFT(RIGHT(" "&amp;U255*100,15-COLUMN()))</f>
        <v>#VALUE!</v>
      </c>
      <c r="T255" s="3" t="s">
        <v>4</v>
      </c>
      <c r="U255" s="24">
        <v>6713.62</v>
      </c>
      <c r="V255" s="3" t="str">
        <f>LEFT(RIGHT(A255,3),3)</f>
        <v>费支出</v>
      </c>
      <c r="W255" s="4"/>
    </row>
    <row r="256" spans="1:24" ht="17.25" customHeight="1">
      <c r="A256" s="25"/>
      <c r="B256" s="25"/>
      <c r="C256" s="20" t="str">
        <f>IF(V256="","",VLOOKUP(V256,[1]三级科目!E3:F66,2,0))</f>
        <v/>
      </c>
      <c r="D256" s="21"/>
      <c r="E256" s="21"/>
      <c r="F256" s="26"/>
      <c r="G256" s="23" t="str">
        <f>LEFT(RIGHT(" "&amp;U256*100,16-COLUMN()))</f>
        <v xml:space="preserve"> </v>
      </c>
      <c r="H256" s="23" t="str">
        <f>LEFT(RIGHT(" "&amp;U256*100,16-COLUMN()))</f>
        <v xml:space="preserve"> </v>
      </c>
      <c r="I256" s="23" t="str">
        <f>LEFT(RIGHT(" "&amp;U256*100,16-COLUMN()))</f>
        <v xml:space="preserve"> </v>
      </c>
      <c r="J256" s="23" t="str">
        <f>LEFT(RIGHT(" "&amp;U256*100,16-COLUMN()))</f>
        <v xml:space="preserve"> </v>
      </c>
      <c r="K256" s="23" t="str">
        <f>LEFT(RIGHT(" "&amp;U256*100,16-COLUMN()))</f>
        <v xml:space="preserve"> </v>
      </c>
      <c r="L256" s="23" t="str">
        <f>LEFT(RIGHT(" "&amp;U256*100,16-COLUMN()))</f>
        <v xml:space="preserve"> </v>
      </c>
      <c r="M256" s="23" t="str">
        <f>LEFT(RIGHT(" "&amp;U256*100,16-COLUMN()))</f>
        <v xml:space="preserve"> </v>
      </c>
      <c r="N256" s="23" t="str">
        <f>LEFT(RIGHT(" "&amp;U256*100,16-COLUMN()))</f>
        <v xml:space="preserve"> </v>
      </c>
      <c r="O256" s="23"/>
      <c r="P256" s="23" t="str">
        <f>LEFT(RIGHT(" "&amp;U256*100,16-COLUMN()))</f>
        <v/>
      </c>
      <c r="Q256" s="23" t="e">
        <f>LEFT(RIGHT(" "&amp;U256*100,15-COLUMN()))</f>
        <v>#VALUE!</v>
      </c>
      <c r="R256" s="23" t="e">
        <f>LEFT(RIGHT(" "&amp;U256*100,15-COLUMN()))</f>
        <v>#VALUE!</v>
      </c>
      <c r="S256" s="23"/>
      <c r="T256" s="3" t="s">
        <v>7</v>
      </c>
      <c r="U256" s="24"/>
      <c r="V256" s="3" t="str">
        <f>LEFT(RIGHT(A256,3),3)</f>
        <v/>
      </c>
      <c r="W256" s="27"/>
    </row>
    <row r="257" spans="1:24" ht="17.25" customHeight="1">
      <c r="A257" s="25"/>
      <c r="B257" s="25"/>
      <c r="C257" s="20" t="str">
        <f>IF(V257="","",VLOOKUP(V257,[1]三级科目!E4:F67,2,0))</f>
        <v/>
      </c>
      <c r="D257" s="21"/>
      <c r="E257" s="21"/>
      <c r="F257" s="22"/>
      <c r="G257" s="23" t="str">
        <f>LEFT(RIGHT(" "&amp;U257*100,16-COLUMN()))</f>
        <v xml:space="preserve"> </v>
      </c>
      <c r="H257" s="23" t="str">
        <f>LEFT(RIGHT(" "&amp;U257*100,16-COLUMN()))</f>
        <v xml:space="preserve"> </v>
      </c>
      <c r="I257" s="23" t="str">
        <f>LEFT(RIGHT(" "&amp;U257*100,16-COLUMN()))</f>
        <v xml:space="preserve"> </v>
      </c>
      <c r="J257" s="23" t="str">
        <f>LEFT(RIGHT(" "&amp;U257*100,16-COLUMN()))</f>
        <v xml:space="preserve"> </v>
      </c>
      <c r="K257" s="23" t="str">
        <f>LEFT(RIGHT(" "&amp;U257*100,16-COLUMN()))</f>
        <v xml:space="preserve"> </v>
      </c>
      <c r="L257" s="23" t="str">
        <f>LEFT(RIGHT(" "&amp;U257*100,16-COLUMN()))</f>
        <v xml:space="preserve"> </v>
      </c>
      <c r="M257" s="23" t="str">
        <f>LEFT(RIGHT(" "&amp;U257*100,16-COLUMN()))</f>
        <v xml:space="preserve"> </v>
      </c>
      <c r="N257" s="23" t="str">
        <f>LEFT(RIGHT(" "&amp;U257*100,16-COLUMN()))</f>
        <v xml:space="preserve"> </v>
      </c>
      <c r="O257" s="23"/>
      <c r="P257" s="23"/>
      <c r="Q257" s="23" t="e">
        <f>LEFT(RIGHT(" "&amp;U257*100,15-COLUMN()))</f>
        <v>#VALUE!</v>
      </c>
      <c r="R257" s="23" t="e">
        <f>LEFT(RIGHT(" "&amp;U257*100,15-COLUMN()))</f>
        <v>#VALUE!</v>
      </c>
      <c r="S257" s="23"/>
      <c r="T257" s="28">
        <v>3</v>
      </c>
      <c r="U257" s="24"/>
      <c r="V257" s="3" t="str">
        <f>LEFT(RIGHT(A257,3),3)</f>
        <v/>
      </c>
      <c r="W257" s="4"/>
    </row>
    <row r="258" spans="1:24" ht="17.25" customHeight="1">
      <c r="A258" s="25"/>
      <c r="B258" s="25"/>
      <c r="C258" s="20" t="str">
        <f>IF(V258="","",VLOOKUP(V258,[1]三级科目!E5:F68,2,0))</f>
        <v/>
      </c>
      <c r="D258" s="21"/>
      <c r="E258" s="21"/>
      <c r="F258" s="22"/>
      <c r="G258" s="23" t="str">
        <f>LEFT(RIGHT(" "&amp;U258*100,16-COLUMN()))</f>
        <v xml:space="preserve"> </v>
      </c>
      <c r="H258" s="23" t="str">
        <f>LEFT(RIGHT(" "&amp;U258*100,16-COLUMN()))</f>
        <v xml:space="preserve"> </v>
      </c>
      <c r="I258" s="23" t="str">
        <f>LEFT(RIGHT(" "&amp;U258*100,16-COLUMN()))</f>
        <v xml:space="preserve"> </v>
      </c>
      <c r="J258" s="23" t="str">
        <f>LEFT(RIGHT(" "&amp;U258*100,16-COLUMN()))</f>
        <v xml:space="preserve"> </v>
      </c>
      <c r="K258" s="23" t="str">
        <f>LEFT(RIGHT(" "&amp;U258*100,16-COLUMN()))</f>
        <v xml:space="preserve"> </v>
      </c>
      <c r="L258" s="23" t="str">
        <f>LEFT(RIGHT(" "&amp;U258*100,16-COLUMN()))</f>
        <v xml:space="preserve"> </v>
      </c>
      <c r="M258" s="23" t="str">
        <f>LEFT(RIGHT(" "&amp;U258*100,16-COLUMN()))</f>
        <v xml:space="preserve"> </v>
      </c>
      <c r="N258" s="23" t="str">
        <f>LEFT(RIGHT(" "&amp;U258*100,16-COLUMN()))</f>
        <v xml:space="preserve"> </v>
      </c>
      <c r="O258" s="23"/>
      <c r="P258" s="23"/>
      <c r="Q258" s="23" t="e">
        <f>LEFT(RIGHT(" "&amp;U258*100,15-COLUMN()))</f>
        <v>#VALUE!</v>
      </c>
      <c r="R258" s="23" t="e">
        <f>LEFT(RIGHT(" "&amp;U258*100,15-COLUMN()))</f>
        <v>#VALUE!</v>
      </c>
      <c r="S258" s="23"/>
      <c r="T258" s="3" t="s">
        <v>8</v>
      </c>
      <c r="U258" s="24"/>
      <c r="V258" s="3" t="str">
        <f>LEFT(RIGHT(A258,3),3)</f>
        <v/>
      </c>
      <c r="W258" s="4"/>
    </row>
    <row r="259" spans="1:24" s="35" customFormat="1" ht="27.6" customHeight="1">
      <c r="A259" s="29"/>
      <c r="B259" s="30" t="str">
        <f>IF(G260=0,"",IF(ABS(G260)&lt;1,"",TEXT(TRUNC(ABS(G260)),"[DBNum2]")&amp;"元")&amp;IF(RIGHT(TRUNC(G260*100),2)*1=0,IF(ABS(G260)&lt;0.01,"","整"),IF(ABS(G260)&lt;0.1,"",TEXT(RIGHT(TRUNC(G260*10)),"[dbnum2]"))&amp;IF(RIGHT(TRUNC(G260*10))*1=0,"","角")&amp;IF(RIGHT(TRUNC(G260*100))*1=0,"整",TEXT(RIGHT(TRUNC(G260*100)),"[dbnum2]")&amp;"分")))</f>
        <v>陆仟柒佰壹拾叁元陆角贰分</v>
      </c>
      <c r="C259" s="30"/>
      <c r="D259" s="30"/>
      <c r="E259" s="30"/>
      <c r="F259" s="29"/>
      <c r="G259" s="31"/>
      <c r="H259" s="31"/>
      <c r="I259" s="31" t="s">
        <v>9</v>
      </c>
      <c r="J259" s="31" t="str">
        <f>LEFT(RIGHT(" "&amp;U259*100,16-COLUMN()))</f>
        <v>6</v>
      </c>
      <c r="K259" s="31" t="str">
        <f>LEFT(RIGHT(" "&amp;U259*100,16-COLUMN()))</f>
        <v>7</v>
      </c>
      <c r="L259" s="31" t="str">
        <f>LEFT(RIGHT(" "&amp;U259*100,16-COLUMN()))</f>
        <v>1</v>
      </c>
      <c r="M259" s="31" t="str">
        <f>LEFT(RIGHT(" "&amp;U259*100,16-COLUMN()))</f>
        <v>3</v>
      </c>
      <c r="N259" s="31" t="str">
        <f>LEFT(RIGHT(" "&amp;U259*100,16-COLUMN()))</f>
        <v>6</v>
      </c>
      <c r="O259" s="31" t="str">
        <f>LEFT(RIGHT(" "&amp;U259*100,16-COLUMN()))</f>
        <v>2</v>
      </c>
      <c r="P259" s="31" t="str">
        <f>LEFT(RIGHT(" "&amp;U259*100,16-COLUMN()))</f>
        <v/>
      </c>
      <c r="Q259" s="31" t="e">
        <f>LEFT(RIGHT(" "&amp;U259*100,15-COLUMN()))</f>
        <v>#VALUE!</v>
      </c>
      <c r="R259" s="31" t="e">
        <f>LEFT(RIGHT(" "&amp;U259*100,15-COLUMN()))</f>
        <v>#VALUE!</v>
      </c>
      <c r="S259" s="31" t="e">
        <f>LEFT(RIGHT(" "&amp;U259*100,15-COLUMN()))</f>
        <v>#VALUE!</v>
      </c>
      <c r="T259" s="31"/>
      <c r="U259" s="32">
        <f>SUM(U255:U258)</f>
        <v>6713.62</v>
      </c>
      <c r="V259" s="3"/>
      <c r="W259" s="33"/>
      <c r="X259" s="34"/>
    </row>
    <row r="260" spans="1:24" ht="27" customHeight="1">
      <c r="A260" s="36" t="s">
        <v>10</v>
      </c>
      <c r="B260" s="36"/>
      <c r="C260" s="37"/>
      <c r="D260" s="38" t="s">
        <v>11</v>
      </c>
      <c r="E260" s="38"/>
      <c r="F260" s="39"/>
      <c r="G260" s="40">
        <f>U259</f>
        <v>6713.62</v>
      </c>
      <c r="H260" s="23"/>
      <c r="I260" s="23"/>
      <c r="J260" s="41"/>
      <c r="K260" s="31"/>
      <c r="L260" s="23"/>
      <c r="M260" s="41"/>
      <c r="N260" s="42"/>
      <c r="O260" s="42"/>
      <c r="P260" s="17"/>
      <c r="Q260" s="42"/>
      <c r="R260" s="17"/>
      <c r="S260" s="17"/>
      <c r="T260" s="17"/>
      <c r="U260" s="43"/>
      <c r="X260" s="44"/>
    </row>
    <row r="261" spans="1:24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2">
        <f>U251+U259</f>
        <v>74903.62</v>
      </c>
      <c r="V261" s="3">
        <v>9387</v>
      </c>
      <c r="W261" s="4"/>
    </row>
    <row r="262" spans="1:24" s="13" customFormat="1" ht="37.5" customHeight="1">
      <c r="A262" s="6"/>
      <c r="B262" s="7"/>
      <c r="C262" s="8"/>
      <c r="D262" s="7"/>
      <c r="E262" s="7"/>
      <c r="F262" s="7"/>
      <c r="G262" s="9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1"/>
      <c r="T262" s="11"/>
      <c r="U262" s="12"/>
      <c r="V262" s="3"/>
      <c r="W262" s="12"/>
      <c r="X262" s="12"/>
    </row>
    <row r="263" spans="1:24" ht="18.75" customHeight="1">
      <c r="A263" s="1"/>
      <c r="B263" s="14"/>
      <c r="C263" s="15"/>
      <c r="D263" s="14"/>
      <c r="E263" s="14"/>
      <c r="F263" s="14"/>
      <c r="G263" s="14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7"/>
      <c r="T263" s="17"/>
      <c r="W263" s="4"/>
    </row>
    <row r="264" spans="1:24" ht="8.25" customHeight="1">
      <c r="A264" s="1"/>
      <c r="B264" s="14"/>
      <c r="C264" s="15"/>
      <c r="D264" s="14"/>
      <c r="E264" s="14"/>
      <c r="F264" s="14"/>
      <c r="G264" s="14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7"/>
      <c r="T264" s="17"/>
      <c r="W264" s="4"/>
    </row>
    <row r="265" spans="1:24" ht="17.25" customHeight="1">
      <c r="A265" s="19" t="s">
        <v>96</v>
      </c>
      <c r="B265" s="19"/>
      <c r="C265" s="20" t="str">
        <f>IF(V265="","",VLOOKUP(V265,[1]三级科目!E2:F75,2,0))</f>
        <v>4801</v>
      </c>
      <c r="D265" s="21" t="s">
        <v>97</v>
      </c>
      <c r="E265" s="21"/>
      <c r="F265" s="22"/>
      <c r="G265" s="23" t="str">
        <f>LEFT(RIGHT(" "&amp;U265*100,16-COLUMN()))</f>
        <v xml:space="preserve"> </v>
      </c>
      <c r="H265" s="23" t="str">
        <f>LEFT(RIGHT(" "&amp;U265*100,16-COLUMN()))</f>
        <v xml:space="preserve"> </v>
      </c>
      <c r="I265" s="23" t="str">
        <f>LEFT(RIGHT(" "&amp;U265*100,16-COLUMN()))</f>
        <v xml:space="preserve"> </v>
      </c>
      <c r="J265" s="23" t="str">
        <f>LEFT(RIGHT(" "&amp;U265*100,16-COLUMN()))</f>
        <v>4</v>
      </c>
      <c r="K265" s="23" t="str">
        <f>LEFT(RIGHT(" "&amp;U265*100,16-COLUMN()))</f>
        <v>1</v>
      </c>
      <c r="L265" s="23" t="str">
        <f>LEFT(RIGHT(" "&amp;U265*100,16-COLUMN()))</f>
        <v>0</v>
      </c>
      <c r="M265" s="23" t="str">
        <f>LEFT(RIGHT(" "&amp;U265*100,16-COLUMN()))</f>
        <v>0</v>
      </c>
      <c r="N265" s="23" t="str">
        <f>LEFT(RIGHT(" "&amp;U265*100,16-COLUMN()))</f>
        <v>0</v>
      </c>
      <c r="O265" s="23" t="str">
        <f>LEFT(RIGHT(" "&amp;U265*100,16-COLUMN()))</f>
        <v>0</v>
      </c>
      <c r="P265" s="23" t="str">
        <f>LEFT(RIGHT(" "&amp;U265*100,16-COLUMN()))</f>
        <v/>
      </c>
      <c r="Q265" s="23" t="e">
        <f>LEFT(RIGHT(" "&amp;U265*100,15-COLUMN()))</f>
        <v>#VALUE!</v>
      </c>
      <c r="R265" s="23" t="e">
        <f>LEFT(RIGHT(" "&amp;U265*100,15-COLUMN()))</f>
        <v>#VALUE!</v>
      </c>
      <c r="S265" s="23" t="e">
        <f>LEFT(RIGHT(" "&amp;U265*100,15-COLUMN()))</f>
        <v>#VALUE!</v>
      </c>
      <c r="T265" s="3" t="s">
        <v>4</v>
      </c>
      <c r="U265" s="24">
        <v>4100</v>
      </c>
      <c r="V265" s="3" t="str">
        <f>LEFT(RIGHT(A265,3),3)</f>
        <v>修理费</v>
      </c>
      <c r="W265" s="4"/>
    </row>
    <row r="266" spans="1:24" ht="17.25" customHeight="1">
      <c r="A266" s="25" t="s">
        <v>98</v>
      </c>
      <c r="B266" s="25"/>
      <c r="C266" s="20" t="str">
        <f>IF(V266="","",VLOOKUP(V266,[1]三级科目!E1:F76,2,0))</f>
        <v>1901</v>
      </c>
      <c r="D266" s="21" t="s">
        <v>99</v>
      </c>
      <c r="E266" s="21"/>
      <c r="F266" s="26"/>
      <c r="G266" s="23" t="str">
        <f>LEFT(RIGHT(" "&amp;U266*100,16-COLUMN()))</f>
        <v xml:space="preserve"> </v>
      </c>
      <c r="H266" s="23" t="str">
        <f>LEFT(RIGHT(" "&amp;U266*100,16-COLUMN()))</f>
        <v xml:space="preserve"> </v>
      </c>
      <c r="I266" s="23" t="str">
        <f>LEFT(RIGHT(" "&amp;U266*100,16-COLUMN()))</f>
        <v xml:space="preserve"> </v>
      </c>
      <c r="J266" s="23" t="str">
        <f>LEFT(RIGHT(" "&amp;U266*100,16-COLUMN()))</f>
        <v xml:space="preserve"> </v>
      </c>
      <c r="K266" s="23" t="str">
        <f>LEFT(RIGHT(" "&amp;U266*100,16-COLUMN()))</f>
        <v>6</v>
      </c>
      <c r="L266" s="23" t="str">
        <f>LEFT(RIGHT(" "&amp;U266*100,16-COLUMN()))</f>
        <v>8</v>
      </c>
      <c r="M266" s="23" t="str">
        <f>LEFT(RIGHT(" "&amp;U266*100,16-COLUMN()))</f>
        <v>1</v>
      </c>
      <c r="N266" s="23" t="str">
        <f>LEFT(RIGHT(" "&amp;U266*100,16-COLUMN()))</f>
        <v>0</v>
      </c>
      <c r="O266" s="23" t="str">
        <f>LEFT(RIGHT(" "&amp;U266*100,16-COLUMN()))</f>
        <v>0</v>
      </c>
      <c r="P266" s="23" t="str">
        <f>LEFT(RIGHT(" "&amp;U266*100,16-COLUMN()))</f>
        <v/>
      </c>
      <c r="Q266" s="23" t="e">
        <f>LEFT(RIGHT(" "&amp;U266*100,15-COLUMN()))</f>
        <v>#VALUE!</v>
      </c>
      <c r="R266" s="23" t="e">
        <f>LEFT(RIGHT(" "&amp;U266*100,15-COLUMN()))</f>
        <v>#VALUE!</v>
      </c>
      <c r="S266" s="23"/>
      <c r="T266" s="3" t="s">
        <v>49</v>
      </c>
      <c r="U266" s="24">
        <v>681</v>
      </c>
      <c r="V266" s="3" t="str">
        <f>LEFT(RIGHT(A266,3),3)</f>
        <v>差旅费</v>
      </c>
      <c r="W266" s="27"/>
    </row>
    <row r="267" spans="1:24" ht="17.25" customHeight="1">
      <c r="A267" s="25" t="s">
        <v>100</v>
      </c>
      <c r="B267" s="25"/>
      <c r="C267" s="20" t="str">
        <f>IF(V267="","",VLOOKUP(V267,[1]三级科目!E2:F77,2,0))</f>
        <v>1801</v>
      </c>
      <c r="D267" s="21" t="s">
        <v>33</v>
      </c>
      <c r="E267" s="21"/>
      <c r="F267" s="22"/>
      <c r="G267" s="23" t="str">
        <f>LEFT(RIGHT(" "&amp;U267*100,16-COLUMN()))</f>
        <v xml:space="preserve"> </v>
      </c>
      <c r="H267" s="23" t="str">
        <f>LEFT(RIGHT(" "&amp;U267*100,16-COLUMN()))</f>
        <v xml:space="preserve"> </v>
      </c>
      <c r="I267" s="23" t="str">
        <f>LEFT(RIGHT(" "&amp;U267*100,16-COLUMN()))</f>
        <v xml:space="preserve"> </v>
      </c>
      <c r="J267" s="23" t="str">
        <f>LEFT(RIGHT(" "&amp;U267*100,16-COLUMN()))</f>
        <v>9</v>
      </c>
      <c r="K267" s="23" t="str">
        <f>LEFT(RIGHT(" "&amp;U267*100,16-COLUMN()))</f>
        <v>7</v>
      </c>
      <c r="L267" s="23" t="str">
        <f>LEFT(RIGHT(" "&amp;U267*100,16-COLUMN()))</f>
        <v>5</v>
      </c>
      <c r="M267" s="23" t="str">
        <f>LEFT(RIGHT(" "&amp;U267*100,16-COLUMN()))</f>
        <v>0</v>
      </c>
      <c r="N267" s="23" t="str">
        <f>LEFT(RIGHT(" "&amp;U267*100,16-COLUMN()))</f>
        <v>0</v>
      </c>
      <c r="O267" s="23" t="str">
        <f>LEFT(RIGHT(" "&amp;U267*100,16-COLUMN()))</f>
        <v>0</v>
      </c>
      <c r="P267" s="23"/>
      <c r="Q267" s="23" t="e">
        <f>LEFT(RIGHT(" "&amp;U267*100,15-COLUMN()))</f>
        <v>#VALUE!</v>
      </c>
      <c r="R267" s="23" t="e">
        <f>LEFT(RIGHT(" "&amp;U267*100,15-COLUMN()))</f>
        <v>#VALUE!</v>
      </c>
      <c r="S267" s="23"/>
      <c r="T267" s="28">
        <f>5+11+3+3</f>
        <v>22</v>
      </c>
      <c r="U267" s="24">
        <v>9750</v>
      </c>
      <c r="V267" s="3" t="str">
        <f>LEFT(RIGHT(A267,3),3)</f>
        <v>公杂费</v>
      </c>
      <c r="W267" s="4"/>
    </row>
    <row r="268" spans="1:24" ht="17.25" customHeight="1">
      <c r="A268" s="25" t="s">
        <v>101</v>
      </c>
      <c r="B268" s="25"/>
      <c r="C268" s="20" t="str">
        <f>IF(V268="","",VLOOKUP(V268,[1]三级科目!E3:F78,2,0))</f>
        <v>4801</v>
      </c>
      <c r="D268" s="21" t="s">
        <v>102</v>
      </c>
      <c r="E268" s="21"/>
      <c r="F268" s="22"/>
      <c r="G268" s="23" t="str">
        <f>LEFT(RIGHT(" "&amp;U268*100,16-COLUMN()))</f>
        <v xml:space="preserve"> </v>
      </c>
      <c r="H268" s="23" t="str">
        <f>LEFT(RIGHT(" "&amp;U268*100,16-COLUMN()))</f>
        <v xml:space="preserve"> </v>
      </c>
      <c r="I268" s="23" t="str">
        <f>LEFT(RIGHT(" "&amp;U268*100,16-COLUMN()))</f>
        <v xml:space="preserve"> </v>
      </c>
      <c r="J268" s="23" t="str">
        <f>LEFT(RIGHT(" "&amp;U268*100,16-COLUMN()))</f>
        <v xml:space="preserve"> </v>
      </c>
      <c r="K268" s="23" t="str">
        <f>LEFT(RIGHT(" "&amp;U268*100,16-COLUMN()))</f>
        <v>9</v>
      </c>
      <c r="L268" s="23" t="str">
        <f>LEFT(RIGHT(" "&amp;U268*100,16-COLUMN()))</f>
        <v>3</v>
      </c>
      <c r="M268" s="23" t="str">
        <f>LEFT(RIGHT(" "&amp;U268*100,16-COLUMN()))</f>
        <v>8</v>
      </c>
      <c r="N268" s="23" t="str">
        <f>LEFT(RIGHT(" "&amp;U268*100,16-COLUMN()))</f>
        <v>0</v>
      </c>
      <c r="O268" s="23" t="str">
        <f>LEFT(RIGHT(" "&amp;U268*100,16-COLUMN()))</f>
        <v>0</v>
      </c>
      <c r="P268" s="23"/>
      <c r="Q268" s="23" t="e">
        <f>LEFT(RIGHT(" "&amp;U268*100,15-COLUMN()))</f>
        <v>#VALUE!</v>
      </c>
      <c r="R268" s="23" t="e">
        <f>LEFT(RIGHT(" "&amp;U268*100,15-COLUMN()))</f>
        <v>#VALUE!</v>
      </c>
      <c r="S268" s="23"/>
      <c r="T268" s="3" t="s">
        <v>50</v>
      </c>
      <c r="U268" s="24">
        <v>938</v>
      </c>
      <c r="V268" s="3" t="str">
        <f>LEFT(RIGHT(A268,3),3)</f>
        <v>修理费</v>
      </c>
      <c r="W268" s="4"/>
    </row>
    <row r="269" spans="1:24" s="35" customFormat="1" ht="27.6" customHeight="1">
      <c r="A269" s="29"/>
      <c r="B269" s="30" t="str">
        <f>IF(G270=0,"",IF(ABS(G270)&lt;1,"",TEXT(TRUNC(ABS(G270)),"[DBNum2]")&amp;"元")&amp;IF(RIGHT(TRUNC(G270*100),2)*1=0,IF(ABS(G270)&lt;0.01,"","整"),IF(ABS(G270)&lt;0.1,"",TEXT(RIGHT(TRUNC(G270*10)),"[dbnum2]"))&amp;IF(RIGHT(TRUNC(G270*10))*1=0,"","角")&amp;IF(RIGHT(TRUNC(G270*100))*1=0,"整",TEXT(RIGHT(TRUNC(G270*100)),"[dbnum2]")&amp;"分")))</f>
        <v>壹万伍仟肆佰陆拾玖元整</v>
      </c>
      <c r="C269" s="30"/>
      <c r="D269" s="30"/>
      <c r="E269" s="30"/>
      <c r="F269" s="29"/>
      <c r="G269" s="31"/>
      <c r="H269" s="31" t="s">
        <v>9</v>
      </c>
      <c r="I269" s="31" t="str">
        <f>LEFT(RIGHT(" "&amp;U269*100,16-COLUMN()))</f>
        <v>1</v>
      </c>
      <c r="J269" s="31" t="str">
        <f>LEFT(RIGHT(" "&amp;U269*100,16-COLUMN()))</f>
        <v>5</v>
      </c>
      <c r="K269" s="31" t="str">
        <f>LEFT(RIGHT(" "&amp;U269*100,16-COLUMN()))</f>
        <v>4</v>
      </c>
      <c r="L269" s="31" t="str">
        <f>LEFT(RIGHT(" "&amp;U269*100,16-COLUMN()))</f>
        <v>6</v>
      </c>
      <c r="M269" s="31" t="str">
        <f>LEFT(RIGHT(" "&amp;U269*100,16-COLUMN()))</f>
        <v>9</v>
      </c>
      <c r="N269" s="31" t="str">
        <f>LEFT(RIGHT(" "&amp;U269*100,16-COLUMN()))</f>
        <v>0</v>
      </c>
      <c r="O269" s="31" t="str">
        <f>LEFT(RIGHT(" "&amp;U269*100,16-COLUMN()))</f>
        <v>0</v>
      </c>
      <c r="P269" s="31" t="str">
        <f>LEFT(RIGHT(" "&amp;U269*100,16-COLUMN()))</f>
        <v/>
      </c>
      <c r="Q269" s="31" t="e">
        <f>LEFT(RIGHT(" "&amp;U269*100,15-COLUMN()))</f>
        <v>#VALUE!</v>
      </c>
      <c r="R269" s="31" t="e">
        <f>LEFT(RIGHT(" "&amp;U269*100,15-COLUMN()))</f>
        <v>#VALUE!</v>
      </c>
      <c r="S269" s="31" t="e">
        <f>LEFT(RIGHT(" "&amp;U269*100,15-COLUMN()))</f>
        <v>#VALUE!</v>
      </c>
      <c r="T269" s="31"/>
      <c r="U269" s="32">
        <f>SUM(U265:U268)</f>
        <v>15469</v>
      </c>
      <c r="V269" s="3"/>
      <c r="W269" s="33"/>
      <c r="X269" s="34"/>
    </row>
    <row r="270" spans="1:24" ht="27" customHeight="1">
      <c r="A270" s="36" t="s">
        <v>103</v>
      </c>
      <c r="B270" s="36"/>
      <c r="C270" s="37"/>
      <c r="D270" s="38" t="s">
        <v>104</v>
      </c>
      <c r="E270" s="38"/>
      <c r="F270" s="39"/>
      <c r="G270" s="40">
        <f>U269</f>
        <v>15469</v>
      </c>
      <c r="H270" s="23"/>
      <c r="I270" s="23"/>
      <c r="J270" s="41"/>
      <c r="K270" s="31"/>
      <c r="L270" s="23"/>
      <c r="M270" s="41"/>
      <c r="N270" s="42"/>
      <c r="O270" s="42"/>
      <c r="P270" s="17"/>
      <c r="Q270" s="42"/>
      <c r="R270" s="17"/>
      <c r="S270" s="17"/>
      <c r="T270" s="17"/>
      <c r="U270" s="43"/>
      <c r="X270" s="44"/>
    </row>
    <row r="271" spans="1:24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2"/>
      <c r="W271" s="4"/>
    </row>
    <row r="272" spans="1:24" s="13" customFormat="1" ht="37.5" customHeight="1">
      <c r="A272" s="6"/>
      <c r="B272" s="7"/>
      <c r="C272" s="8"/>
      <c r="D272" s="7"/>
      <c r="E272" s="7"/>
      <c r="F272" s="7"/>
      <c r="G272" s="9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1"/>
      <c r="T272" s="11"/>
      <c r="U272" s="12">
        <f>U271-90558.62</f>
        <v>-90558.62</v>
      </c>
      <c r="V272" s="3"/>
      <c r="W272" s="12"/>
      <c r="X272" s="12"/>
    </row>
    <row r="273" spans="1:24" ht="18.75" customHeight="1">
      <c r="A273" s="1"/>
      <c r="B273" s="14"/>
      <c r="C273" s="15"/>
      <c r="D273" s="14"/>
      <c r="E273" s="14"/>
      <c r="F273" s="14"/>
      <c r="G273" s="14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7"/>
      <c r="T273" s="17"/>
      <c r="W273" s="4"/>
    </row>
    <row r="274" spans="1:24" ht="8.25" customHeight="1">
      <c r="A274" s="1"/>
      <c r="B274" s="14"/>
      <c r="C274" s="15"/>
      <c r="D274" s="14"/>
      <c r="E274" s="14"/>
      <c r="F274" s="14"/>
      <c r="G274" s="14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7"/>
      <c r="T274" s="17"/>
      <c r="W274" s="4"/>
    </row>
    <row r="275" spans="1:24" ht="17.25" customHeight="1">
      <c r="A275" s="19" t="s">
        <v>105</v>
      </c>
      <c r="B275" s="19"/>
      <c r="C275" s="20" t="str">
        <f>IF(V275="","",VLOOKUP(V275,[1]三级科目!E1:F85,2,0))</f>
        <v>1801</v>
      </c>
      <c r="D275" s="21" t="s">
        <v>106</v>
      </c>
      <c r="E275" s="21"/>
      <c r="F275" s="22"/>
      <c r="G275" s="23" t="str">
        <f>LEFT(RIGHT(" "&amp;U275*100,16-COLUMN()))</f>
        <v xml:space="preserve"> </v>
      </c>
      <c r="H275" s="23" t="str">
        <f>LEFT(RIGHT(" "&amp;U275*100,16-COLUMN()))</f>
        <v xml:space="preserve"> </v>
      </c>
      <c r="I275" s="23" t="str">
        <f>LEFT(RIGHT(" "&amp;U275*100,16-COLUMN()))</f>
        <v xml:space="preserve"> </v>
      </c>
      <c r="J275" s="23" t="str">
        <f>LEFT(RIGHT(" "&amp;U275*100,16-COLUMN()))</f>
        <v>3</v>
      </c>
      <c r="K275" s="23" t="str">
        <f>LEFT(RIGHT(" "&amp;U275*100,16-COLUMN()))</f>
        <v>4</v>
      </c>
      <c r="L275" s="23" t="str">
        <f>LEFT(RIGHT(" "&amp;U275*100,16-COLUMN()))</f>
        <v>6</v>
      </c>
      <c r="M275" s="23" t="str">
        <f>LEFT(RIGHT(" "&amp;U275*100,16-COLUMN()))</f>
        <v>9</v>
      </c>
      <c r="N275" s="23" t="str">
        <f>LEFT(RIGHT(" "&amp;U275*100,16-COLUMN()))</f>
        <v>5</v>
      </c>
      <c r="O275" s="23" t="str">
        <f>LEFT(RIGHT(" "&amp;U275*100,16-COLUMN()))</f>
        <v>0</v>
      </c>
      <c r="P275" s="23" t="str">
        <f>LEFT(RIGHT(" "&amp;U275*100,16-COLUMN()))</f>
        <v/>
      </c>
      <c r="Q275" s="23" t="e">
        <f>LEFT(RIGHT(" "&amp;U275*100,15-COLUMN()))</f>
        <v>#VALUE!</v>
      </c>
      <c r="R275" s="23" t="e">
        <f>LEFT(RIGHT(" "&amp;U275*100,15-COLUMN()))</f>
        <v>#VALUE!</v>
      </c>
      <c r="S275" s="23" t="e">
        <f>LEFT(RIGHT(" "&amp;U275*100,15-COLUMN()))</f>
        <v>#VALUE!</v>
      </c>
      <c r="T275" s="3" t="s">
        <v>107</v>
      </c>
      <c r="U275" s="24">
        <v>3469.5</v>
      </c>
      <c r="V275" s="3" t="str">
        <f>LEFT(RIGHT(A275,3),3)</f>
        <v>公杂费</v>
      </c>
      <c r="W275" s="4"/>
    </row>
    <row r="276" spans="1:24" ht="17.25" customHeight="1">
      <c r="A276" s="25" t="s">
        <v>108</v>
      </c>
      <c r="B276" s="25"/>
      <c r="C276" s="20" t="str">
        <f>IF(V276="","",VLOOKUP(V276,[1]三级科目!E2:F65,2,0))</f>
        <v>0501</v>
      </c>
      <c r="D276" s="21" t="s">
        <v>73</v>
      </c>
      <c r="E276" s="21"/>
      <c r="F276" s="26"/>
      <c r="G276" s="23" t="str">
        <f>LEFT(RIGHT(" "&amp;U276*100,16-COLUMN()))</f>
        <v xml:space="preserve"> </v>
      </c>
      <c r="H276" s="23" t="str">
        <f>LEFT(RIGHT(" "&amp;U276*100,16-COLUMN()))</f>
        <v xml:space="preserve"> </v>
      </c>
      <c r="I276" s="23" t="str">
        <f>LEFT(RIGHT(" "&amp;U276*100,16-COLUMN()))</f>
        <v xml:space="preserve"> </v>
      </c>
      <c r="J276" s="23" t="str">
        <f>LEFT(RIGHT(" "&amp;U276*100,16-COLUMN()))</f>
        <v>6</v>
      </c>
      <c r="K276" s="23" t="str">
        <f>LEFT(RIGHT(" "&amp;U276*100,16-COLUMN()))</f>
        <v>4</v>
      </c>
      <c r="L276" s="23" t="str">
        <f>LEFT(RIGHT(" "&amp;U276*100,16-COLUMN()))</f>
        <v>3</v>
      </c>
      <c r="M276" s="23" t="str">
        <f>LEFT(RIGHT(" "&amp;U276*100,16-COLUMN()))</f>
        <v>6</v>
      </c>
      <c r="N276" s="23" t="str">
        <f>LEFT(RIGHT(" "&amp;U276*100,16-COLUMN()))</f>
        <v>0</v>
      </c>
      <c r="O276" s="23" t="str">
        <f>LEFT(RIGHT(" "&amp;U276*100,16-COLUMN()))</f>
        <v>0</v>
      </c>
      <c r="P276" s="23" t="str">
        <f>LEFT(RIGHT(" "&amp;U276*100,16-COLUMN()))</f>
        <v/>
      </c>
      <c r="Q276" s="23" t="e">
        <f>LEFT(RIGHT(" "&amp;U276*100,15-COLUMN()))</f>
        <v>#VALUE!</v>
      </c>
      <c r="R276" s="23" t="e">
        <f>LEFT(RIGHT(" "&amp;U276*100,15-COLUMN()))</f>
        <v>#VALUE!</v>
      </c>
      <c r="S276" s="23"/>
      <c r="T276" s="3" t="s">
        <v>7</v>
      </c>
      <c r="U276" s="24">
        <v>6436</v>
      </c>
      <c r="V276" s="3" t="str">
        <f>LEFT(RIGHT(A276,3),3)</f>
        <v>运转费</v>
      </c>
      <c r="W276" s="27"/>
    </row>
    <row r="277" spans="1:24" ht="17.25" customHeight="1">
      <c r="A277" s="25"/>
      <c r="B277" s="25"/>
      <c r="C277" s="20" t="str">
        <f>IF(V277="","",VLOOKUP(V277,[1]三级科目!E3:F66,2,0))</f>
        <v/>
      </c>
      <c r="D277" s="21"/>
      <c r="E277" s="21"/>
      <c r="F277" s="22"/>
      <c r="G277" s="23" t="str">
        <f>LEFT(RIGHT(" "&amp;U277*100,16-COLUMN()))</f>
        <v xml:space="preserve"> </v>
      </c>
      <c r="H277" s="23" t="str">
        <f>LEFT(RIGHT(" "&amp;U277*100,16-COLUMN()))</f>
        <v xml:space="preserve"> </v>
      </c>
      <c r="I277" s="23" t="str">
        <f>LEFT(RIGHT(" "&amp;U277*100,16-COLUMN()))</f>
        <v xml:space="preserve"> </v>
      </c>
      <c r="J277" s="23" t="str">
        <f>LEFT(RIGHT(" "&amp;U277*100,16-COLUMN()))</f>
        <v xml:space="preserve"> </v>
      </c>
      <c r="K277" s="23" t="str">
        <f>LEFT(RIGHT(" "&amp;U277*100,16-COLUMN()))</f>
        <v xml:space="preserve"> </v>
      </c>
      <c r="L277" s="23" t="str">
        <f>LEFT(RIGHT(" "&amp;U277*100,16-COLUMN()))</f>
        <v xml:space="preserve"> </v>
      </c>
      <c r="M277" s="23" t="str">
        <f>LEFT(RIGHT(" "&amp;U277*100,16-COLUMN()))</f>
        <v xml:space="preserve"> </v>
      </c>
      <c r="N277" s="23" t="str">
        <f>LEFT(RIGHT(" "&amp;U277*100,16-COLUMN()))</f>
        <v xml:space="preserve"> </v>
      </c>
      <c r="O277" s="23"/>
      <c r="P277" s="23"/>
      <c r="Q277" s="23" t="e">
        <f>LEFT(RIGHT(" "&amp;U277*100,15-COLUMN()))</f>
        <v>#VALUE!</v>
      </c>
      <c r="R277" s="23" t="e">
        <f>LEFT(RIGHT(" "&amp;U277*100,15-COLUMN()))</f>
        <v>#VALUE!</v>
      </c>
      <c r="S277" s="23"/>
      <c r="T277" s="28">
        <v>8</v>
      </c>
      <c r="U277" s="24"/>
      <c r="V277" s="3" t="str">
        <f>LEFT(RIGHT(A277,3),3)</f>
        <v/>
      </c>
      <c r="W277" s="4"/>
    </row>
    <row r="278" spans="1:24" ht="17.25" customHeight="1">
      <c r="A278" s="25"/>
      <c r="B278" s="25"/>
      <c r="C278" s="20" t="str">
        <f>IF(V278="","",VLOOKUP(V278,[1]三级科目!E4:F67,2,0))</f>
        <v/>
      </c>
      <c r="D278" s="21"/>
      <c r="E278" s="21"/>
      <c r="F278" s="22"/>
      <c r="G278" s="23" t="str">
        <f>LEFT(RIGHT(" "&amp;U278*100,16-COLUMN()))</f>
        <v xml:space="preserve"> </v>
      </c>
      <c r="H278" s="23" t="str">
        <f>LEFT(RIGHT(" "&amp;U278*100,16-COLUMN()))</f>
        <v xml:space="preserve"> </v>
      </c>
      <c r="I278" s="23" t="str">
        <f>LEFT(RIGHT(" "&amp;U278*100,16-COLUMN()))</f>
        <v xml:space="preserve"> </v>
      </c>
      <c r="J278" s="23" t="str">
        <f>LEFT(RIGHT(" "&amp;U278*100,16-COLUMN()))</f>
        <v xml:space="preserve"> </v>
      </c>
      <c r="K278" s="23" t="str">
        <f>LEFT(RIGHT(" "&amp;U278*100,16-COLUMN()))</f>
        <v xml:space="preserve"> </v>
      </c>
      <c r="L278" s="23" t="str">
        <f>LEFT(RIGHT(" "&amp;U278*100,16-COLUMN()))</f>
        <v xml:space="preserve"> </v>
      </c>
      <c r="M278" s="23" t="str">
        <f>LEFT(RIGHT(" "&amp;U278*100,16-COLUMN()))</f>
        <v xml:space="preserve"> </v>
      </c>
      <c r="N278" s="23" t="str">
        <f>LEFT(RIGHT(" "&amp;U278*100,16-COLUMN()))</f>
        <v xml:space="preserve"> </v>
      </c>
      <c r="O278" s="23"/>
      <c r="P278" s="23"/>
      <c r="Q278" s="23" t="e">
        <f>LEFT(RIGHT(" "&amp;U278*100,15-COLUMN()))</f>
        <v>#VALUE!</v>
      </c>
      <c r="R278" s="23" t="e">
        <f>LEFT(RIGHT(" "&amp;U278*100,15-COLUMN()))</f>
        <v>#VALUE!</v>
      </c>
      <c r="S278" s="23"/>
      <c r="T278" s="3" t="s">
        <v>8</v>
      </c>
      <c r="U278" s="24"/>
      <c r="V278" s="3" t="str">
        <f>LEFT(RIGHT(A278,3),3)</f>
        <v/>
      </c>
      <c r="W278" s="4"/>
    </row>
    <row r="279" spans="1:24" s="35" customFormat="1" ht="27.6" customHeight="1">
      <c r="A279" s="29"/>
      <c r="B279" s="30" t="str">
        <f>IF(G280=0,"",IF(ABS(G280)&lt;1,"",TEXT(TRUNC(ABS(G280)),"[DBNum2]")&amp;"元")&amp;IF(RIGHT(TRUNC(G280*100),2)*1=0,IF(ABS(G280)&lt;0.01,"","整"),IF(ABS(G280)&lt;0.1,"",TEXT(RIGHT(TRUNC(G280*10)),"[dbnum2]"))&amp;IF(RIGHT(TRUNC(G280*10))*1=0,"","角")&amp;IF(RIGHT(TRUNC(G280*100))*1=0,"整",TEXT(RIGHT(TRUNC(G280*100)),"[dbnum2]")&amp;"分")))</f>
        <v>玖仟玖佰零伍元伍角整</v>
      </c>
      <c r="C279" s="30"/>
      <c r="D279" s="30"/>
      <c r="E279" s="30"/>
      <c r="F279" s="29"/>
      <c r="G279" s="31"/>
      <c r="H279" s="31"/>
      <c r="I279" s="31" t="s">
        <v>9</v>
      </c>
      <c r="J279" s="31" t="str">
        <f>LEFT(RIGHT(" "&amp;U279*100,16-COLUMN()))</f>
        <v>9</v>
      </c>
      <c r="K279" s="31" t="str">
        <f>LEFT(RIGHT(" "&amp;U279*100,16-COLUMN()))</f>
        <v>9</v>
      </c>
      <c r="L279" s="31" t="str">
        <f>LEFT(RIGHT(" "&amp;U279*100,16-COLUMN()))</f>
        <v>0</v>
      </c>
      <c r="M279" s="31" t="str">
        <f>LEFT(RIGHT(" "&amp;U279*100,16-COLUMN()))</f>
        <v>5</v>
      </c>
      <c r="N279" s="31" t="str">
        <f>LEFT(RIGHT(" "&amp;U279*100,16-COLUMN()))</f>
        <v>5</v>
      </c>
      <c r="O279" s="31" t="str">
        <f>LEFT(RIGHT(" "&amp;U279*100,16-COLUMN()))</f>
        <v>0</v>
      </c>
      <c r="P279" s="31" t="str">
        <f>LEFT(RIGHT(" "&amp;U279*100,16-COLUMN()))</f>
        <v/>
      </c>
      <c r="Q279" s="31" t="e">
        <f>LEFT(RIGHT(" "&amp;U279*100,15-COLUMN()))</f>
        <v>#VALUE!</v>
      </c>
      <c r="R279" s="31" t="e">
        <f>LEFT(RIGHT(" "&amp;U279*100,15-COLUMN()))</f>
        <v>#VALUE!</v>
      </c>
      <c r="S279" s="31" t="e">
        <f>LEFT(RIGHT(" "&amp;U279*100,15-COLUMN()))</f>
        <v>#VALUE!</v>
      </c>
      <c r="T279" s="31"/>
      <c r="U279" s="32">
        <f>SUM(U275:U278)</f>
        <v>9905.5</v>
      </c>
      <c r="V279" s="3"/>
      <c r="W279" s="33"/>
      <c r="X279" s="34"/>
    </row>
    <row r="280" spans="1:24" ht="27" customHeight="1">
      <c r="A280" s="36" t="s">
        <v>10</v>
      </c>
      <c r="B280" s="36"/>
      <c r="C280" s="37"/>
      <c r="D280" s="38" t="s">
        <v>11</v>
      </c>
      <c r="E280" s="38"/>
      <c r="F280" s="39"/>
      <c r="G280" s="40">
        <f>U279</f>
        <v>9905.5</v>
      </c>
      <c r="H280" s="23"/>
      <c r="I280" s="23"/>
      <c r="J280" s="41"/>
      <c r="K280" s="31"/>
      <c r="L280" s="23"/>
      <c r="M280" s="41"/>
      <c r="N280" s="42"/>
      <c r="O280" s="42"/>
      <c r="P280" s="17"/>
      <c r="Q280" s="42"/>
      <c r="R280" s="17"/>
      <c r="S280" s="17"/>
      <c r="T280" s="17"/>
      <c r="U280" s="43"/>
      <c r="X280" s="44"/>
    </row>
    <row r="281" spans="1:24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2"/>
      <c r="W281" s="4"/>
    </row>
    <row r="282" spans="1:24" s="13" customFormat="1" ht="37.5" customHeight="1">
      <c r="A282" s="6"/>
      <c r="B282" s="7"/>
      <c r="C282" s="8"/>
      <c r="D282" s="7"/>
      <c r="E282" s="7"/>
      <c r="F282" s="7"/>
      <c r="G282" s="9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1"/>
      <c r="T282" s="11"/>
      <c r="U282" s="12"/>
      <c r="V282" s="3"/>
      <c r="W282" s="12"/>
      <c r="X282" s="12"/>
    </row>
    <row r="283" spans="1:24" ht="18.75" customHeight="1">
      <c r="A283" s="1"/>
      <c r="B283" s="14"/>
      <c r="C283" s="15"/>
      <c r="D283" s="14"/>
      <c r="E283" s="14"/>
      <c r="F283" s="14"/>
      <c r="G283" s="14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7"/>
      <c r="T283" s="17"/>
      <c r="W283" s="4"/>
    </row>
    <row r="284" spans="1:24" ht="8.25" customHeight="1">
      <c r="A284" s="1"/>
      <c r="B284" s="14"/>
      <c r="C284" s="15"/>
      <c r="D284" s="14"/>
      <c r="E284" s="14"/>
      <c r="F284" s="14"/>
      <c r="G284" s="14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7"/>
      <c r="T284" s="17"/>
      <c r="W284" s="4"/>
    </row>
    <row r="285" spans="1:24" ht="17.25" customHeight="1">
      <c r="A285" s="19" t="s">
        <v>109</v>
      </c>
      <c r="B285" s="19"/>
      <c r="C285" s="20"/>
      <c r="D285" s="21" t="s">
        <v>110</v>
      </c>
      <c r="E285" s="21"/>
      <c r="F285" s="22"/>
      <c r="G285" s="23" t="str">
        <f>LEFT(RIGHT(" "&amp;U285*100,16-COLUMN()))</f>
        <v>5</v>
      </c>
      <c r="H285" s="23" t="str">
        <f>LEFT(RIGHT(" "&amp;U285*100,16-COLUMN()))</f>
        <v>8</v>
      </c>
      <c r="I285" s="23" t="str">
        <f>LEFT(RIGHT(" "&amp;U285*100,16-COLUMN()))</f>
        <v>6</v>
      </c>
      <c r="J285" s="23" t="str">
        <f>LEFT(RIGHT(" "&amp;U285*100,16-COLUMN()))</f>
        <v>4</v>
      </c>
      <c r="K285" s="23" t="str">
        <f>LEFT(RIGHT(" "&amp;U285*100,16-COLUMN()))</f>
        <v>3</v>
      </c>
      <c r="L285" s="23" t="str">
        <f>LEFT(RIGHT(" "&amp;U285*100,16-COLUMN()))</f>
        <v>3</v>
      </c>
      <c r="M285" s="23" t="str">
        <f>LEFT(RIGHT(" "&amp;U285*100,16-COLUMN()))</f>
        <v>5</v>
      </c>
      <c r="N285" s="23" t="str">
        <f>LEFT(RIGHT(" "&amp;U285*100,16-COLUMN()))</f>
        <v>0</v>
      </c>
      <c r="O285" s="23" t="str">
        <f>LEFT(RIGHT(" "&amp;U285*100,16-COLUMN()))</f>
        <v>0</v>
      </c>
      <c r="P285" s="23" t="str">
        <f>LEFT(RIGHT(" "&amp;U285*100,16-COLUMN()))</f>
        <v/>
      </c>
      <c r="Q285" s="23" t="e">
        <f>LEFT(RIGHT(" "&amp;U285*100,15-COLUMN()))</f>
        <v>#VALUE!</v>
      </c>
      <c r="R285" s="23" t="e">
        <f>LEFT(RIGHT(" "&amp;U285*100,15-COLUMN()))</f>
        <v>#VALUE!</v>
      </c>
      <c r="S285" s="23" t="e">
        <f>LEFT(RIGHT(" "&amp;U285*100,15-COLUMN()))</f>
        <v>#VALUE!</v>
      </c>
      <c r="T285" s="3" t="s">
        <v>4</v>
      </c>
      <c r="U285" s="24">
        <v>5864335</v>
      </c>
      <c r="V285" s="3">
        <f>539+236+300+300</f>
        <v>1375</v>
      </c>
      <c r="W285" s="4"/>
    </row>
    <row r="286" spans="1:24" ht="17.25" customHeight="1">
      <c r="A286" s="25"/>
      <c r="B286" s="25"/>
      <c r="C286" s="20"/>
      <c r="D286" s="21" t="s">
        <v>111</v>
      </c>
      <c r="E286" s="21"/>
      <c r="F286" s="26"/>
      <c r="G286" s="23" t="str">
        <f>LEFT(RIGHT(" "&amp;U286*100,16-COLUMN()))</f>
        <v xml:space="preserve"> </v>
      </c>
      <c r="H286" s="23" t="str">
        <f>LEFT(RIGHT(" "&amp;U286*100,16-COLUMN()))</f>
        <v xml:space="preserve"> </v>
      </c>
      <c r="I286" s="23" t="str">
        <f>LEFT(RIGHT(" "&amp;U286*100,16-COLUMN()))</f>
        <v xml:space="preserve"> </v>
      </c>
      <c r="J286" s="23" t="str">
        <f>LEFT(RIGHT(" "&amp;U286*100,16-COLUMN()))</f>
        <v xml:space="preserve"> </v>
      </c>
      <c r="K286" s="23" t="str">
        <f>LEFT(RIGHT(" "&amp;U286*100,16-COLUMN()))</f>
        <v xml:space="preserve"> </v>
      </c>
      <c r="L286" s="23" t="str">
        <f>LEFT(RIGHT(" "&amp;U286*100,16-COLUMN()))</f>
        <v xml:space="preserve"> </v>
      </c>
      <c r="M286" s="23" t="str">
        <f>LEFT(RIGHT(" "&amp;U286*100,16-COLUMN()))</f>
        <v xml:space="preserve"> </v>
      </c>
      <c r="N286" s="23" t="str">
        <f>LEFT(RIGHT(" "&amp;U286*100,16-COLUMN()))</f>
        <v xml:space="preserve"> </v>
      </c>
      <c r="O286" s="23"/>
      <c r="P286" s="23" t="str">
        <f>LEFT(RIGHT(" "&amp;U286*100,16-COLUMN()))</f>
        <v/>
      </c>
      <c r="Q286" s="23" t="e">
        <f>LEFT(RIGHT(" "&amp;U286*100,15-COLUMN()))</f>
        <v>#VALUE!</v>
      </c>
      <c r="R286" s="23" t="e">
        <f>LEFT(RIGHT(" "&amp;U286*100,15-COLUMN()))</f>
        <v>#VALUE!</v>
      </c>
      <c r="S286" s="23"/>
      <c r="T286" s="3" t="s">
        <v>7</v>
      </c>
      <c r="U286" s="24"/>
      <c r="V286" s="3">
        <f>910+780</f>
        <v>1690</v>
      </c>
      <c r="W286" s="27"/>
    </row>
    <row r="287" spans="1:24" ht="17.25" customHeight="1">
      <c r="A287" s="25"/>
      <c r="B287" s="25"/>
      <c r="C287" s="20"/>
      <c r="D287" s="21"/>
      <c r="E287" s="21"/>
      <c r="F287" s="22"/>
      <c r="G287" s="23" t="str">
        <f>LEFT(RIGHT(" "&amp;U287*100,16-COLUMN()))</f>
        <v xml:space="preserve"> </v>
      </c>
      <c r="H287" s="23" t="str">
        <f>LEFT(RIGHT(" "&amp;U287*100,16-COLUMN()))</f>
        <v xml:space="preserve"> </v>
      </c>
      <c r="I287" s="23" t="str">
        <f>LEFT(RIGHT(" "&amp;U287*100,16-COLUMN()))</f>
        <v xml:space="preserve"> </v>
      </c>
      <c r="J287" s="23" t="str">
        <f>LEFT(RIGHT(" "&amp;U287*100,16-COLUMN()))</f>
        <v xml:space="preserve"> </v>
      </c>
      <c r="K287" s="23" t="str">
        <f>LEFT(RIGHT(" "&amp;U287*100,16-COLUMN()))</f>
        <v xml:space="preserve"> </v>
      </c>
      <c r="L287" s="23" t="str">
        <f>LEFT(RIGHT(" "&amp;U287*100,16-COLUMN()))</f>
        <v xml:space="preserve"> </v>
      </c>
      <c r="M287" s="23" t="str">
        <f>LEFT(RIGHT(" "&amp;U287*100,16-COLUMN()))</f>
        <v xml:space="preserve"> </v>
      </c>
      <c r="N287" s="23" t="str">
        <f>LEFT(RIGHT(" "&amp;U287*100,16-COLUMN()))</f>
        <v xml:space="preserve"> </v>
      </c>
      <c r="O287" s="23"/>
      <c r="P287" s="23"/>
      <c r="Q287" s="23" t="e">
        <f>LEFT(RIGHT(" "&amp;U287*100,15-COLUMN()))</f>
        <v>#VALUE!</v>
      </c>
      <c r="R287" s="23" t="e">
        <f>LEFT(RIGHT(" "&amp;U287*100,15-COLUMN()))</f>
        <v>#VALUE!</v>
      </c>
      <c r="S287" s="23"/>
      <c r="T287" s="28">
        <v>3</v>
      </c>
      <c r="U287" s="24"/>
      <c r="V287" s="3">
        <f>138+9.94+220.8+13.8</f>
        <v>382.54</v>
      </c>
      <c r="W287" s="4"/>
    </row>
    <row r="288" spans="1:24" ht="17.25" customHeight="1">
      <c r="A288" s="25"/>
      <c r="B288" s="25"/>
      <c r="C288" s="20"/>
      <c r="D288" s="21"/>
      <c r="E288" s="21"/>
      <c r="F288" s="22"/>
      <c r="G288" s="23" t="str">
        <f>LEFT(RIGHT(" "&amp;U288*100,16-COLUMN()))</f>
        <v xml:space="preserve"> </v>
      </c>
      <c r="H288" s="23" t="str">
        <f>LEFT(RIGHT(" "&amp;U288*100,16-COLUMN()))</f>
        <v xml:space="preserve"> </v>
      </c>
      <c r="I288" s="23" t="str">
        <f>LEFT(RIGHT(" "&amp;U288*100,16-COLUMN()))</f>
        <v xml:space="preserve"> </v>
      </c>
      <c r="J288" s="23" t="str">
        <f>LEFT(RIGHT(" "&amp;U288*100,16-COLUMN()))</f>
        <v xml:space="preserve"> </v>
      </c>
      <c r="K288" s="23" t="str">
        <f>LEFT(RIGHT(" "&amp;U288*100,16-COLUMN()))</f>
        <v xml:space="preserve"> </v>
      </c>
      <c r="L288" s="23" t="str">
        <f>LEFT(RIGHT(" "&amp;U288*100,16-COLUMN()))</f>
        <v xml:space="preserve"> </v>
      </c>
      <c r="M288" s="23" t="str">
        <f>LEFT(RIGHT(" "&amp;U288*100,16-COLUMN()))</f>
        <v xml:space="preserve"> </v>
      </c>
      <c r="N288" s="23" t="str">
        <f>LEFT(RIGHT(" "&amp;U288*100,16-COLUMN()))</f>
        <v xml:space="preserve"> </v>
      </c>
      <c r="O288" s="23"/>
      <c r="P288" s="23"/>
      <c r="Q288" s="23" t="e">
        <f>LEFT(RIGHT(" "&amp;U288*100,15-COLUMN()))</f>
        <v>#VALUE!</v>
      </c>
      <c r="R288" s="23" t="e">
        <f>LEFT(RIGHT(" "&amp;U288*100,15-COLUMN()))</f>
        <v>#VALUE!</v>
      </c>
      <c r="S288" s="23"/>
      <c r="T288" s="3" t="s">
        <v>8</v>
      </c>
      <c r="U288" s="24"/>
      <c r="W288" s="4"/>
    </row>
    <row r="289" spans="1:24" s="35" customFormat="1" ht="27.6" customHeight="1">
      <c r="A289" s="29"/>
      <c r="B289" s="30" t="str">
        <f>IF(G290=0,"",IF(ABS(G290)&lt;1,"",TEXT(TRUNC(ABS(G290)),"[DBNum2]")&amp;"元")&amp;IF(RIGHT(TRUNC(G290*100),2)*1=0,IF(ABS(G290)&lt;0.01,"","整"),IF(ABS(G290)&lt;0.1,"",TEXT(RIGHT(TRUNC(G290*10)),"[dbnum2]"))&amp;IF(RIGHT(TRUNC(G290*10))*1=0,"","角")&amp;IF(RIGHT(TRUNC(G290*100))*1=0,"整",TEXT(RIGHT(TRUNC(G290*100)),"[dbnum2]")&amp;"分")))</f>
        <v>伍佰捌拾陆万肆仟叁佰叁拾伍元整</v>
      </c>
      <c r="C289" s="30"/>
      <c r="D289" s="30"/>
      <c r="E289" s="30"/>
      <c r="F289" s="29" t="s">
        <v>9</v>
      </c>
      <c r="G289" s="31" t="str">
        <f>LEFT(RIGHT(" "&amp;U289*100,16-COLUMN()))</f>
        <v>5</v>
      </c>
      <c r="H289" s="31" t="str">
        <f>LEFT(RIGHT(" "&amp;U289*100,16-COLUMN()))</f>
        <v>8</v>
      </c>
      <c r="I289" s="31" t="str">
        <f>LEFT(RIGHT(" "&amp;U289*100,16-COLUMN()))</f>
        <v>6</v>
      </c>
      <c r="J289" s="31" t="str">
        <f>LEFT(RIGHT(" "&amp;U289*100,16-COLUMN()))</f>
        <v>4</v>
      </c>
      <c r="K289" s="31" t="str">
        <f>LEFT(RIGHT(" "&amp;U289*100,16-COLUMN()))</f>
        <v>3</v>
      </c>
      <c r="L289" s="31" t="str">
        <f>LEFT(RIGHT(" "&amp;U289*100,16-COLUMN()))</f>
        <v>3</v>
      </c>
      <c r="M289" s="31" t="str">
        <f>LEFT(RIGHT(" "&amp;U289*100,16-COLUMN()))</f>
        <v>5</v>
      </c>
      <c r="N289" s="31" t="str">
        <f>LEFT(RIGHT(" "&amp;U289*100,16-COLUMN()))</f>
        <v>0</v>
      </c>
      <c r="O289" s="31" t="str">
        <f>LEFT(RIGHT(" "&amp;U289*100,16-COLUMN()))</f>
        <v>0</v>
      </c>
      <c r="P289" s="31" t="str">
        <f>LEFT(RIGHT(" "&amp;U289*100,16-COLUMN()))</f>
        <v/>
      </c>
      <c r="Q289" s="31" t="e">
        <f>LEFT(RIGHT(" "&amp;U289*100,15-COLUMN()))</f>
        <v>#VALUE!</v>
      </c>
      <c r="R289" s="31" t="e">
        <f>LEFT(RIGHT(" "&amp;U289*100,15-COLUMN()))</f>
        <v>#VALUE!</v>
      </c>
      <c r="S289" s="31" t="e">
        <f>LEFT(RIGHT(" "&amp;U289*100,15-COLUMN()))</f>
        <v>#VALUE!</v>
      </c>
      <c r="T289" s="31"/>
      <c r="U289" s="32">
        <f>SUM(U285:U288)</f>
        <v>5864335</v>
      </c>
      <c r="V289" s="3"/>
      <c r="W289" s="33"/>
      <c r="X289" s="34"/>
    </row>
    <row r="290" spans="1:24" ht="27" customHeight="1">
      <c r="A290" s="36" t="s">
        <v>10</v>
      </c>
      <c r="B290" s="36"/>
      <c r="C290" s="37"/>
      <c r="D290" s="38" t="s">
        <v>11</v>
      </c>
      <c r="E290" s="38"/>
      <c r="F290" s="39"/>
      <c r="G290" s="40">
        <f>U289</f>
        <v>5864335</v>
      </c>
      <c r="H290" s="23"/>
      <c r="I290" s="23"/>
      <c r="J290" s="41"/>
      <c r="K290" s="31"/>
      <c r="L290" s="23"/>
      <c r="M290" s="41"/>
      <c r="N290" s="42"/>
      <c r="O290" s="42"/>
      <c r="P290" s="17"/>
      <c r="Q290" s="42"/>
      <c r="R290" s="17"/>
      <c r="S290" s="17"/>
      <c r="T290" s="17"/>
      <c r="U290" s="43"/>
      <c r="X290" s="44"/>
    </row>
    <row r="291" spans="1:24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2"/>
      <c r="W291" s="4"/>
    </row>
    <row r="292" spans="1:24" s="13" customFormat="1" ht="37.5" customHeight="1">
      <c r="A292" s="6"/>
      <c r="B292" s="7"/>
      <c r="C292" s="8"/>
      <c r="D292" s="7"/>
      <c r="E292" s="7"/>
      <c r="F292" s="7"/>
      <c r="G292" s="9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1"/>
      <c r="T292" s="11"/>
      <c r="U292" s="12"/>
      <c r="V292" s="3"/>
      <c r="W292" s="12"/>
      <c r="X292" s="12"/>
    </row>
    <row r="293" spans="1:24" ht="18.75" customHeight="1">
      <c r="A293" s="1"/>
      <c r="B293" s="14"/>
      <c r="C293" s="15"/>
      <c r="D293" s="14"/>
      <c r="E293" s="14"/>
      <c r="F293" s="14"/>
      <c r="G293" s="14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7"/>
      <c r="T293" s="17"/>
      <c r="W293" s="4"/>
    </row>
    <row r="294" spans="1:24" ht="8.25" customHeight="1">
      <c r="A294" s="1"/>
      <c r="B294" s="14"/>
      <c r="C294" s="15"/>
      <c r="D294" s="14"/>
      <c r="E294" s="14"/>
      <c r="F294" s="14"/>
      <c r="G294" s="14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7"/>
      <c r="T294" s="17"/>
      <c r="W294" s="4"/>
    </row>
    <row r="295" spans="1:24" ht="17.25" customHeight="1">
      <c r="A295" s="19" t="s">
        <v>112</v>
      </c>
      <c r="B295" s="19"/>
      <c r="C295" s="20"/>
      <c r="D295" s="21" t="s">
        <v>113</v>
      </c>
      <c r="E295" s="21"/>
      <c r="F295" s="22"/>
      <c r="G295" s="23" t="str">
        <f>LEFT(RIGHT(" "&amp;U295*100,16-COLUMN()))</f>
        <v xml:space="preserve"> </v>
      </c>
      <c r="H295" s="23" t="str">
        <f>LEFT(RIGHT(" "&amp;U295*100,16-COLUMN()))</f>
        <v xml:space="preserve"> </v>
      </c>
      <c r="I295" s="23" t="str">
        <f>LEFT(RIGHT(" "&amp;U295*100,16-COLUMN()))</f>
        <v>4</v>
      </c>
      <c r="J295" s="23" t="str">
        <f>LEFT(RIGHT(" "&amp;U295*100,16-COLUMN()))</f>
        <v>2</v>
      </c>
      <c r="K295" s="23" t="str">
        <f>LEFT(RIGHT(" "&amp;U295*100,16-COLUMN()))</f>
        <v>0</v>
      </c>
      <c r="L295" s="23" t="str">
        <f>LEFT(RIGHT(" "&amp;U295*100,16-COLUMN()))</f>
        <v>0</v>
      </c>
      <c r="M295" s="23" t="str">
        <f>LEFT(RIGHT(" "&amp;U295*100,16-COLUMN()))</f>
        <v>0</v>
      </c>
      <c r="N295" s="23" t="str">
        <f>LEFT(RIGHT(" "&amp;U295*100,16-COLUMN()))</f>
        <v>0</v>
      </c>
      <c r="O295" s="23" t="str">
        <f>LEFT(RIGHT(" "&amp;U295*100,16-COLUMN()))</f>
        <v>0</v>
      </c>
      <c r="P295" s="23" t="str">
        <f>LEFT(RIGHT(" "&amp;U295*100,16-COLUMN()))</f>
        <v/>
      </c>
      <c r="Q295" s="23" t="e">
        <f>LEFT(RIGHT(" "&amp;U295*100,15-COLUMN()))</f>
        <v>#VALUE!</v>
      </c>
      <c r="R295" s="23" t="e">
        <f>LEFT(RIGHT(" "&amp;U295*100,15-COLUMN()))</f>
        <v>#VALUE!</v>
      </c>
      <c r="S295" s="23" t="e">
        <f>LEFT(RIGHT(" "&amp;U295*100,15-COLUMN()))</f>
        <v>#VALUE!</v>
      </c>
      <c r="T295" s="3" t="s">
        <v>4</v>
      </c>
      <c r="U295" s="24">
        <v>42000</v>
      </c>
      <c r="V295" s="3">
        <f>539+236+300+300</f>
        <v>1375</v>
      </c>
      <c r="W295" s="4"/>
    </row>
    <row r="296" spans="1:24" ht="17.25" customHeight="1">
      <c r="A296" s="25"/>
      <c r="B296" s="25"/>
      <c r="C296" s="20"/>
      <c r="D296" s="21" t="s">
        <v>114</v>
      </c>
      <c r="E296" s="21"/>
      <c r="F296" s="26"/>
      <c r="G296" s="23" t="str">
        <f>LEFT(RIGHT(" "&amp;U296*100,16-COLUMN()))</f>
        <v xml:space="preserve"> </v>
      </c>
      <c r="H296" s="23" t="str">
        <f>LEFT(RIGHT(" "&amp;U296*100,16-COLUMN()))</f>
        <v xml:space="preserve"> </v>
      </c>
      <c r="I296" s="23" t="str">
        <f>LEFT(RIGHT(" "&amp;U296*100,16-COLUMN()))</f>
        <v xml:space="preserve"> </v>
      </c>
      <c r="J296" s="23" t="str">
        <f>LEFT(RIGHT(" "&amp;U296*100,16-COLUMN()))</f>
        <v xml:space="preserve"> </v>
      </c>
      <c r="K296" s="23" t="str">
        <f>LEFT(RIGHT(" "&amp;U296*100,16-COLUMN()))</f>
        <v xml:space="preserve"> </v>
      </c>
      <c r="L296" s="23" t="str">
        <f>LEFT(RIGHT(" "&amp;U296*100,16-COLUMN()))</f>
        <v xml:space="preserve"> </v>
      </c>
      <c r="M296" s="23" t="str">
        <f>LEFT(RIGHT(" "&amp;U296*100,16-COLUMN()))</f>
        <v xml:space="preserve"> </v>
      </c>
      <c r="N296" s="23" t="str">
        <f>LEFT(RIGHT(" "&amp;U296*100,16-COLUMN()))</f>
        <v xml:space="preserve"> </v>
      </c>
      <c r="O296" s="23"/>
      <c r="P296" s="23" t="str">
        <f>LEFT(RIGHT(" "&amp;U296*100,16-COLUMN()))</f>
        <v/>
      </c>
      <c r="Q296" s="23" t="e">
        <f>LEFT(RIGHT(" "&amp;U296*100,15-COLUMN()))</f>
        <v>#VALUE!</v>
      </c>
      <c r="R296" s="23" t="e">
        <f>LEFT(RIGHT(" "&amp;U296*100,15-COLUMN()))</f>
        <v>#VALUE!</v>
      </c>
      <c r="S296" s="23"/>
      <c r="T296" s="3" t="s">
        <v>7</v>
      </c>
      <c r="U296" s="24"/>
      <c r="V296" s="3">
        <f>910+780</f>
        <v>1690</v>
      </c>
      <c r="W296" s="27"/>
    </row>
    <row r="297" spans="1:24" ht="17.25" customHeight="1">
      <c r="A297" s="25"/>
      <c r="B297" s="25"/>
      <c r="C297" s="20"/>
      <c r="D297" s="21"/>
      <c r="E297" s="21"/>
      <c r="F297" s="22"/>
      <c r="G297" s="23" t="str">
        <f>LEFT(RIGHT(" "&amp;U297*100,16-COLUMN()))</f>
        <v xml:space="preserve"> </v>
      </c>
      <c r="H297" s="23" t="str">
        <f>LEFT(RIGHT(" "&amp;U297*100,16-COLUMN()))</f>
        <v xml:space="preserve"> </v>
      </c>
      <c r="I297" s="23" t="str">
        <f>LEFT(RIGHT(" "&amp;U297*100,16-COLUMN()))</f>
        <v xml:space="preserve"> </v>
      </c>
      <c r="J297" s="23" t="str">
        <f>LEFT(RIGHT(" "&amp;U297*100,16-COLUMN()))</f>
        <v xml:space="preserve"> </v>
      </c>
      <c r="K297" s="23" t="str">
        <f>LEFT(RIGHT(" "&amp;U297*100,16-COLUMN()))</f>
        <v xml:space="preserve"> </v>
      </c>
      <c r="L297" s="23" t="str">
        <f>LEFT(RIGHT(" "&amp;U297*100,16-COLUMN()))</f>
        <v xml:space="preserve"> </v>
      </c>
      <c r="M297" s="23" t="str">
        <f>LEFT(RIGHT(" "&amp;U297*100,16-COLUMN()))</f>
        <v xml:space="preserve"> </v>
      </c>
      <c r="N297" s="23" t="str">
        <f>LEFT(RIGHT(" "&amp;U297*100,16-COLUMN()))</f>
        <v xml:space="preserve"> </v>
      </c>
      <c r="O297" s="23"/>
      <c r="P297" s="23"/>
      <c r="Q297" s="23" t="e">
        <f>LEFT(RIGHT(" "&amp;U297*100,15-COLUMN()))</f>
        <v>#VALUE!</v>
      </c>
      <c r="R297" s="23" t="e">
        <f>LEFT(RIGHT(" "&amp;U297*100,15-COLUMN()))</f>
        <v>#VALUE!</v>
      </c>
      <c r="S297" s="23"/>
      <c r="T297" s="28"/>
      <c r="U297" s="24"/>
      <c r="V297" s="3">
        <f>138+9.94+220.8+13.8</f>
        <v>382.54</v>
      </c>
      <c r="W297" s="4"/>
    </row>
    <row r="298" spans="1:24" ht="17.25" customHeight="1">
      <c r="A298" s="25"/>
      <c r="B298" s="25"/>
      <c r="C298" s="20"/>
      <c r="D298" s="21"/>
      <c r="E298" s="21"/>
      <c r="F298" s="22"/>
      <c r="G298" s="23" t="str">
        <f>LEFT(RIGHT(" "&amp;U298*100,16-COLUMN()))</f>
        <v xml:space="preserve"> </v>
      </c>
      <c r="H298" s="23" t="str">
        <f>LEFT(RIGHT(" "&amp;U298*100,16-COLUMN()))</f>
        <v xml:space="preserve"> </v>
      </c>
      <c r="I298" s="23" t="str">
        <f>LEFT(RIGHT(" "&amp;U298*100,16-COLUMN()))</f>
        <v xml:space="preserve"> </v>
      </c>
      <c r="J298" s="23" t="str">
        <f>LEFT(RIGHT(" "&amp;U298*100,16-COLUMN()))</f>
        <v xml:space="preserve"> </v>
      </c>
      <c r="K298" s="23" t="str">
        <f>LEFT(RIGHT(" "&amp;U298*100,16-COLUMN()))</f>
        <v xml:space="preserve"> </v>
      </c>
      <c r="L298" s="23" t="str">
        <f>LEFT(RIGHT(" "&amp;U298*100,16-COLUMN()))</f>
        <v xml:space="preserve"> </v>
      </c>
      <c r="M298" s="23" t="str">
        <f>LEFT(RIGHT(" "&amp;U298*100,16-COLUMN()))</f>
        <v xml:space="preserve"> </v>
      </c>
      <c r="N298" s="23" t="str">
        <f>LEFT(RIGHT(" "&amp;U298*100,16-COLUMN()))</f>
        <v xml:space="preserve"> </v>
      </c>
      <c r="O298" s="23"/>
      <c r="P298" s="23"/>
      <c r="Q298" s="23" t="e">
        <f>LEFT(RIGHT(" "&amp;U298*100,15-COLUMN()))</f>
        <v>#VALUE!</v>
      </c>
      <c r="R298" s="23" t="e">
        <f>LEFT(RIGHT(" "&amp;U298*100,15-COLUMN()))</f>
        <v>#VALUE!</v>
      </c>
      <c r="S298" s="23"/>
      <c r="T298" s="3" t="s">
        <v>50</v>
      </c>
      <c r="U298" s="24"/>
      <c r="W298" s="4"/>
    </row>
    <row r="299" spans="1:24" s="35" customFormat="1" ht="27.6" customHeight="1">
      <c r="A299" s="29"/>
      <c r="B299" s="30" t="str">
        <f>IF(G300=0,"",IF(ABS(G300)&lt;1,"",TEXT(TRUNC(ABS(G300)),"[DBNum2]")&amp;"元")&amp;IF(RIGHT(TRUNC(G300*100),2)*1=0,IF(ABS(G300)&lt;0.01,"","整"),IF(ABS(G300)&lt;0.1,"",TEXT(RIGHT(TRUNC(G300*10)),"[dbnum2]"))&amp;IF(RIGHT(TRUNC(G300*10))*1=0,"","角")&amp;IF(RIGHT(TRUNC(G300*100))*1=0,"整",TEXT(RIGHT(TRUNC(G300*100)),"[dbnum2]")&amp;"分")))</f>
        <v>肆万贰仟元整</v>
      </c>
      <c r="C299" s="30"/>
      <c r="D299" s="30"/>
      <c r="E299" s="30"/>
      <c r="F299" s="29"/>
      <c r="G299" s="31" t="str">
        <f>LEFT(RIGHT(" "&amp;U299*100,16-COLUMN()))</f>
        <v xml:space="preserve"> </v>
      </c>
      <c r="H299" s="31" t="s">
        <v>9</v>
      </c>
      <c r="I299" s="31" t="str">
        <f>LEFT(RIGHT(" "&amp;U299*100,16-COLUMN()))</f>
        <v>4</v>
      </c>
      <c r="J299" s="31" t="str">
        <f>LEFT(RIGHT(" "&amp;U299*100,16-COLUMN()))</f>
        <v>2</v>
      </c>
      <c r="K299" s="31" t="str">
        <f>LEFT(RIGHT(" "&amp;U299*100,16-COLUMN()))</f>
        <v>0</v>
      </c>
      <c r="L299" s="31" t="str">
        <f>LEFT(RIGHT(" "&amp;U299*100,16-COLUMN()))</f>
        <v>0</v>
      </c>
      <c r="M299" s="31" t="str">
        <f>LEFT(RIGHT(" "&amp;U299*100,16-COLUMN()))</f>
        <v>0</v>
      </c>
      <c r="N299" s="31" t="str">
        <f>LEFT(RIGHT(" "&amp;U299*100,16-COLUMN()))</f>
        <v>0</v>
      </c>
      <c r="O299" s="31" t="str">
        <f>LEFT(RIGHT(" "&amp;U299*100,16-COLUMN()))</f>
        <v>0</v>
      </c>
      <c r="P299" s="31" t="str">
        <f>LEFT(RIGHT(" "&amp;U299*100,16-COLUMN()))</f>
        <v/>
      </c>
      <c r="Q299" s="31" t="e">
        <f>LEFT(RIGHT(" "&amp;U299*100,15-COLUMN()))</f>
        <v>#VALUE!</v>
      </c>
      <c r="R299" s="31" t="e">
        <f>LEFT(RIGHT(" "&amp;U299*100,15-COLUMN()))</f>
        <v>#VALUE!</v>
      </c>
      <c r="S299" s="31" t="e">
        <f>LEFT(RIGHT(" "&amp;U299*100,15-COLUMN()))</f>
        <v>#VALUE!</v>
      </c>
      <c r="T299" s="31"/>
      <c r="U299" s="32">
        <f>SUM(U295:U298)</f>
        <v>42000</v>
      </c>
      <c r="V299" s="3"/>
      <c r="W299" s="33"/>
      <c r="X299" s="34"/>
    </row>
    <row r="300" spans="1:24" ht="27" customHeight="1">
      <c r="A300" s="36" t="s">
        <v>10</v>
      </c>
      <c r="B300" s="36"/>
      <c r="C300" s="37"/>
      <c r="D300" s="38" t="s">
        <v>11</v>
      </c>
      <c r="E300" s="38"/>
      <c r="F300" s="39"/>
      <c r="G300" s="40">
        <f>U299</f>
        <v>42000</v>
      </c>
      <c r="H300" s="23"/>
      <c r="I300" s="23"/>
      <c r="J300" s="41"/>
      <c r="K300" s="31"/>
      <c r="L300" s="23"/>
      <c r="M300" s="41"/>
      <c r="N300" s="42"/>
      <c r="O300" s="42"/>
      <c r="P300" s="17"/>
      <c r="Q300" s="42"/>
      <c r="R300" s="17"/>
      <c r="S300" s="17"/>
      <c r="T300" s="17"/>
      <c r="U300" s="43"/>
      <c r="X300" s="44"/>
    </row>
    <row r="301" spans="1:24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2"/>
      <c r="W301" s="4"/>
    </row>
    <row r="302" spans="1:24" s="13" customFormat="1" ht="37.5" customHeight="1">
      <c r="A302" s="6"/>
      <c r="B302" s="7"/>
      <c r="C302" s="8"/>
      <c r="D302" s="7"/>
      <c r="E302" s="7"/>
      <c r="F302" s="7"/>
      <c r="G302" s="9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1"/>
      <c r="T302" s="11"/>
      <c r="U302" s="12"/>
      <c r="V302" s="3"/>
      <c r="W302" s="12"/>
      <c r="X302" s="12"/>
    </row>
    <row r="303" spans="1:24" ht="18.75" customHeight="1">
      <c r="A303" s="1"/>
      <c r="B303" s="14"/>
      <c r="C303" s="15"/>
      <c r="D303" s="14"/>
      <c r="E303" s="14"/>
      <c r="F303" s="14"/>
      <c r="G303" s="14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7"/>
      <c r="T303" s="17"/>
      <c r="W303" s="4"/>
    </row>
    <row r="304" spans="1:24" ht="8.25" customHeight="1">
      <c r="A304" s="1"/>
      <c r="B304" s="14"/>
      <c r="C304" s="15"/>
      <c r="D304" s="14"/>
      <c r="E304" s="14"/>
      <c r="F304" s="14"/>
      <c r="G304" s="14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7"/>
      <c r="T304" s="17"/>
      <c r="W304" s="4"/>
    </row>
    <row r="305" spans="1:24" ht="17.25" customHeight="1">
      <c r="A305" s="19" t="s">
        <v>115</v>
      </c>
      <c r="B305" s="19"/>
      <c r="C305" s="20"/>
      <c r="D305" s="21" t="s">
        <v>116</v>
      </c>
      <c r="E305" s="21"/>
      <c r="F305" s="22"/>
      <c r="G305" s="23" t="str">
        <f>LEFT(RIGHT(" "&amp;U305*100,16-COLUMN()))</f>
        <v xml:space="preserve"> </v>
      </c>
      <c r="H305" s="23" t="str">
        <f>LEFT(RIGHT(" "&amp;U305*100,16-COLUMN()))</f>
        <v xml:space="preserve"> </v>
      </c>
      <c r="I305" s="23" t="str">
        <f>LEFT(RIGHT(" "&amp;U305*100,16-COLUMN()))</f>
        <v xml:space="preserve"> </v>
      </c>
      <c r="J305" s="23" t="str">
        <f>LEFT(RIGHT(" "&amp;U305*100,16-COLUMN()))</f>
        <v>9</v>
      </c>
      <c r="K305" s="23" t="str">
        <f>LEFT(RIGHT(" "&amp;U305*100,16-COLUMN()))</f>
        <v>1</v>
      </c>
      <c r="L305" s="23" t="str">
        <f>LEFT(RIGHT(" "&amp;U305*100,16-COLUMN()))</f>
        <v>4</v>
      </c>
      <c r="M305" s="23" t="str">
        <f>LEFT(RIGHT(" "&amp;U305*100,16-COLUMN()))</f>
        <v>3</v>
      </c>
      <c r="N305" s="23" t="str">
        <f>LEFT(RIGHT(" "&amp;U305*100,16-COLUMN()))</f>
        <v>0</v>
      </c>
      <c r="O305" s="23" t="str">
        <f>LEFT(RIGHT(" "&amp;U305*100,16-COLUMN()))</f>
        <v>0</v>
      </c>
      <c r="P305" s="23" t="str">
        <f>LEFT(RIGHT(" "&amp;U305*100,16-COLUMN()))</f>
        <v/>
      </c>
      <c r="Q305" s="23" t="e">
        <f>LEFT(RIGHT(" "&amp;U305*100,15-COLUMN()))</f>
        <v>#VALUE!</v>
      </c>
      <c r="R305" s="23" t="e">
        <f>LEFT(RIGHT(" "&amp;U305*100,15-COLUMN()))</f>
        <v>#VALUE!</v>
      </c>
      <c r="S305" s="23" t="e">
        <f>LEFT(RIGHT(" "&amp;U305*100,15-COLUMN()))</f>
        <v>#VALUE!</v>
      </c>
      <c r="T305" s="3" t="s">
        <v>4</v>
      </c>
      <c r="U305" s="24">
        <v>9143</v>
      </c>
      <c r="V305" s="3">
        <f>539+236+300+300</f>
        <v>1375</v>
      </c>
      <c r="W305" s="4"/>
    </row>
    <row r="306" spans="1:24" ht="17.25" customHeight="1">
      <c r="A306" s="25"/>
      <c r="B306" s="25"/>
      <c r="C306" s="20"/>
      <c r="D306" s="21"/>
      <c r="E306" s="21"/>
      <c r="F306" s="26"/>
      <c r="G306" s="23" t="str">
        <f>LEFT(RIGHT(" "&amp;U306*100,16-COLUMN()))</f>
        <v xml:space="preserve"> </v>
      </c>
      <c r="H306" s="23" t="str">
        <f>LEFT(RIGHT(" "&amp;U306*100,16-COLUMN()))</f>
        <v xml:space="preserve"> </v>
      </c>
      <c r="I306" s="23" t="str">
        <f>LEFT(RIGHT(" "&amp;U306*100,16-COLUMN()))</f>
        <v xml:space="preserve"> </v>
      </c>
      <c r="J306" s="23" t="str">
        <f>LEFT(RIGHT(" "&amp;U306*100,16-COLUMN()))</f>
        <v xml:space="preserve"> </v>
      </c>
      <c r="K306" s="23" t="str">
        <f>LEFT(RIGHT(" "&amp;U306*100,16-COLUMN()))</f>
        <v xml:space="preserve"> </v>
      </c>
      <c r="L306" s="23" t="str">
        <f>LEFT(RIGHT(" "&amp;U306*100,16-COLUMN()))</f>
        <v xml:space="preserve"> </v>
      </c>
      <c r="M306" s="23" t="str">
        <f>LEFT(RIGHT(" "&amp;U306*100,16-COLUMN()))</f>
        <v xml:space="preserve"> </v>
      </c>
      <c r="N306" s="23" t="str">
        <f>LEFT(RIGHT(" "&amp;U306*100,16-COLUMN()))</f>
        <v xml:space="preserve"> </v>
      </c>
      <c r="O306" s="23"/>
      <c r="P306" s="23" t="str">
        <f>LEFT(RIGHT(" "&amp;U306*100,16-COLUMN()))</f>
        <v/>
      </c>
      <c r="Q306" s="23" t="e">
        <f>LEFT(RIGHT(" "&amp;U306*100,15-COLUMN()))</f>
        <v>#VALUE!</v>
      </c>
      <c r="R306" s="23" t="e">
        <f>LEFT(RIGHT(" "&amp;U306*100,15-COLUMN()))</f>
        <v>#VALUE!</v>
      </c>
      <c r="S306" s="23"/>
      <c r="T306" s="3" t="s">
        <v>7</v>
      </c>
      <c r="U306" s="24"/>
      <c r="V306" s="3">
        <f>910+780</f>
        <v>1690</v>
      </c>
      <c r="W306" s="27"/>
    </row>
    <row r="307" spans="1:24" ht="17.25" customHeight="1">
      <c r="A307" s="25"/>
      <c r="B307" s="25"/>
      <c r="C307" s="20"/>
      <c r="D307" s="21"/>
      <c r="E307" s="21"/>
      <c r="F307" s="22"/>
      <c r="G307" s="23" t="str">
        <f>LEFT(RIGHT(" "&amp;U307*100,16-COLUMN()))</f>
        <v xml:space="preserve"> </v>
      </c>
      <c r="H307" s="23" t="str">
        <f>LEFT(RIGHT(" "&amp;U307*100,16-COLUMN()))</f>
        <v xml:space="preserve"> </v>
      </c>
      <c r="I307" s="23" t="str">
        <f>LEFT(RIGHT(" "&amp;U307*100,16-COLUMN()))</f>
        <v xml:space="preserve"> </v>
      </c>
      <c r="J307" s="23" t="str">
        <f>LEFT(RIGHT(" "&amp;U307*100,16-COLUMN()))</f>
        <v xml:space="preserve"> </v>
      </c>
      <c r="K307" s="23" t="str">
        <f>LEFT(RIGHT(" "&amp;U307*100,16-COLUMN()))</f>
        <v xml:space="preserve"> </v>
      </c>
      <c r="L307" s="23" t="str">
        <f>LEFT(RIGHT(" "&amp;U307*100,16-COLUMN()))</f>
        <v xml:space="preserve"> </v>
      </c>
      <c r="M307" s="23" t="str">
        <f>LEFT(RIGHT(" "&amp;U307*100,16-COLUMN()))</f>
        <v xml:space="preserve"> </v>
      </c>
      <c r="N307" s="23" t="str">
        <f>LEFT(RIGHT(" "&amp;U307*100,16-COLUMN()))</f>
        <v xml:space="preserve"> </v>
      </c>
      <c r="O307" s="23"/>
      <c r="P307" s="23"/>
      <c r="Q307" s="23" t="e">
        <f>LEFT(RIGHT(" "&amp;U307*100,15-COLUMN()))</f>
        <v>#VALUE!</v>
      </c>
      <c r="R307" s="23" t="e">
        <f>LEFT(RIGHT(" "&amp;U307*100,15-COLUMN()))</f>
        <v>#VALUE!</v>
      </c>
      <c r="S307" s="23"/>
      <c r="T307" s="28"/>
      <c r="U307" s="24"/>
      <c r="V307" s="3">
        <f>138+9.94+220.8+13.8</f>
        <v>382.54</v>
      </c>
      <c r="W307" s="4"/>
    </row>
    <row r="308" spans="1:24" ht="17.25" customHeight="1">
      <c r="A308" s="25"/>
      <c r="B308" s="25"/>
      <c r="C308" s="20"/>
      <c r="D308" s="21"/>
      <c r="E308" s="21"/>
      <c r="F308" s="22"/>
      <c r="G308" s="23" t="str">
        <f>LEFT(RIGHT(" "&amp;U308*100,16-COLUMN()))</f>
        <v xml:space="preserve"> </v>
      </c>
      <c r="H308" s="23" t="str">
        <f>LEFT(RIGHT(" "&amp;U308*100,16-COLUMN()))</f>
        <v xml:space="preserve"> </v>
      </c>
      <c r="I308" s="23" t="str">
        <f>LEFT(RIGHT(" "&amp;U308*100,16-COLUMN()))</f>
        <v xml:space="preserve"> </v>
      </c>
      <c r="J308" s="23" t="str">
        <f>LEFT(RIGHT(" "&amp;U308*100,16-COLUMN()))</f>
        <v xml:space="preserve"> </v>
      </c>
      <c r="K308" s="23" t="str">
        <f>LEFT(RIGHT(" "&amp;U308*100,16-COLUMN()))</f>
        <v xml:space="preserve"> </v>
      </c>
      <c r="L308" s="23" t="str">
        <f>LEFT(RIGHT(" "&amp;U308*100,16-COLUMN()))</f>
        <v xml:space="preserve"> </v>
      </c>
      <c r="M308" s="23" t="str">
        <f>LEFT(RIGHT(" "&amp;U308*100,16-COLUMN()))</f>
        <v xml:space="preserve"> </v>
      </c>
      <c r="N308" s="23" t="str">
        <f>LEFT(RIGHT(" "&amp;U308*100,16-COLUMN()))</f>
        <v xml:space="preserve"> </v>
      </c>
      <c r="O308" s="23"/>
      <c r="P308" s="23"/>
      <c r="Q308" s="23" t="e">
        <f>LEFT(RIGHT(" "&amp;U308*100,15-COLUMN()))</f>
        <v>#VALUE!</v>
      </c>
      <c r="R308" s="23" t="e">
        <f>LEFT(RIGHT(" "&amp;U308*100,15-COLUMN()))</f>
        <v>#VALUE!</v>
      </c>
      <c r="S308" s="23"/>
      <c r="T308" s="3" t="s">
        <v>8</v>
      </c>
      <c r="U308" s="24"/>
      <c r="W308" s="4"/>
    </row>
    <row r="309" spans="1:24" s="35" customFormat="1" ht="27.6" customHeight="1">
      <c r="A309" s="29"/>
      <c r="B309" s="30" t="str">
        <f>IF(G310=0,"",IF(ABS(G310)&lt;1,"",TEXT(TRUNC(ABS(G310)),"[DBNum2]")&amp;"元")&amp;IF(RIGHT(TRUNC(G310*100),2)*1=0,IF(ABS(G310)&lt;0.01,"","整"),IF(ABS(G310)&lt;0.1,"",TEXT(RIGHT(TRUNC(G310*10)),"[dbnum2]"))&amp;IF(RIGHT(TRUNC(G310*10))*1=0,"","角")&amp;IF(RIGHT(TRUNC(G310*100))*1=0,"整",TEXT(RIGHT(TRUNC(G310*100)),"[dbnum2]")&amp;"分")))</f>
        <v>玖仟壹佰肆拾叁元整</v>
      </c>
      <c r="C309" s="30"/>
      <c r="D309" s="30"/>
      <c r="E309" s="30"/>
      <c r="F309" s="29"/>
      <c r="G309" s="31" t="str">
        <f>LEFT(RIGHT(" "&amp;U309*100,16-COLUMN()))</f>
        <v xml:space="preserve"> </v>
      </c>
      <c r="H309" s="31"/>
      <c r="I309" s="31" t="s">
        <v>9</v>
      </c>
      <c r="J309" s="31" t="str">
        <f>LEFT(RIGHT(" "&amp;U309*100,16-COLUMN()))</f>
        <v>9</v>
      </c>
      <c r="K309" s="31" t="str">
        <f>LEFT(RIGHT(" "&amp;U309*100,16-COLUMN()))</f>
        <v>1</v>
      </c>
      <c r="L309" s="31" t="str">
        <f>LEFT(RIGHT(" "&amp;U309*100,16-COLUMN()))</f>
        <v>4</v>
      </c>
      <c r="M309" s="31" t="str">
        <f>LEFT(RIGHT(" "&amp;U309*100,16-COLUMN()))</f>
        <v>3</v>
      </c>
      <c r="N309" s="31" t="str">
        <f>LEFT(RIGHT(" "&amp;U309*100,16-COLUMN()))</f>
        <v>0</v>
      </c>
      <c r="O309" s="31" t="str">
        <f>LEFT(RIGHT(" "&amp;U309*100,16-COLUMN()))</f>
        <v>0</v>
      </c>
      <c r="P309" s="31" t="str">
        <f>LEFT(RIGHT(" "&amp;U309*100,16-COLUMN()))</f>
        <v/>
      </c>
      <c r="Q309" s="31" t="e">
        <f>LEFT(RIGHT(" "&amp;U309*100,15-COLUMN()))</f>
        <v>#VALUE!</v>
      </c>
      <c r="R309" s="31" t="e">
        <f>LEFT(RIGHT(" "&amp;U309*100,15-COLUMN()))</f>
        <v>#VALUE!</v>
      </c>
      <c r="S309" s="31" t="e">
        <f>LEFT(RIGHT(" "&amp;U309*100,15-COLUMN()))</f>
        <v>#VALUE!</v>
      </c>
      <c r="T309" s="31"/>
      <c r="U309" s="32">
        <f>SUM(U305:U308)</f>
        <v>9143</v>
      </c>
      <c r="V309" s="3"/>
      <c r="W309" s="33"/>
      <c r="X309" s="34"/>
    </row>
    <row r="310" spans="1:24" ht="27" customHeight="1">
      <c r="A310" s="36" t="s">
        <v>10</v>
      </c>
      <c r="B310" s="36"/>
      <c r="C310" s="37"/>
      <c r="D310" s="38" t="s">
        <v>11</v>
      </c>
      <c r="E310" s="38"/>
      <c r="F310" s="39"/>
      <c r="G310" s="40">
        <f>U309</f>
        <v>9143</v>
      </c>
      <c r="H310" s="23"/>
      <c r="I310" s="23"/>
      <c r="J310" s="41"/>
      <c r="K310" s="31"/>
      <c r="L310" s="23"/>
      <c r="M310" s="41"/>
      <c r="N310" s="42"/>
      <c r="O310" s="42"/>
      <c r="P310" s="17"/>
      <c r="Q310" s="42"/>
      <c r="R310" s="17"/>
      <c r="S310" s="17"/>
      <c r="T310" s="17"/>
      <c r="U310" s="43"/>
      <c r="X310" s="44"/>
    </row>
    <row r="311" spans="1:24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2"/>
      <c r="W311" s="4"/>
    </row>
    <row r="312" spans="1:24" s="13" customFormat="1" ht="37.5" customHeight="1">
      <c r="A312" s="6"/>
      <c r="B312" s="7"/>
      <c r="C312" s="8"/>
      <c r="D312" s="7"/>
      <c r="E312" s="7"/>
      <c r="F312" s="7"/>
      <c r="G312" s="9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1"/>
      <c r="T312" s="11"/>
      <c r="U312" s="12"/>
      <c r="V312" s="3"/>
      <c r="W312" s="12"/>
      <c r="X312" s="12"/>
    </row>
    <row r="313" spans="1:24" ht="18.75" customHeight="1">
      <c r="A313" s="1"/>
      <c r="B313" s="14"/>
      <c r="C313" s="15"/>
      <c r="D313" s="14"/>
      <c r="E313" s="14"/>
      <c r="F313" s="14"/>
      <c r="G313" s="14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7"/>
      <c r="T313" s="17"/>
      <c r="W313" s="4"/>
    </row>
    <row r="314" spans="1:24" ht="8.25" customHeight="1">
      <c r="A314" s="1"/>
      <c r="B314" s="14"/>
      <c r="C314" s="15"/>
      <c r="D314" s="14"/>
      <c r="E314" s="14"/>
      <c r="F314" s="14"/>
      <c r="G314" s="14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7"/>
      <c r="T314" s="17"/>
      <c r="W314" s="4"/>
    </row>
    <row r="315" spans="1:24" ht="17.25" customHeight="1">
      <c r="A315" s="19" t="s">
        <v>117</v>
      </c>
      <c r="B315" s="19"/>
      <c r="C315" s="20">
        <v>4901</v>
      </c>
      <c r="D315" s="21" t="s">
        <v>118</v>
      </c>
      <c r="E315" s="21"/>
      <c r="F315" s="22"/>
      <c r="G315" s="23" t="str">
        <f>LEFT(RIGHT(" "&amp;U315*100,16-COLUMN()))</f>
        <v xml:space="preserve"> </v>
      </c>
      <c r="H315" s="23" t="str">
        <f>LEFT(RIGHT(" "&amp;U315*100,16-COLUMN()))</f>
        <v xml:space="preserve"> </v>
      </c>
      <c r="I315" s="23" t="str">
        <f>LEFT(RIGHT(" "&amp;U315*100,16-COLUMN()))</f>
        <v>2</v>
      </c>
      <c r="J315" s="23" t="str">
        <f>LEFT(RIGHT(" "&amp;U315*100,16-COLUMN()))</f>
        <v>3</v>
      </c>
      <c r="K315" s="23" t="str">
        <f>LEFT(RIGHT(" "&amp;U315*100,16-COLUMN()))</f>
        <v>1</v>
      </c>
      <c r="L315" s="23" t="str">
        <f>LEFT(RIGHT(" "&amp;U315*100,16-COLUMN()))</f>
        <v>0</v>
      </c>
      <c r="M315" s="23" t="str">
        <f>LEFT(RIGHT(" "&amp;U315*100,16-COLUMN()))</f>
        <v>0</v>
      </c>
      <c r="N315" s="23" t="str">
        <f>LEFT(RIGHT(" "&amp;U315*100,16-COLUMN()))</f>
        <v>0</v>
      </c>
      <c r="O315" s="23" t="str">
        <f>LEFT(RIGHT(" "&amp;U315*100,16-COLUMN()))</f>
        <v>0</v>
      </c>
      <c r="P315" s="23" t="str">
        <f>LEFT(RIGHT(" "&amp;U315*100,16-COLUMN()))</f>
        <v/>
      </c>
      <c r="Q315" s="23" t="e">
        <f>LEFT(RIGHT(" "&amp;U315*100,15-COLUMN()))</f>
        <v>#VALUE!</v>
      </c>
      <c r="R315" s="23" t="e">
        <f>LEFT(RIGHT(" "&amp;U315*100,15-COLUMN()))</f>
        <v>#VALUE!</v>
      </c>
      <c r="S315" s="23" t="e">
        <f>LEFT(RIGHT(" "&amp;U315*100,15-COLUMN()))</f>
        <v>#VALUE!</v>
      </c>
      <c r="T315" s="3" t="s">
        <v>4</v>
      </c>
      <c r="U315" s="24">
        <v>23100</v>
      </c>
      <c r="V315" s="3">
        <f>539+236+300+300</f>
        <v>1375</v>
      </c>
      <c r="W315" s="4"/>
    </row>
    <row r="316" spans="1:24" ht="17.25" customHeight="1">
      <c r="A316" s="25" t="s">
        <v>119</v>
      </c>
      <c r="B316" s="25"/>
      <c r="C316" s="20"/>
      <c r="D316" s="21" t="s">
        <v>120</v>
      </c>
      <c r="E316" s="21"/>
      <c r="F316" s="26"/>
      <c r="G316" s="23" t="str">
        <f>LEFT(RIGHT(" "&amp;U316*100,16-COLUMN()))</f>
        <v xml:space="preserve"> </v>
      </c>
      <c r="H316" s="23" t="str">
        <f>LEFT(RIGHT(" "&amp;U316*100,16-COLUMN()))</f>
        <v xml:space="preserve"> </v>
      </c>
      <c r="I316" s="23" t="str">
        <f>LEFT(RIGHT(" "&amp;U316*100,16-COLUMN()))</f>
        <v xml:space="preserve"> </v>
      </c>
      <c r="J316" s="23" t="str">
        <f>LEFT(RIGHT(" "&amp;U316*100,16-COLUMN()))</f>
        <v>1</v>
      </c>
      <c r="K316" s="23" t="str">
        <f>LEFT(RIGHT(" "&amp;U316*100,16-COLUMN()))</f>
        <v>9</v>
      </c>
      <c r="L316" s="23" t="str">
        <f>LEFT(RIGHT(" "&amp;U316*100,16-COLUMN()))</f>
        <v>8</v>
      </c>
      <c r="M316" s="23" t="str">
        <f>LEFT(RIGHT(" "&amp;U316*100,16-COLUMN()))</f>
        <v>0</v>
      </c>
      <c r="N316" s="23" t="str">
        <f>LEFT(RIGHT(" "&amp;U316*100,16-COLUMN()))</f>
        <v>0</v>
      </c>
      <c r="O316" s="23" t="str">
        <f>LEFT(RIGHT(" "&amp;U316*100,16-COLUMN()))</f>
        <v>0</v>
      </c>
      <c r="P316" s="23" t="str">
        <f>LEFT(RIGHT(" "&amp;U316*100,16-COLUMN()))</f>
        <v/>
      </c>
      <c r="Q316" s="23" t="e">
        <f>LEFT(RIGHT(" "&amp;U316*100,15-COLUMN()))</f>
        <v>#VALUE!</v>
      </c>
      <c r="R316" s="23" t="e">
        <f>LEFT(RIGHT(" "&amp;U316*100,15-COLUMN()))</f>
        <v>#VALUE!</v>
      </c>
      <c r="S316" s="23"/>
      <c r="T316" s="3" t="s">
        <v>7</v>
      </c>
      <c r="U316" s="24">
        <v>1980</v>
      </c>
      <c r="V316" s="3">
        <f>910+780</f>
        <v>1690</v>
      </c>
      <c r="W316" s="27"/>
    </row>
    <row r="317" spans="1:24" ht="17.25" customHeight="1">
      <c r="A317" s="25" t="s">
        <v>121</v>
      </c>
      <c r="B317" s="25"/>
      <c r="C317" s="20"/>
      <c r="D317" s="21" t="s">
        <v>6</v>
      </c>
      <c r="E317" s="21"/>
      <c r="F317" s="22"/>
      <c r="G317" s="23" t="str">
        <f>LEFT(RIGHT(" "&amp;U317*100,16-COLUMN()))</f>
        <v xml:space="preserve"> </v>
      </c>
      <c r="H317" s="23" t="str">
        <f>LEFT(RIGHT(" "&amp;U317*100,16-COLUMN()))</f>
        <v xml:space="preserve"> </v>
      </c>
      <c r="I317" s="23" t="str">
        <f>LEFT(RIGHT(" "&amp;U317*100,16-COLUMN()))</f>
        <v xml:space="preserve"> </v>
      </c>
      <c r="J317" s="23" t="str">
        <f>LEFT(RIGHT(" "&amp;U317*100,16-COLUMN()))</f>
        <v xml:space="preserve"> </v>
      </c>
      <c r="K317" s="23" t="str">
        <f>LEFT(RIGHT(" "&amp;U317*100,16-COLUMN()))</f>
        <v>3</v>
      </c>
      <c r="L317" s="23" t="str">
        <f>LEFT(RIGHT(" "&amp;U317*100,16-COLUMN()))</f>
        <v>1</v>
      </c>
      <c r="M317" s="23" t="str">
        <f>LEFT(RIGHT(" "&amp;U317*100,16-COLUMN()))</f>
        <v>6</v>
      </c>
      <c r="N317" s="23" t="str">
        <f>LEFT(RIGHT(" "&amp;U317*100,16-COLUMN()))</f>
        <v>0</v>
      </c>
      <c r="O317" s="23" t="str">
        <f>LEFT(RIGHT(" "&amp;U317*100,16-COLUMN()))</f>
        <v>0</v>
      </c>
      <c r="P317" s="23"/>
      <c r="Q317" s="23" t="e">
        <f>LEFT(RIGHT(" "&amp;U317*100,15-COLUMN()))</f>
        <v>#VALUE!</v>
      </c>
      <c r="R317" s="23" t="e">
        <f>LEFT(RIGHT(" "&amp;U317*100,15-COLUMN()))</f>
        <v>#VALUE!</v>
      </c>
      <c r="S317" s="23"/>
      <c r="T317" s="28">
        <v>13</v>
      </c>
      <c r="U317" s="24">
        <v>316</v>
      </c>
      <c r="V317" s="3">
        <f>138+9.94+220.8+13.8</f>
        <v>382.54</v>
      </c>
      <c r="W317" s="4"/>
    </row>
    <row r="318" spans="1:24" ht="17.25" customHeight="1">
      <c r="A318" s="25"/>
      <c r="B318" s="25"/>
      <c r="C318" s="20"/>
      <c r="D318" s="21"/>
      <c r="E318" s="21"/>
      <c r="F318" s="22"/>
      <c r="G318" s="23" t="str">
        <f>LEFT(RIGHT(" "&amp;U318*100,16-COLUMN()))</f>
        <v xml:space="preserve"> </v>
      </c>
      <c r="H318" s="23" t="str">
        <f>LEFT(RIGHT(" "&amp;U318*100,16-COLUMN()))</f>
        <v xml:space="preserve"> </v>
      </c>
      <c r="I318" s="23" t="str">
        <f>LEFT(RIGHT(" "&amp;U318*100,16-COLUMN()))</f>
        <v xml:space="preserve"> </v>
      </c>
      <c r="J318" s="23" t="str">
        <f>LEFT(RIGHT(" "&amp;U318*100,16-COLUMN()))</f>
        <v xml:space="preserve"> </v>
      </c>
      <c r="K318" s="23" t="str">
        <f>LEFT(RIGHT(" "&amp;U318*100,16-COLUMN()))</f>
        <v xml:space="preserve"> </v>
      </c>
      <c r="L318" s="23" t="str">
        <f>LEFT(RIGHT(" "&amp;U318*100,16-COLUMN()))</f>
        <v xml:space="preserve"> </v>
      </c>
      <c r="M318" s="23" t="str">
        <f>LEFT(RIGHT(" "&amp;U318*100,16-COLUMN()))</f>
        <v xml:space="preserve"> </v>
      </c>
      <c r="N318" s="23" t="str">
        <f>LEFT(RIGHT(" "&amp;U318*100,16-COLUMN()))</f>
        <v xml:space="preserve"> </v>
      </c>
      <c r="O318" s="23"/>
      <c r="P318" s="23"/>
      <c r="Q318" s="23" t="e">
        <f>LEFT(RIGHT(" "&amp;U318*100,15-COLUMN()))</f>
        <v>#VALUE!</v>
      </c>
      <c r="R318" s="23" t="e">
        <f>LEFT(RIGHT(" "&amp;U318*100,15-COLUMN()))</f>
        <v>#VALUE!</v>
      </c>
      <c r="S318" s="23"/>
      <c r="T318" s="3" t="s">
        <v>8</v>
      </c>
      <c r="U318" s="24"/>
      <c r="W318" s="4"/>
    </row>
    <row r="319" spans="1:24" s="35" customFormat="1" ht="27.6" customHeight="1">
      <c r="A319" s="29"/>
      <c r="B319" s="30" t="str">
        <f>IF(G320=0,"",IF(ABS(G320)&lt;1,"",TEXT(TRUNC(ABS(G320)),"[DBNum2]")&amp;"元")&amp;IF(RIGHT(TRUNC(G320*100),2)*1=0,IF(ABS(G320)&lt;0.01,"","整"),IF(ABS(G320)&lt;0.1,"",TEXT(RIGHT(TRUNC(G320*10)),"[dbnum2]"))&amp;IF(RIGHT(TRUNC(G320*10))*1=0,"","角")&amp;IF(RIGHT(TRUNC(G320*100))*1=0,"整",TEXT(RIGHT(TRUNC(G320*100)),"[dbnum2]")&amp;"分")))</f>
        <v>贰万伍仟叁佰玖拾陆元整</v>
      </c>
      <c r="C319" s="30"/>
      <c r="D319" s="30"/>
      <c r="E319" s="30"/>
      <c r="F319" s="29"/>
      <c r="G319" s="31"/>
      <c r="H319" s="31" t="s">
        <v>9</v>
      </c>
      <c r="I319" s="31" t="str">
        <f>LEFT(RIGHT(" "&amp;U319*100,16-COLUMN()))</f>
        <v>2</v>
      </c>
      <c r="J319" s="31" t="str">
        <f>LEFT(RIGHT(" "&amp;U319*100,16-COLUMN()))</f>
        <v>5</v>
      </c>
      <c r="K319" s="31" t="str">
        <f>LEFT(RIGHT(" "&amp;U319*100,16-COLUMN()))</f>
        <v>3</v>
      </c>
      <c r="L319" s="31" t="str">
        <f>LEFT(RIGHT(" "&amp;U319*100,16-COLUMN()))</f>
        <v>9</v>
      </c>
      <c r="M319" s="31" t="str">
        <f>LEFT(RIGHT(" "&amp;U319*100,16-COLUMN()))</f>
        <v>6</v>
      </c>
      <c r="N319" s="31" t="str">
        <f>LEFT(RIGHT(" "&amp;U319*100,16-COLUMN()))</f>
        <v>0</v>
      </c>
      <c r="O319" s="31" t="str">
        <f>LEFT(RIGHT(" "&amp;U319*100,16-COLUMN()))</f>
        <v>0</v>
      </c>
      <c r="P319" s="31" t="str">
        <f>LEFT(RIGHT(" "&amp;U319*100,16-COLUMN()))</f>
        <v/>
      </c>
      <c r="Q319" s="31" t="e">
        <f>LEFT(RIGHT(" "&amp;U319*100,15-COLUMN()))</f>
        <v>#VALUE!</v>
      </c>
      <c r="R319" s="31" t="e">
        <f>LEFT(RIGHT(" "&amp;U319*100,15-COLUMN()))</f>
        <v>#VALUE!</v>
      </c>
      <c r="S319" s="31" t="e">
        <f>LEFT(RIGHT(" "&amp;U319*100,15-COLUMN()))</f>
        <v>#VALUE!</v>
      </c>
      <c r="T319" s="31"/>
      <c r="U319" s="32">
        <f>SUM(U315:U318)</f>
        <v>25396</v>
      </c>
      <c r="V319" s="3"/>
      <c r="W319" s="33"/>
      <c r="X319" s="34"/>
    </row>
    <row r="320" spans="1:24" ht="27" customHeight="1">
      <c r="A320" s="36" t="s">
        <v>10</v>
      </c>
      <c r="B320" s="36"/>
      <c r="C320" s="37"/>
      <c r="D320" s="38" t="s">
        <v>11</v>
      </c>
      <c r="E320" s="38"/>
      <c r="F320" s="39"/>
      <c r="G320" s="40">
        <f>U319</f>
        <v>25396</v>
      </c>
      <c r="H320" s="23"/>
      <c r="I320" s="23"/>
      <c r="J320" s="41"/>
      <c r="K320" s="31"/>
      <c r="L320" s="23"/>
      <c r="M320" s="41"/>
      <c r="N320" s="42"/>
      <c r="O320" s="42"/>
      <c r="P320" s="17"/>
      <c r="Q320" s="42"/>
      <c r="R320" s="17"/>
      <c r="S320" s="17"/>
      <c r="T320" s="17"/>
      <c r="U320" s="43"/>
      <c r="X320" s="44"/>
    </row>
    <row r="321" spans="1:24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2"/>
      <c r="W321" s="4"/>
    </row>
    <row r="322" spans="1:24" s="13" customFormat="1" ht="37.5" customHeight="1">
      <c r="A322" s="6"/>
      <c r="B322" s="7"/>
      <c r="C322" s="8"/>
      <c r="D322" s="7"/>
      <c r="E322" s="7"/>
      <c r="F322" s="7"/>
      <c r="G322" s="9">
        <f>U321</f>
        <v>0</v>
      </c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1"/>
      <c r="T322" s="11"/>
      <c r="U322" s="12"/>
      <c r="V322" s="3"/>
      <c r="W322" s="12"/>
      <c r="X322" s="12"/>
    </row>
    <row r="323" spans="1:24" ht="18.75" customHeight="1">
      <c r="A323" s="1"/>
      <c r="B323" s="14"/>
      <c r="C323" s="15"/>
      <c r="D323" s="14"/>
      <c r="E323" s="14"/>
      <c r="F323" s="14"/>
      <c r="G323" s="14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7"/>
      <c r="T323" s="17"/>
      <c r="W323" s="4"/>
    </row>
    <row r="324" spans="1:24" ht="8.25" customHeight="1">
      <c r="A324" s="1"/>
      <c r="B324" s="14"/>
      <c r="C324" s="15"/>
      <c r="D324" s="14"/>
      <c r="E324" s="14"/>
      <c r="F324" s="14"/>
      <c r="G324" s="14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7"/>
      <c r="T324" s="17"/>
      <c r="W324" s="4"/>
    </row>
    <row r="325" spans="1:24" ht="17.25" customHeight="1">
      <c r="A325" s="19" t="s">
        <v>122</v>
      </c>
      <c r="B325" s="19"/>
      <c r="C325" s="20"/>
      <c r="D325" s="21"/>
      <c r="E325" s="21"/>
      <c r="F325" s="22" t="str">
        <f>LEFT(RIGHT(" "&amp;U325*100,16-COLUMN()))</f>
        <v>2</v>
      </c>
      <c r="G325" s="23" t="str">
        <f>LEFT(RIGHT(" "&amp;U325*100,16-COLUMN()))</f>
        <v>0</v>
      </c>
      <c r="H325" s="23" t="str">
        <f>LEFT(RIGHT(" "&amp;U325*100,16-COLUMN()))</f>
        <v>3</v>
      </c>
      <c r="I325" s="23" t="str">
        <f>LEFT(RIGHT(" "&amp;U325*100,16-COLUMN()))</f>
        <v>1</v>
      </c>
      <c r="J325" s="23" t="str">
        <f>LEFT(RIGHT(" "&amp;U325*100,16-COLUMN()))</f>
        <v>8</v>
      </c>
      <c r="K325" s="23" t="str">
        <f>LEFT(RIGHT(" "&amp;U325*100,16-COLUMN()))</f>
        <v>4</v>
      </c>
      <c r="L325" s="23" t="str">
        <f>LEFT(RIGHT(" "&amp;U325*100,16-COLUMN()))</f>
        <v>6</v>
      </c>
      <c r="M325" s="23" t="str">
        <f>LEFT(RIGHT(" "&amp;U325*100,16-COLUMN()))</f>
        <v>5</v>
      </c>
      <c r="N325" s="23" t="str">
        <f>LEFT(RIGHT(" "&amp;U325*100,16-COLUMN()))</f>
        <v>6</v>
      </c>
      <c r="O325" s="23" t="str">
        <f>LEFT(RIGHT(" "&amp;U325*100,16-COLUMN()))</f>
        <v>0</v>
      </c>
      <c r="P325" s="23" t="str">
        <f>LEFT(RIGHT(" "&amp;U325*100,16-COLUMN()))</f>
        <v/>
      </c>
      <c r="Q325" s="23" t="e">
        <f>LEFT(RIGHT(" "&amp;U325*100,15-COLUMN()))</f>
        <v>#VALUE!</v>
      </c>
      <c r="R325" s="23" t="e">
        <f>LEFT(RIGHT(" "&amp;U325*100,15-COLUMN()))</f>
        <v>#VALUE!</v>
      </c>
      <c r="S325" s="23" t="e">
        <f>LEFT(RIGHT(" "&amp;U325*100,15-COLUMN()))</f>
        <v>#VALUE!</v>
      </c>
      <c r="T325" s="3" t="s">
        <v>47</v>
      </c>
      <c r="U325" s="24">
        <v>20318465.600000001</v>
      </c>
      <c r="V325" s="3">
        <f>539+236+300+300</f>
        <v>1375</v>
      </c>
      <c r="W325" s="4"/>
    </row>
    <row r="326" spans="1:24" ht="17.25" customHeight="1">
      <c r="A326" s="25"/>
      <c r="B326" s="25"/>
      <c r="C326" s="20"/>
      <c r="D326" s="21"/>
      <c r="E326" s="21"/>
      <c r="F326" s="26" t="str">
        <f>LEFT(RIGHT(" "&amp;U326*100,16-COLUMN()))</f>
        <v xml:space="preserve"> </v>
      </c>
      <c r="G326" s="23" t="str">
        <f>LEFT(RIGHT(" "&amp;U326*100,16-COLUMN()))</f>
        <v xml:space="preserve"> </v>
      </c>
      <c r="H326" s="23" t="str">
        <f>LEFT(RIGHT(" "&amp;U326*100,16-COLUMN()))</f>
        <v xml:space="preserve"> </v>
      </c>
      <c r="I326" s="23" t="str">
        <f>LEFT(RIGHT(" "&amp;U326*100,16-COLUMN()))</f>
        <v xml:space="preserve"> </v>
      </c>
      <c r="J326" s="23" t="str">
        <f>LEFT(RIGHT(" "&amp;U326*100,16-COLUMN()))</f>
        <v xml:space="preserve"> </v>
      </c>
      <c r="K326" s="23" t="str">
        <f>LEFT(RIGHT(" "&amp;U326*100,16-COLUMN()))</f>
        <v xml:space="preserve"> </v>
      </c>
      <c r="L326" s="23" t="str">
        <f>LEFT(RIGHT(" "&amp;U326*100,16-COLUMN()))</f>
        <v xml:space="preserve"> </v>
      </c>
      <c r="M326" s="23" t="str">
        <f>LEFT(RIGHT(" "&amp;U326*100,16-COLUMN()))</f>
        <v xml:space="preserve"> </v>
      </c>
      <c r="N326" s="23" t="str">
        <f>LEFT(RIGHT(" "&amp;U326*100,16-COLUMN()))</f>
        <v xml:space="preserve"> </v>
      </c>
      <c r="O326" s="23"/>
      <c r="P326" s="23" t="str">
        <f>LEFT(RIGHT(" "&amp;U326*100,16-COLUMN()))</f>
        <v/>
      </c>
      <c r="Q326" s="23" t="e">
        <f>LEFT(RIGHT(" "&amp;U326*100,15-COLUMN()))</f>
        <v>#VALUE!</v>
      </c>
      <c r="R326" s="23" t="e">
        <f>LEFT(RIGHT(" "&amp;U326*100,15-COLUMN()))</f>
        <v>#VALUE!</v>
      </c>
      <c r="S326" s="23"/>
      <c r="T326" s="3" t="s">
        <v>49</v>
      </c>
      <c r="U326" s="24"/>
      <c r="V326" s="3">
        <f>910+780</f>
        <v>1690</v>
      </c>
      <c r="W326" s="27"/>
    </row>
    <row r="327" spans="1:24" ht="17.25" customHeight="1">
      <c r="A327" s="25"/>
      <c r="B327" s="25"/>
      <c r="C327" s="20"/>
      <c r="D327" s="21"/>
      <c r="E327" s="21"/>
      <c r="F327" s="22" t="str">
        <f>LEFT(RIGHT(" "&amp;U327*100,16-COLUMN()))</f>
        <v xml:space="preserve"> </v>
      </c>
      <c r="G327" s="23" t="str">
        <f>LEFT(RIGHT(" "&amp;U327*100,16-COLUMN()))</f>
        <v xml:space="preserve"> </v>
      </c>
      <c r="H327" s="23" t="str">
        <f>LEFT(RIGHT(" "&amp;U327*100,16-COLUMN()))</f>
        <v xml:space="preserve"> </v>
      </c>
      <c r="I327" s="23" t="str">
        <f>LEFT(RIGHT(" "&amp;U327*100,16-COLUMN()))</f>
        <v xml:space="preserve"> </v>
      </c>
      <c r="J327" s="23" t="str">
        <f>LEFT(RIGHT(" "&amp;U327*100,16-COLUMN()))</f>
        <v xml:space="preserve"> </v>
      </c>
      <c r="K327" s="23" t="str">
        <f>LEFT(RIGHT(" "&amp;U327*100,16-COLUMN()))</f>
        <v xml:space="preserve"> </v>
      </c>
      <c r="L327" s="23" t="str">
        <f>LEFT(RIGHT(" "&amp;U327*100,16-COLUMN()))</f>
        <v xml:space="preserve"> </v>
      </c>
      <c r="M327" s="23" t="str">
        <f>LEFT(RIGHT(" "&amp;U327*100,16-COLUMN()))</f>
        <v xml:space="preserve"> </v>
      </c>
      <c r="N327" s="23" t="str">
        <f>LEFT(RIGHT(" "&amp;U327*100,16-COLUMN()))</f>
        <v xml:space="preserve"> </v>
      </c>
      <c r="O327" s="23"/>
      <c r="P327" s="23"/>
      <c r="Q327" s="23" t="e">
        <f>LEFT(RIGHT(" "&amp;U327*100,15-COLUMN()))</f>
        <v>#VALUE!</v>
      </c>
      <c r="R327" s="23" t="e">
        <f>LEFT(RIGHT(" "&amp;U327*100,15-COLUMN()))</f>
        <v>#VALUE!</v>
      </c>
      <c r="S327" s="23"/>
      <c r="T327" s="28"/>
      <c r="U327" s="24"/>
      <c r="V327" s="3">
        <f>138+9.94+220.8+13.8</f>
        <v>382.54</v>
      </c>
      <c r="W327" s="4"/>
    </row>
    <row r="328" spans="1:24" ht="17.25" customHeight="1">
      <c r="A328" s="25"/>
      <c r="B328" s="25"/>
      <c r="C328" s="20"/>
      <c r="D328" s="21"/>
      <c r="E328" s="21"/>
      <c r="F328" s="22" t="str">
        <f>LEFT(RIGHT(" "&amp;U328*100,16-COLUMN()))</f>
        <v xml:space="preserve"> </v>
      </c>
      <c r="G328" s="23" t="str">
        <f>LEFT(RIGHT(" "&amp;U328*100,16-COLUMN()))</f>
        <v xml:space="preserve"> </v>
      </c>
      <c r="H328" s="23" t="str">
        <f>LEFT(RIGHT(" "&amp;U328*100,16-COLUMN()))</f>
        <v xml:space="preserve"> </v>
      </c>
      <c r="I328" s="23" t="str">
        <f>LEFT(RIGHT(" "&amp;U328*100,16-COLUMN()))</f>
        <v xml:space="preserve"> </v>
      </c>
      <c r="J328" s="23" t="str">
        <f>LEFT(RIGHT(" "&amp;U328*100,16-COLUMN()))</f>
        <v xml:space="preserve"> </v>
      </c>
      <c r="K328" s="23" t="str">
        <f>LEFT(RIGHT(" "&amp;U328*100,16-COLUMN()))</f>
        <v xml:space="preserve"> </v>
      </c>
      <c r="L328" s="23" t="str">
        <f>LEFT(RIGHT(" "&amp;U328*100,16-COLUMN()))</f>
        <v xml:space="preserve"> </v>
      </c>
      <c r="M328" s="23" t="str">
        <f>LEFT(RIGHT(" "&amp;U328*100,16-COLUMN()))</f>
        <v xml:space="preserve"> </v>
      </c>
      <c r="N328" s="23" t="str">
        <f>LEFT(RIGHT(" "&amp;U328*100,16-COLUMN()))</f>
        <v xml:space="preserve"> </v>
      </c>
      <c r="O328" s="23"/>
      <c r="P328" s="23"/>
      <c r="Q328" s="23" t="e">
        <f>LEFT(RIGHT(" "&amp;U328*100,15-COLUMN()))</f>
        <v>#VALUE!</v>
      </c>
      <c r="R328" s="23" t="e">
        <f>LEFT(RIGHT(" "&amp;U328*100,15-COLUMN()))</f>
        <v>#VALUE!</v>
      </c>
      <c r="S328" s="23"/>
      <c r="T328" s="3" t="s">
        <v>8</v>
      </c>
      <c r="U328" s="24"/>
      <c r="W328" s="4"/>
    </row>
    <row r="329" spans="1:24" s="35" customFormat="1" ht="27.6" customHeight="1">
      <c r="A329" s="29"/>
      <c r="B329" s="30" t="str">
        <f>IF(G330=0,"",IF(ABS(G330)&lt;1,"",TEXT(TRUNC(ABS(G330)),"[DBNum2]")&amp;"元")&amp;IF(RIGHT(TRUNC(G330*100),2)*1=0,IF(ABS(G330)&lt;0.01,"","整"),IF(ABS(G330)&lt;0.1,"",TEXT(RIGHT(TRUNC(G330*10)),"[dbnum2]"))&amp;IF(RIGHT(TRUNC(G330*10))*1=0,"","角")&amp;IF(RIGHT(TRUNC(G330*100))*1=0,"整",TEXT(RIGHT(TRUNC(G330*100)),"[dbnum2]")&amp;"分")))</f>
        <v>贰仟零叁拾壹万捌仟肆佰陆拾伍元陆角整</v>
      </c>
      <c r="C329" s="30"/>
      <c r="D329" s="30"/>
      <c r="E329" s="30"/>
      <c r="F329" s="29" t="str">
        <f>LEFT(RIGHT(" "&amp;U329*100,16-COLUMN()))</f>
        <v>2</v>
      </c>
      <c r="G329" s="31" t="str">
        <f>LEFT(RIGHT(" "&amp;U329*100,16-COLUMN()))</f>
        <v>0</v>
      </c>
      <c r="H329" s="31" t="str">
        <f>LEFT(RIGHT(" "&amp;U329*100,16-COLUMN()))</f>
        <v>3</v>
      </c>
      <c r="I329" s="31" t="str">
        <f>LEFT(RIGHT(" "&amp;U329*100,16-COLUMN()))</f>
        <v>1</v>
      </c>
      <c r="J329" s="31" t="str">
        <f>LEFT(RIGHT(" "&amp;U329*100,16-COLUMN()))</f>
        <v>8</v>
      </c>
      <c r="K329" s="31" t="str">
        <f>LEFT(RIGHT(" "&amp;U329*100,16-COLUMN()))</f>
        <v>4</v>
      </c>
      <c r="L329" s="31" t="str">
        <f>LEFT(RIGHT(" "&amp;U329*100,16-COLUMN()))</f>
        <v>6</v>
      </c>
      <c r="M329" s="31" t="str">
        <f>LEFT(RIGHT(" "&amp;U329*100,16-COLUMN()))</f>
        <v>5</v>
      </c>
      <c r="N329" s="31" t="str">
        <f>LEFT(RIGHT(" "&amp;U329*100,16-COLUMN()))</f>
        <v>6</v>
      </c>
      <c r="O329" s="31" t="str">
        <f>LEFT(RIGHT(" "&amp;U329*100,16-COLUMN()))</f>
        <v>0</v>
      </c>
      <c r="P329" s="31" t="str">
        <f>LEFT(RIGHT(" "&amp;U329*100,16-COLUMN()))</f>
        <v/>
      </c>
      <c r="Q329" s="31" t="e">
        <f>LEFT(RIGHT(" "&amp;U329*100,15-COLUMN()))</f>
        <v>#VALUE!</v>
      </c>
      <c r="R329" s="31" t="e">
        <f>LEFT(RIGHT(" "&amp;U329*100,15-COLUMN()))</f>
        <v>#VALUE!</v>
      </c>
      <c r="S329" s="31" t="e">
        <f>LEFT(RIGHT(" "&amp;U329*100,15-COLUMN()))</f>
        <v>#VALUE!</v>
      </c>
      <c r="T329" s="31"/>
      <c r="U329" s="32">
        <f>SUM(U325:U328)</f>
        <v>20318465.600000001</v>
      </c>
      <c r="V329" s="3"/>
      <c r="W329" s="33"/>
      <c r="X329" s="34"/>
    </row>
    <row r="330" spans="1:24" ht="27" customHeight="1">
      <c r="A330" s="36" t="s">
        <v>10</v>
      </c>
      <c r="B330" s="36"/>
      <c r="C330" s="37"/>
      <c r="D330" s="38" t="s">
        <v>11</v>
      </c>
      <c r="E330" s="38"/>
      <c r="F330" s="39"/>
      <c r="G330" s="40">
        <f>U329</f>
        <v>20318465.600000001</v>
      </c>
      <c r="H330" s="23"/>
      <c r="I330" s="23"/>
      <c r="J330" s="41"/>
      <c r="K330" s="31"/>
      <c r="L330" s="23"/>
      <c r="M330" s="41"/>
      <c r="N330" s="42"/>
      <c r="O330" s="42"/>
      <c r="P330" s="17"/>
      <c r="Q330" s="42"/>
      <c r="R330" s="17"/>
      <c r="S330" s="17"/>
      <c r="T330" s="17"/>
      <c r="U330" s="43"/>
      <c r="X330" s="44"/>
    </row>
    <row r="331" spans="1:24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2"/>
      <c r="W331" s="4"/>
    </row>
    <row r="332" spans="1:24" s="13" customFormat="1" ht="37.5" customHeight="1">
      <c r="A332" s="6"/>
      <c r="B332" s="7"/>
      <c r="C332" s="8"/>
      <c r="D332" s="7"/>
      <c r="E332" s="7"/>
      <c r="F332" s="7"/>
      <c r="G332" s="9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1"/>
      <c r="T332" s="11"/>
      <c r="U332" s="12"/>
      <c r="V332" s="3"/>
      <c r="W332" s="12"/>
      <c r="X332" s="12"/>
    </row>
    <row r="333" spans="1:24" ht="18.75" customHeight="1">
      <c r="A333" s="1"/>
      <c r="B333" s="14"/>
      <c r="C333" s="15"/>
      <c r="D333" s="14"/>
      <c r="E333" s="14"/>
      <c r="F333" s="14"/>
      <c r="G333" s="14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7"/>
      <c r="T333" s="17"/>
      <c r="W333" s="4"/>
    </row>
    <row r="334" spans="1:24" ht="8.25" customHeight="1">
      <c r="A334" s="1"/>
      <c r="B334" s="14"/>
      <c r="C334" s="15"/>
      <c r="D334" s="14"/>
      <c r="E334" s="14"/>
      <c r="F334" s="14"/>
      <c r="G334" s="14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7"/>
      <c r="T334" s="17"/>
      <c r="W334" s="4"/>
    </row>
    <row r="335" spans="1:24" ht="17.25" customHeight="1">
      <c r="A335" s="19" t="s">
        <v>123</v>
      </c>
      <c r="B335" s="19"/>
      <c r="C335" s="20"/>
      <c r="D335" s="21" t="s">
        <v>124</v>
      </c>
      <c r="E335" s="21"/>
      <c r="F335" s="22"/>
      <c r="G335" s="23" t="str">
        <f>LEFT(RIGHT(" "&amp;U335*100,16-COLUMN()))</f>
        <v xml:space="preserve"> </v>
      </c>
      <c r="H335" s="23" t="str">
        <f>LEFT(RIGHT(" "&amp;U335*100,16-COLUMN()))</f>
        <v xml:space="preserve"> </v>
      </c>
      <c r="I335" s="23" t="str">
        <f>LEFT(RIGHT(" "&amp;U335*100,16-COLUMN()))</f>
        <v xml:space="preserve"> </v>
      </c>
      <c r="J335" s="23" t="str">
        <f>LEFT(RIGHT(" "&amp;U335*100,16-COLUMN()))</f>
        <v>8</v>
      </c>
      <c r="K335" s="23" t="str">
        <f>LEFT(RIGHT(" "&amp;U335*100,16-COLUMN()))</f>
        <v>5</v>
      </c>
      <c r="L335" s="23" t="str">
        <f>LEFT(RIGHT(" "&amp;U335*100,16-COLUMN()))</f>
        <v>6</v>
      </c>
      <c r="M335" s="23" t="str">
        <f>LEFT(RIGHT(" "&amp;U335*100,16-COLUMN()))</f>
        <v>3</v>
      </c>
      <c r="N335" s="23" t="str">
        <f>LEFT(RIGHT(" "&amp;U335*100,16-COLUMN()))</f>
        <v>0</v>
      </c>
      <c r="O335" s="23" t="str">
        <f>LEFT(RIGHT(" "&amp;U335*100,16-COLUMN()))</f>
        <v>3</v>
      </c>
      <c r="P335" s="23" t="str">
        <f>LEFT(RIGHT(" "&amp;U335*100,16-COLUMN()))</f>
        <v/>
      </c>
      <c r="Q335" s="23" t="e">
        <f>LEFT(RIGHT(" "&amp;U335*100,15-COLUMN()))</f>
        <v>#VALUE!</v>
      </c>
      <c r="R335" s="23" t="e">
        <f>LEFT(RIGHT(" "&amp;U335*100,15-COLUMN()))</f>
        <v>#VALUE!</v>
      </c>
      <c r="S335" s="23" t="e">
        <f>LEFT(RIGHT(" "&amp;U335*100,15-COLUMN()))</f>
        <v>#VALUE!</v>
      </c>
      <c r="T335" s="3" t="s">
        <v>47</v>
      </c>
      <c r="U335" s="24">
        <v>8563.0300000000007</v>
      </c>
      <c r="V335" s="3">
        <f>539+236+300+300</f>
        <v>1375</v>
      </c>
      <c r="W335" s="4"/>
    </row>
    <row r="336" spans="1:24" ht="17.25" customHeight="1">
      <c r="A336" s="25" t="s">
        <v>125</v>
      </c>
      <c r="B336" s="25"/>
      <c r="C336" s="20"/>
      <c r="D336" s="21" t="s">
        <v>124</v>
      </c>
      <c r="E336" s="21"/>
      <c r="F336" s="26"/>
      <c r="G336" s="23" t="str">
        <f>LEFT(RIGHT(" "&amp;U336*100,16-COLUMN()))</f>
        <v xml:space="preserve"> </v>
      </c>
      <c r="H336" s="23" t="str">
        <f>LEFT(RIGHT(" "&amp;U336*100,16-COLUMN()))</f>
        <v xml:space="preserve"> </v>
      </c>
      <c r="I336" s="23" t="str">
        <f>LEFT(RIGHT(" "&amp;U336*100,16-COLUMN()))</f>
        <v>1</v>
      </c>
      <c r="J336" s="23" t="str">
        <f>LEFT(RIGHT(" "&amp;U336*100,16-COLUMN()))</f>
        <v>8</v>
      </c>
      <c r="K336" s="23" t="str">
        <f>LEFT(RIGHT(" "&amp;U336*100,16-COLUMN()))</f>
        <v>4</v>
      </c>
      <c r="L336" s="23" t="str">
        <f>LEFT(RIGHT(" "&amp;U336*100,16-COLUMN()))</f>
        <v>3</v>
      </c>
      <c r="M336" s="23" t="str">
        <f>LEFT(RIGHT(" "&amp;U336*100,16-COLUMN()))</f>
        <v>6</v>
      </c>
      <c r="N336" s="23" t="str">
        <f>LEFT(RIGHT(" "&amp;U336*100,16-COLUMN()))</f>
        <v>9</v>
      </c>
      <c r="O336" s="23" t="str">
        <f>LEFT(RIGHT(" "&amp;U336*100,16-COLUMN()))</f>
        <v>7</v>
      </c>
      <c r="P336" s="23" t="str">
        <f>LEFT(RIGHT(" "&amp;U336*100,16-COLUMN()))</f>
        <v/>
      </c>
      <c r="Q336" s="23" t="e">
        <f>LEFT(RIGHT(" "&amp;U336*100,15-COLUMN()))</f>
        <v>#VALUE!</v>
      </c>
      <c r="R336" s="23" t="e">
        <f>LEFT(RIGHT(" "&amp;U336*100,15-COLUMN()))</f>
        <v>#VALUE!</v>
      </c>
      <c r="S336" s="23"/>
      <c r="T336" s="3" t="s">
        <v>49</v>
      </c>
      <c r="U336" s="24">
        <f>27000-U335</f>
        <v>18436.97</v>
      </c>
      <c r="V336" s="3">
        <f>910+780</f>
        <v>1690</v>
      </c>
      <c r="W336" s="27"/>
    </row>
    <row r="337" spans="1:24" ht="17.25" customHeight="1">
      <c r="A337" s="25"/>
      <c r="B337" s="25"/>
      <c r="C337" s="20"/>
      <c r="D337" s="21"/>
      <c r="E337" s="21"/>
      <c r="F337" s="22"/>
      <c r="G337" s="23" t="str">
        <f>LEFT(RIGHT(" "&amp;U337*100,16-COLUMN()))</f>
        <v xml:space="preserve"> </v>
      </c>
      <c r="H337" s="23" t="str">
        <f>LEFT(RIGHT(" "&amp;U337*100,16-COLUMN()))</f>
        <v xml:space="preserve"> </v>
      </c>
      <c r="I337" s="23" t="str">
        <f>LEFT(RIGHT(" "&amp;U337*100,16-COLUMN()))</f>
        <v xml:space="preserve"> </v>
      </c>
      <c r="J337" s="23" t="str">
        <f>LEFT(RIGHT(" "&amp;U337*100,16-COLUMN()))</f>
        <v xml:space="preserve"> </v>
      </c>
      <c r="K337" s="23" t="str">
        <f>LEFT(RIGHT(" "&amp;U337*100,16-COLUMN()))</f>
        <v xml:space="preserve"> </v>
      </c>
      <c r="L337" s="23" t="str">
        <f>LEFT(RIGHT(" "&amp;U337*100,16-COLUMN()))</f>
        <v xml:space="preserve"> </v>
      </c>
      <c r="M337" s="23" t="str">
        <f>LEFT(RIGHT(" "&amp;U337*100,16-COLUMN()))</f>
        <v xml:space="preserve"> </v>
      </c>
      <c r="N337" s="23" t="str">
        <f>LEFT(RIGHT(" "&amp;U337*100,16-COLUMN()))</f>
        <v xml:space="preserve"> </v>
      </c>
      <c r="O337" s="23"/>
      <c r="P337" s="23"/>
      <c r="Q337" s="23" t="e">
        <f>LEFT(RIGHT(" "&amp;U337*100,15-COLUMN()))</f>
        <v>#VALUE!</v>
      </c>
      <c r="R337" s="23" t="e">
        <f>LEFT(RIGHT(" "&amp;U337*100,15-COLUMN()))</f>
        <v>#VALUE!</v>
      </c>
      <c r="S337" s="23"/>
      <c r="T337" s="28">
        <v>2</v>
      </c>
      <c r="U337" s="24"/>
      <c r="V337" s="3">
        <f>138+9.94+220.8+13.8</f>
        <v>382.54</v>
      </c>
      <c r="W337" s="4"/>
    </row>
    <row r="338" spans="1:24" ht="17.25" customHeight="1">
      <c r="A338" s="25"/>
      <c r="B338" s="25"/>
      <c r="C338" s="20"/>
      <c r="D338" s="21"/>
      <c r="E338" s="21"/>
      <c r="F338" s="22"/>
      <c r="G338" s="23" t="str">
        <f>LEFT(RIGHT(" "&amp;U338*100,16-COLUMN()))</f>
        <v xml:space="preserve"> </v>
      </c>
      <c r="H338" s="23" t="str">
        <f>LEFT(RIGHT(" "&amp;U338*100,16-COLUMN()))</f>
        <v xml:space="preserve"> </v>
      </c>
      <c r="I338" s="23" t="str">
        <f>LEFT(RIGHT(" "&amp;U338*100,16-COLUMN()))</f>
        <v xml:space="preserve"> </v>
      </c>
      <c r="J338" s="23" t="str">
        <f>LEFT(RIGHT(" "&amp;U338*100,16-COLUMN()))</f>
        <v xml:space="preserve"> </v>
      </c>
      <c r="K338" s="23" t="str">
        <f>LEFT(RIGHT(" "&amp;U338*100,16-COLUMN()))</f>
        <v xml:space="preserve"> </v>
      </c>
      <c r="L338" s="23" t="str">
        <f>LEFT(RIGHT(" "&amp;U338*100,16-COLUMN()))</f>
        <v xml:space="preserve"> </v>
      </c>
      <c r="M338" s="23" t="str">
        <f>LEFT(RIGHT(" "&amp;U338*100,16-COLUMN()))</f>
        <v xml:space="preserve"> </v>
      </c>
      <c r="N338" s="23" t="str">
        <f>LEFT(RIGHT(" "&amp;U338*100,16-COLUMN()))</f>
        <v xml:space="preserve"> </v>
      </c>
      <c r="O338" s="23"/>
      <c r="P338" s="23"/>
      <c r="Q338" s="23" t="e">
        <f>LEFT(RIGHT(" "&amp;U338*100,15-COLUMN()))</f>
        <v>#VALUE!</v>
      </c>
      <c r="R338" s="23" t="e">
        <f>LEFT(RIGHT(" "&amp;U338*100,15-COLUMN()))</f>
        <v>#VALUE!</v>
      </c>
      <c r="S338" s="23"/>
      <c r="T338" s="3" t="s">
        <v>8</v>
      </c>
      <c r="U338" s="24"/>
      <c r="W338" s="4"/>
    </row>
    <row r="339" spans="1:24" s="35" customFormat="1" ht="27.6" customHeight="1">
      <c r="A339" s="29"/>
      <c r="B339" s="30" t="str">
        <f>IF(G340=0,"",IF(ABS(G340)&lt;1,"",TEXT(TRUNC(ABS(G340)),"[DBNum2]")&amp;"元")&amp;IF(RIGHT(TRUNC(G340*100),2)*1=0,IF(ABS(G340)&lt;0.01,"","整"),IF(ABS(G340)&lt;0.1,"",TEXT(RIGHT(TRUNC(G340*10)),"[dbnum2]"))&amp;IF(RIGHT(TRUNC(G340*10))*1=0,"","角")&amp;IF(RIGHT(TRUNC(G340*100))*1=0,"整",TEXT(RIGHT(TRUNC(G340*100)),"[dbnum2]")&amp;"分")))</f>
        <v>贰万柒仟元整</v>
      </c>
      <c r="C339" s="30"/>
      <c r="D339" s="30"/>
      <c r="E339" s="30"/>
      <c r="F339" s="29"/>
      <c r="G339" s="31"/>
      <c r="H339" s="31" t="s">
        <v>9</v>
      </c>
      <c r="I339" s="31" t="str">
        <f>LEFT(RIGHT(" "&amp;U339*100,16-COLUMN()))</f>
        <v>2</v>
      </c>
      <c r="J339" s="31" t="str">
        <f>LEFT(RIGHT(" "&amp;U339*100,16-COLUMN()))</f>
        <v>7</v>
      </c>
      <c r="K339" s="31" t="str">
        <f>LEFT(RIGHT(" "&amp;U339*100,16-COLUMN()))</f>
        <v>0</v>
      </c>
      <c r="L339" s="31" t="str">
        <f>LEFT(RIGHT(" "&amp;U339*100,16-COLUMN()))</f>
        <v>0</v>
      </c>
      <c r="M339" s="31" t="str">
        <f>LEFT(RIGHT(" "&amp;U339*100,16-COLUMN()))</f>
        <v>0</v>
      </c>
      <c r="N339" s="31" t="str">
        <f>LEFT(RIGHT(" "&amp;U339*100,16-COLUMN()))</f>
        <v>0</v>
      </c>
      <c r="O339" s="31" t="str">
        <f>LEFT(RIGHT(" "&amp;U339*100,16-COLUMN()))</f>
        <v>0</v>
      </c>
      <c r="P339" s="31" t="str">
        <f>LEFT(RIGHT(" "&amp;U339*100,16-COLUMN()))</f>
        <v/>
      </c>
      <c r="Q339" s="31" t="e">
        <f>LEFT(RIGHT(" "&amp;U339*100,15-COLUMN()))</f>
        <v>#VALUE!</v>
      </c>
      <c r="R339" s="31" t="e">
        <f>LEFT(RIGHT(" "&amp;U339*100,15-COLUMN()))</f>
        <v>#VALUE!</v>
      </c>
      <c r="S339" s="31" t="e">
        <f>LEFT(RIGHT(" "&amp;U339*100,15-COLUMN()))</f>
        <v>#VALUE!</v>
      </c>
      <c r="T339" s="31"/>
      <c r="U339" s="32">
        <f>SUM(U335:U338)</f>
        <v>27000</v>
      </c>
      <c r="V339" s="3"/>
      <c r="W339" s="33"/>
      <c r="X339" s="34"/>
    </row>
    <row r="340" spans="1:24" ht="27" customHeight="1">
      <c r="A340" s="36" t="s">
        <v>10</v>
      </c>
      <c r="B340" s="36"/>
      <c r="C340" s="37"/>
      <c r="D340" s="38" t="s">
        <v>11</v>
      </c>
      <c r="E340" s="38"/>
      <c r="F340" s="39"/>
      <c r="G340" s="40">
        <f>U339</f>
        <v>27000</v>
      </c>
      <c r="H340" s="23"/>
      <c r="I340" s="23"/>
      <c r="J340" s="41"/>
      <c r="K340" s="31"/>
      <c r="L340" s="23"/>
      <c r="M340" s="41"/>
      <c r="N340" s="42"/>
      <c r="O340" s="42"/>
      <c r="P340" s="17"/>
      <c r="Q340" s="42"/>
      <c r="R340" s="17"/>
      <c r="S340" s="17"/>
      <c r="T340" s="17"/>
      <c r="U340" s="43"/>
      <c r="X340" s="44"/>
    </row>
    <row r="341" spans="1:24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2"/>
      <c r="W341" s="4"/>
    </row>
    <row r="342" spans="1:24" s="13" customFormat="1" ht="37.5" customHeight="1">
      <c r="A342" s="6"/>
      <c r="B342" s="7"/>
      <c r="C342" s="8"/>
      <c r="D342" s="7"/>
      <c r="E342" s="7"/>
      <c r="F342" s="7"/>
      <c r="G342" s="9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1"/>
      <c r="T342" s="11"/>
      <c r="U342" s="12"/>
      <c r="V342" s="3"/>
      <c r="W342" s="12"/>
      <c r="X342" s="12"/>
    </row>
    <row r="343" spans="1:24" ht="18.75" customHeight="1">
      <c r="A343" s="1"/>
      <c r="B343" s="14"/>
      <c r="C343" s="15"/>
      <c r="D343" s="14"/>
      <c r="E343" s="14"/>
      <c r="F343" s="14"/>
      <c r="G343" s="14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7"/>
      <c r="T343" s="17"/>
      <c r="W343" s="4"/>
    </row>
    <row r="344" spans="1:24" ht="8.25" customHeight="1">
      <c r="A344" s="1"/>
      <c r="B344" s="14"/>
      <c r="C344" s="15"/>
      <c r="D344" s="14"/>
      <c r="E344" s="14"/>
      <c r="F344" s="14"/>
      <c r="G344" s="14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7"/>
      <c r="T344" s="17"/>
      <c r="W344" s="4"/>
    </row>
    <row r="345" spans="1:24" ht="17.25" customHeight="1">
      <c r="A345" s="19" t="s">
        <v>126</v>
      </c>
      <c r="B345" s="19"/>
      <c r="C345" s="20" t="s">
        <v>127</v>
      </c>
      <c r="D345" s="21"/>
      <c r="E345" s="21"/>
      <c r="F345" s="22" t="str">
        <f>LEFT(RIGHT(" "&amp;U345*100,16-COLUMN()))</f>
        <v xml:space="preserve"> </v>
      </c>
      <c r="G345" s="23" t="str">
        <f>LEFT(RIGHT(" "&amp;U345*100,16-COLUMN()))</f>
        <v xml:space="preserve"> </v>
      </c>
      <c r="H345" s="23" t="str">
        <f>LEFT(RIGHT(" "&amp;U345*100,16-COLUMN()))</f>
        <v xml:space="preserve"> </v>
      </c>
      <c r="I345" s="23" t="str">
        <f>LEFT(RIGHT(" "&amp;U345*100,16-COLUMN()))</f>
        <v xml:space="preserve"> </v>
      </c>
      <c r="J345" s="23" t="str">
        <f>LEFT(RIGHT(" "&amp;U345*100,16-COLUMN()))</f>
        <v>2</v>
      </c>
      <c r="K345" s="23" t="str">
        <f>LEFT(RIGHT(" "&amp;U345*100,16-COLUMN()))</f>
        <v>0</v>
      </c>
      <c r="L345" s="23" t="str">
        <f>LEFT(RIGHT(" "&amp;U345*100,16-COLUMN()))</f>
        <v>1</v>
      </c>
      <c r="M345" s="23" t="str">
        <f>LEFT(RIGHT(" "&amp;U345*100,16-COLUMN()))</f>
        <v>0</v>
      </c>
      <c r="N345" s="23" t="str">
        <f>LEFT(RIGHT(" "&amp;U345*100,16-COLUMN()))</f>
        <v>1</v>
      </c>
      <c r="O345" s="23" t="str">
        <f>LEFT(RIGHT(" "&amp;U345*100,16-COLUMN()))</f>
        <v>0</v>
      </c>
      <c r="P345" s="23" t="str">
        <f>LEFT(RIGHT(" "&amp;U345*100,16-COLUMN()))</f>
        <v/>
      </c>
      <c r="Q345" s="23" t="e">
        <f>LEFT(RIGHT(" "&amp;U345*100,15-COLUMN()))</f>
        <v>#VALUE!</v>
      </c>
      <c r="R345" s="23" t="e">
        <f>LEFT(RIGHT(" "&amp;U345*100,15-COLUMN()))</f>
        <v>#VALUE!</v>
      </c>
      <c r="S345" s="23" t="e">
        <f>LEFT(RIGHT(" "&amp;U345*100,15-COLUMN()))</f>
        <v>#VALUE!</v>
      </c>
      <c r="T345" s="3" t="s">
        <v>128</v>
      </c>
      <c r="U345" s="24">
        <v>2010.1</v>
      </c>
      <c r="V345" s="3">
        <f>539+236+300+300</f>
        <v>1375</v>
      </c>
      <c r="W345" s="4"/>
    </row>
    <row r="346" spans="1:24" ht="17.25" customHeight="1">
      <c r="A346" s="25"/>
      <c r="B346" s="25"/>
      <c r="C346" s="20"/>
      <c r="D346" s="21"/>
      <c r="E346" s="21"/>
      <c r="F346" s="26" t="str">
        <f>LEFT(RIGHT(" "&amp;U346*100,16-COLUMN()))</f>
        <v xml:space="preserve"> </v>
      </c>
      <c r="G346" s="23" t="str">
        <f>LEFT(RIGHT(" "&amp;U346*100,16-COLUMN()))</f>
        <v xml:space="preserve"> </v>
      </c>
      <c r="H346" s="23" t="str">
        <f>LEFT(RIGHT(" "&amp;U346*100,16-COLUMN()))</f>
        <v xml:space="preserve"> </v>
      </c>
      <c r="I346" s="23" t="str">
        <f>LEFT(RIGHT(" "&amp;U346*100,16-COLUMN()))</f>
        <v xml:space="preserve"> </v>
      </c>
      <c r="J346" s="23" t="str">
        <f>LEFT(RIGHT(" "&amp;U346*100,16-COLUMN()))</f>
        <v xml:space="preserve"> </v>
      </c>
      <c r="K346" s="23" t="str">
        <f>LEFT(RIGHT(" "&amp;U346*100,16-COLUMN()))</f>
        <v xml:space="preserve"> </v>
      </c>
      <c r="L346" s="23" t="str">
        <f>LEFT(RIGHT(" "&amp;U346*100,16-COLUMN()))</f>
        <v xml:space="preserve"> </v>
      </c>
      <c r="M346" s="23" t="str">
        <f>LEFT(RIGHT(" "&amp;U346*100,16-COLUMN()))</f>
        <v xml:space="preserve"> </v>
      </c>
      <c r="N346" s="23" t="str">
        <f>LEFT(RIGHT(" "&amp;U346*100,16-COLUMN()))</f>
        <v xml:space="preserve"> </v>
      </c>
      <c r="O346" s="23"/>
      <c r="P346" s="23" t="str">
        <f>LEFT(RIGHT(" "&amp;U346*100,16-COLUMN()))</f>
        <v/>
      </c>
      <c r="Q346" s="23" t="e">
        <f>LEFT(RIGHT(" "&amp;U346*100,15-COLUMN()))</f>
        <v>#VALUE!</v>
      </c>
      <c r="R346" s="23" t="e">
        <f>LEFT(RIGHT(" "&amp;U346*100,15-COLUMN()))</f>
        <v>#VALUE!</v>
      </c>
      <c r="S346" s="23"/>
      <c r="T346" s="3" t="s">
        <v>129</v>
      </c>
      <c r="U346" s="24"/>
      <c r="V346" s="3">
        <f>910+780</f>
        <v>1690</v>
      </c>
      <c r="W346" s="27"/>
    </row>
    <row r="347" spans="1:24" ht="17.25" customHeight="1">
      <c r="A347" s="25"/>
      <c r="B347" s="25"/>
      <c r="C347" s="20"/>
      <c r="D347" s="21"/>
      <c r="E347" s="21"/>
      <c r="F347" s="22" t="str">
        <f>LEFT(RIGHT(" "&amp;U347*100,16-COLUMN()))</f>
        <v xml:space="preserve"> </v>
      </c>
      <c r="G347" s="23" t="str">
        <f>LEFT(RIGHT(" "&amp;U347*100,16-COLUMN()))</f>
        <v xml:space="preserve"> </v>
      </c>
      <c r="H347" s="23" t="str">
        <f>LEFT(RIGHT(" "&amp;U347*100,16-COLUMN()))</f>
        <v xml:space="preserve"> </v>
      </c>
      <c r="I347" s="23" t="str">
        <f>LEFT(RIGHT(" "&amp;U347*100,16-COLUMN()))</f>
        <v xml:space="preserve"> </v>
      </c>
      <c r="J347" s="23" t="str">
        <f>LEFT(RIGHT(" "&amp;U347*100,16-COLUMN()))</f>
        <v xml:space="preserve"> </v>
      </c>
      <c r="K347" s="23" t="str">
        <f>LEFT(RIGHT(" "&amp;U347*100,16-COLUMN()))</f>
        <v xml:space="preserve"> </v>
      </c>
      <c r="L347" s="23" t="str">
        <f>LEFT(RIGHT(" "&amp;U347*100,16-COLUMN()))</f>
        <v xml:space="preserve"> </v>
      </c>
      <c r="M347" s="23" t="str">
        <f>LEFT(RIGHT(" "&amp;U347*100,16-COLUMN()))</f>
        <v xml:space="preserve"> </v>
      </c>
      <c r="N347" s="23" t="str">
        <f>LEFT(RIGHT(" "&amp;U347*100,16-COLUMN()))</f>
        <v xml:space="preserve"> </v>
      </c>
      <c r="O347" s="23"/>
      <c r="P347" s="23"/>
      <c r="Q347" s="23" t="e">
        <f>LEFT(RIGHT(" "&amp;U347*100,15-COLUMN()))</f>
        <v>#VALUE!</v>
      </c>
      <c r="R347" s="23" t="e">
        <f>LEFT(RIGHT(" "&amp;U347*100,15-COLUMN()))</f>
        <v>#VALUE!</v>
      </c>
      <c r="S347" s="23"/>
      <c r="T347" s="28">
        <v>1</v>
      </c>
      <c r="U347" s="24"/>
      <c r="V347" s="3">
        <f>138+9.94+220.8+13.8</f>
        <v>382.54</v>
      </c>
      <c r="W347" s="4"/>
    </row>
    <row r="348" spans="1:24" ht="17.25" customHeight="1">
      <c r="A348" s="25"/>
      <c r="B348" s="25"/>
      <c r="C348" s="20"/>
      <c r="D348" s="21"/>
      <c r="E348" s="21"/>
      <c r="F348" s="22" t="str">
        <f>LEFT(RIGHT(" "&amp;U348*100,16-COLUMN()))</f>
        <v xml:space="preserve"> </v>
      </c>
      <c r="G348" s="23" t="str">
        <f>LEFT(RIGHT(" "&amp;U348*100,16-COLUMN()))</f>
        <v xml:space="preserve"> </v>
      </c>
      <c r="H348" s="23" t="str">
        <f>LEFT(RIGHT(" "&amp;U348*100,16-COLUMN()))</f>
        <v xml:space="preserve"> </v>
      </c>
      <c r="I348" s="23" t="str">
        <f>LEFT(RIGHT(" "&amp;U348*100,16-COLUMN()))</f>
        <v xml:space="preserve"> </v>
      </c>
      <c r="J348" s="23" t="str">
        <f>LEFT(RIGHT(" "&amp;U348*100,16-COLUMN()))</f>
        <v xml:space="preserve"> </v>
      </c>
      <c r="K348" s="23" t="str">
        <f>LEFT(RIGHT(" "&amp;U348*100,16-COLUMN()))</f>
        <v xml:space="preserve"> </v>
      </c>
      <c r="L348" s="23" t="str">
        <f>LEFT(RIGHT(" "&amp;U348*100,16-COLUMN()))</f>
        <v xml:space="preserve"> </v>
      </c>
      <c r="M348" s="23" t="str">
        <f>LEFT(RIGHT(" "&amp;U348*100,16-COLUMN()))</f>
        <v xml:space="preserve"> </v>
      </c>
      <c r="N348" s="23" t="str">
        <f>LEFT(RIGHT(" "&amp;U348*100,16-COLUMN()))</f>
        <v xml:space="preserve"> </v>
      </c>
      <c r="O348" s="23"/>
      <c r="P348" s="23"/>
      <c r="Q348" s="23" t="e">
        <f>LEFT(RIGHT(" "&amp;U348*100,15-COLUMN()))</f>
        <v>#VALUE!</v>
      </c>
      <c r="R348" s="23" t="e">
        <f>LEFT(RIGHT(" "&amp;U348*100,15-COLUMN()))</f>
        <v>#VALUE!</v>
      </c>
      <c r="S348" s="23"/>
      <c r="T348" s="3" t="s">
        <v>8</v>
      </c>
      <c r="U348" s="24"/>
      <c r="W348" s="4"/>
    </row>
    <row r="349" spans="1:24" s="35" customFormat="1" ht="27.6" customHeight="1">
      <c r="A349" s="29"/>
      <c r="B349" s="30" t="str">
        <f>IF(G350=0,"",IF(ABS(G350)&lt;1,"",TEXT(TRUNC(ABS(G350)),"[DBNum2]")&amp;"元")&amp;IF(RIGHT(TRUNC(G350*100),2)*1=0,IF(ABS(G350)&lt;0.01,"","整"),IF(ABS(G350)&lt;0.1,"",TEXT(RIGHT(TRUNC(G350*10)),"[dbnum2]"))&amp;IF(RIGHT(TRUNC(G350*10))*1=0,"","角")&amp;IF(RIGHT(TRUNC(G350*100))*1=0,"整",TEXT(RIGHT(TRUNC(G350*100)),"[dbnum2]")&amp;"分")))</f>
        <v>贰仟零壹拾元壹角整</v>
      </c>
      <c r="C349" s="30"/>
      <c r="D349" s="30"/>
      <c r="E349" s="30"/>
      <c r="F349" s="29" t="str">
        <f>LEFT(RIGHT(" "&amp;U349*100,16-COLUMN()))</f>
        <v xml:space="preserve"> </v>
      </c>
      <c r="G349" s="31"/>
      <c r="H349" s="31" t="str">
        <f>LEFT(RIGHT(" "&amp;U349*100,16-COLUMN()))</f>
        <v xml:space="preserve"> </v>
      </c>
      <c r="I349" s="31" t="s">
        <v>9</v>
      </c>
      <c r="J349" s="31" t="str">
        <f>LEFT(RIGHT(" "&amp;U349*100,16-COLUMN()))</f>
        <v>2</v>
      </c>
      <c r="K349" s="31" t="str">
        <f>LEFT(RIGHT(" "&amp;U349*100,16-COLUMN()))</f>
        <v>0</v>
      </c>
      <c r="L349" s="31" t="str">
        <f>LEFT(RIGHT(" "&amp;U349*100,16-COLUMN()))</f>
        <v>1</v>
      </c>
      <c r="M349" s="31" t="str">
        <f>LEFT(RIGHT(" "&amp;U349*100,16-COLUMN()))</f>
        <v>0</v>
      </c>
      <c r="N349" s="31" t="str">
        <f>LEFT(RIGHT(" "&amp;U349*100,16-COLUMN()))</f>
        <v>1</v>
      </c>
      <c r="O349" s="31" t="str">
        <f>LEFT(RIGHT(" "&amp;U349*100,16-COLUMN()))</f>
        <v>0</v>
      </c>
      <c r="P349" s="31" t="str">
        <f>LEFT(RIGHT(" "&amp;U349*100,16-COLUMN()))</f>
        <v/>
      </c>
      <c r="Q349" s="31" t="e">
        <f>LEFT(RIGHT(" "&amp;U349*100,15-COLUMN()))</f>
        <v>#VALUE!</v>
      </c>
      <c r="R349" s="31" t="e">
        <f>LEFT(RIGHT(" "&amp;U349*100,15-COLUMN()))</f>
        <v>#VALUE!</v>
      </c>
      <c r="S349" s="31" t="e">
        <f>LEFT(RIGHT(" "&amp;U349*100,15-COLUMN()))</f>
        <v>#VALUE!</v>
      </c>
      <c r="T349" s="31"/>
      <c r="U349" s="32">
        <f>SUM(U345:U348)</f>
        <v>2010.1</v>
      </c>
      <c r="V349" s="3"/>
      <c r="W349" s="33"/>
      <c r="X349" s="34"/>
    </row>
    <row r="350" spans="1:24" ht="27" customHeight="1">
      <c r="A350" s="36" t="s">
        <v>10</v>
      </c>
      <c r="B350" s="36"/>
      <c r="C350" s="37"/>
      <c r="D350" s="38" t="s">
        <v>11</v>
      </c>
      <c r="E350" s="38"/>
      <c r="F350" s="39"/>
      <c r="G350" s="40">
        <f>U349</f>
        <v>2010.1</v>
      </c>
      <c r="H350" s="23"/>
      <c r="I350" s="23"/>
      <c r="J350" s="41"/>
      <c r="K350" s="31"/>
      <c r="L350" s="23"/>
      <c r="M350" s="41"/>
      <c r="N350" s="42"/>
      <c r="O350" s="42"/>
      <c r="P350" s="17"/>
      <c r="Q350" s="42"/>
      <c r="R350" s="17"/>
      <c r="S350" s="17"/>
      <c r="T350" s="17"/>
      <c r="U350" s="43"/>
      <c r="X350" s="44"/>
    </row>
    <row r="351" spans="1:24" ht="18.75" customHeight="1">
      <c r="A351" s="1" t="s">
        <v>130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2"/>
      <c r="W351" s="4"/>
    </row>
    <row r="352" spans="1:24" s="13" customFormat="1" ht="37.5" customHeight="1">
      <c r="A352" s="6"/>
      <c r="B352" s="7"/>
      <c r="C352" s="8"/>
      <c r="D352" s="7"/>
      <c r="E352" s="7"/>
      <c r="F352" s="7"/>
      <c r="G352" s="9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1"/>
      <c r="T352" s="11"/>
      <c r="U352" s="12"/>
      <c r="V352" s="3"/>
      <c r="W352" s="12"/>
      <c r="X352" s="12"/>
    </row>
    <row r="353" spans="1:24" ht="18.75" customHeight="1">
      <c r="A353" s="1"/>
      <c r="B353" s="14"/>
      <c r="C353" s="15"/>
      <c r="D353" s="14"/>
      <c r="E353" s="14"/>
      <c r="F353" s="14"/>
      <c r="G353" s="14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7"/>
      <c r="T353" s="17"/>
      <c r="W353" s="4"/>
    </row>
    <row r="354" spans="1:24" ht="8.25" customHeight="1">
      <c r="A354" s="1"/>
      <c r="B354" s="14"/>
      <c r="C354" s="15"/>
      <c r="D354" s="14"/>
      <c r="E354" s="14"/>
      <c r="F354" s="14"/>
      <c r="G354" s="14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7"/>
      <c r="T354" s="17"/>
      <c r="W354" s="4"/>
    </row>
    <row r="355" spans="1:24" ht="17.25" customHeight="1">
      <c r="A355" s="19" t="s">
        <v>131</v>
      </c>
      <c r="B355" s="19"/>
      <c r="C355" s="20"/>
      <c r="D355" s="21" t="s">
        <v>132</v>
      </c>
      <c r="E355" s="21"/>
      <c r="F355" s="22"/>
      <c r="G355" s="23" t="str">
        <f>LEFT(RIGHT(" "&amp;U355*100,16-COLUMN()))</f>
        <v xml:space="preserve"> </v>
      </c>
      <c r="H355" s="23" t="str">
        <f>LEFT(RIGHT(" "&amp;U355*100,16-COLUMN()))</f>
        <v xml:space="preserve"> </v>
      </c>
      <c r="I355" s="23" t="str">
        <f>LEFT(RIGHT(" "&amp;U355*100,16-COLUMN()))</f>
        <v xml:space="preserve"> </v>
      </c>
      <c r="J355" s="23" t="str">
        <f>LEFT(RIGHT(" "&amp;U355*100,16-COLUMN()))</f>
        <v>9</v>
      </c>
      <c r="K355" s="23" t="str">
        <f>LEFT(RIGHT(" "&amp;U355*100,16-COLUMN()))</f>
        <v>3</v>
      </c>
      <c r="L355" s="23" t="str">
        <f>LEFT(RIGHT(" "&amp;U355*100,16-COLUMN()))</f>
        <v>2</v>
      </c>
      <c r="M355" s="23" t="str">
        <f>LEFT(RIGHT(" "&amp;U355*100,16-COLUMN()))</f>
        <v>0</v>
      </c>
      <c r="N355" s="23" t="str">
        <f>LEFT(RIGHT(" "&amp;U355*100,16-COLUMN()))</f>
        <v>3</v>
      </c>
      <c r="O355" s="23" t="str">
        <f>LEFT(RIGHT(" "&amp;U355*100,16-COLUMN()))</f>
        <v>9</v>
      </c>
      <c r="P355" s="23" t="str">
        <f>LEFT(RIGHT(" "&amp;U355*100,16-COLUMN()))</f>
        <v/>
      </c>
      <c r="Q355" s="23" t="e">
        <f>LEFT(RIGHT(" "&amp;U355*100,15-COLUMN()))</f>
        <v>#VALUE!</v>
      </c>
      <c r="R355" s="23" t="e">
        <f>LEFT(RIGHT(" "&amp;U355*100,15-COLUMN()))</f>
        <v>#VALUE!</v>
      </c>
      <c r="S355" s="23" t="e">
        <f>LEFT(RIGHT(" "&amp;U355*100,15-COLUMN()))</f>
        <v>#VALUE!</v>
      </c>
      <c r="T355" s="3" t="s">
        <v>4</v>
      </c>
      <c r="U355" s="24">
        <v>9320.39</v>
      </c>
      <c r="V355" s="3">
        <f>539+236+300+300</f>
        <v>1375</v>
      </c>
      <c r="W355" s="4"/>
    </row>
    <row r="356" spans="1:24" ht="17.25" customHeight="1">
      <c r="A356" s="25"/>
      <c r="B356" s="25"/>
      <c r="C356" s="20"/>
      <c r="D356" s="21" t="s">
        <v>133</v>
      </c>
      <c r="E356" s="21"/>
      <c r="F356" s="26"/>
      <c r="G356" s="23" t="str">
        <f>LEFT(RIGHT(" "&amp;U356*100,16-COLUMN()))</f>
        <v xml:space="preserve"> </v>
      </c>
      <c r="H356" s="23" t="str">
        <f>LEFT(RIGHT(" "&amp;U356*100,16-COLUMN()))</f>
        <v xml:space="preserve"> </v>
      </c>
      <c r="I356" s="23" t="str">
        <f>LEFT(RIGHT(" "&amp;U356*100,16-COLUMN()))</f>
        <v xml:space="preserve"> </v>
      </c>
      <c r="J356" s="23" t="str">
        <f>LEFT(RIGHT(" "&amp;U356*100,16-COLUMN()))</f>
        <v>7</v>
      </c>
      <c r="K356" s="23" t="str">
        <f>LEFT(RIGHT(" "&amp;U356*100,16-COLUMN()))</f>
        <v>6</v>
      </c>
      <c r="L356" s="23" t="str">
        <f>LEFT(RIGHT(" "&amp;U356*100,16-COLUMN()))</f>
        <v>8</v>
      </c>
      <c r="M356" s="23" t="str">
        <f>LEFT(RIGHT(" "&amp;U356*100,16-COLUMN()))</f>
        <v>9</v>
      </c>
      <c r="N356" s="23" t="str">
        <f>LEFT(RIGHT(" "&amp;U356*100,16-COLUMN()))</f>
        <v>3</v>
      </c>
      <c r="O356" s="23" t="str">
        <f>LEFT(RIGHT(" "&amp;U356*100,16-COLUMN()))</f>
        <v>2</v>
      </c>
      <c r="P356" s="23" t="str">
        <f>LEFT(RIGHT(" "&amp;U356*100,16-COLUMN()))</f>
        <v/>
      </c>
      <c r="Q356" s="23" t="e">
        <f>LEFT(RIGHT(" "&amp;U356*100,15-COLUMN()))</f>
        <v>#VALUE!</v>
      </c>
      <c r="R356" s="23" t="e">
        <f>LEFT(RIGHT(" "&amp;U356*100,15-COLUMN()))</f>
        <v>#VALUE!</v>
      </c>
      <c r="S356" s="23"/>
      <c r="T356" s="3" t="s">
        <v>7</v>
      </c>
      <c r="U356" s="24">
        <v>7689.32</v>
      </c>
      <c r="V356" s="3">
        <f>910+780</f>
        <v>1690</v>
      </c>
      <c r="W356" s="27"/>
    </row>
    <row r="357" spans="1:24" ht="17.25" customHeight="1">
      <c r="A357" s="25"/>
      <c r="B357" s="25"/>
      <c r="C357" s="20"/>
      <c r="D357" s="21" t="s">
        <v>134</v>
      </c>
      <c r="E357" s="21"/>
      <c r="F357" s="22"/>
      <c r="G357" s="23" t="str">
        <f>LEFT(RIGHT(" "&amp;U357*100,16-COLUMN()))</f>
        <v xml:space="preserve"> </v>
      </c>
      <c r="H357" s="23" t="str">
        <f>LEFT(RIGHT(" "&amp;U357*100,16-COLUMN()))</f>
        <v xml:space="preserve"> </v>
      </c>
      <c r="I357" s="23" t="str">
        <f>LEFT(RIGHT(" "&amp;U357*100,16-COLUMN()))</f>
        <v xml:space="preserve"> </v>
      </c>
      <c r="J357" s="23" t="str">
        <f>LEFT(RIGHT(" "&amp;U357*100,16-COLUMN()))</f>
        <v xml:space="preserve"> </v>
      </c>
      <c r="K357" s="23" t="str">
        <f>LEFT(RIGHT(" "&amp;U357*100,16-COLUMN()))</f>
        <v>4</v>
      </c>
      <c r="L357" s="23" t="str">
        <f>LEFT(RIGHT(" "&amp;U357*100,16-COLUMN()))</f>
        <v>6</v>
      </c>
      <c r="M357" s="23" t="str">
        <f>LEFT(RIGHT(" "&amp;U357*100,16-COLUMN()))</f>
        <v>6</v>
      </c>
      <c r="N357" s="23" t="str">
        <f>LEFT(RIGHT(" "&amp;U357*100,16-COLUMN()))</f>
        <v>0</v>
      </c>
      <c r="O357" s="23" t="str">
        <f>LEFT(RIGHT(" "&amp;U357*100,16-COLUMN()))</f>
        <v>2</v>
      </c>
      <c r="P357" s="23"/>
      <c r="Q357" s="23" t="e">
        <f>LEFT(RIGHT(" "&amp;U357*100,15-COLUMN()))</f>
        <v>#VALUE!</v>
      </c>
      <c r="R357" s="23" t="e">
        <f>LEFT(RIGHT(" "&amp;U357*100,15-COLUMN()))</f>
        <v>#VALUE!</v>
      </c>
      <c r="S357" s="23"/>
      <c r="T357" s="28">
        <v>1</v>
      </c>
      <c r="U357" s="24">
        <v>466.02</v>
      </c>
      <c r="V357" s="3">
        <f>138+9.94+220.8+13.8</f>
        <v>382.54</v>
      </c>
      <c r="W357" s="4"/>
    </row>
    <row r="358" spans="1:24" ht="17.25" customHeight="1">
      <c r="A358" s="25"/>
      <c r="B358" s="25"/>
      <c r="C358" s="20"/>
      <c r="D358" s="21"/>
      <c r="E358" s="21"/>
      <c r="F358" s="22"/>
      <c r="G358" s="23" t="str">
        <f>LEFT(RIGHT(" "&amp;U358*100,16-COLUMN()))</f>
        <v xml:space="preserve"> </v>
      </c>
      <c r="H358" s="23" t="str">
        <f>LEFT(RIGHT(" "&amp;U358*100,16-COLUMN()))</f>
        <v xml:space="preserve"> </v>
      </c>
      <c r="I358" s="23" t="str">
        <f>LEFT(RIGHT(" "&amp;U358*100,16-COLUMN()))</f>
        <v xml:space="preserve"> </v>
      </c>
      <c r="J358" s="23" t="str">
        <f>LEFT(RIGHT(" "&amp;U358*100,16-COLUMN()))</f>
        <v xml:space="preserve"> </v>
      </c>
      <c r="K358" s="23" t="str">
        <f>LEFT(RIGHT(" "&amp;U358*100,16-COLUMN()))</f>
        <v xml:space="preserve"> </v>
      </c>
      <c r="L358" s="23" t="str">
        <f>LEFT(RIGHT(" "&amp;U358*100,16-COLUMN()))</f>
        <v xml:space="preserve"> </v>
      </c>
      <c r="M358" s="23" t="str">
        <f>LEFT(RIGHT(" "&amp;U358*100,16-COLUMN()))</f>
        <v xml:space="preserve"> </v>
      </c>
      <c r="N358" s="23" t="str">
        <f>LEFT(RIGHT(" "&amp;U358*100,16-COLUMN()))</f>
        <v xml:space="preserve"> </v>
      </c>
      <c r="O358" s="23"/>
      <c r="P358" s="23"/>
      <c r="Q358" s="23" t="e">
        <f>LEFT(RIGHT(" "&amp;U358*100,15-COLUMN()))</f>
        <v>#VALUE!</v>
      </c>
      <c r="R358" s="23" t="e">
        <f>LEFT(RIGHT(" "&amp;U358*100,15-COLUMN()))</f>
        <v>#VALUE!</v>
      </c>
      <c r="S358" s="23"/>
      <c r="T358" s="3" t="s">
        <v>8</v>
      </c>
      <c r="U358" s="24"/>
      <c r="W358" s="4"/>
    </row>
    <row r="359" spans="1:24" s="35" customFormat="1" ht="27.6" customHeight="1">
      <c r="A359" s="29"/>
      <c r="B359" s="30" t="str">
        <f>IF(G360=0,"",IF(ABS(G360)&lt;1,"",TEXT(TRUNC(ABS(G360)),"[DBNum2]")&amp;"元")&amp;IF(RIGHT(TRUNC(G360*100),2)*1=0,IF(ABS(G360)&lt;0.01,"","整"),IF(ABS(G360)&lt;0.1,"",TEXT(RIGHT(TRUNC(G360*10)),"[dbnum2]"))&amp;IF(RIGHT(TRUNC(G360*10))*1=0,"","角")&amp;IF(RIGHT(TRUNC(G360*100))*1=0,"整",TEXT(RIGHT(TRUNC(G360*100)),"[dbnum2]")&amp;"分")))</f>
        <v>壹万柒仟肆佰柒拾伍元柒角叁分</v>
      </c>
      <c r="C359" s="30"/>
      <c r="D359" s="30"/>
      <c r="E359" s="30"/>
      <c r="F359" s="29" t="str">
        <f>LEFT(RIGHT(" "&amp;U359*100,16-COLUMN()))</f>
        <v xml:space="preserve"> </v>
      </c>
      <c r="G359" s="31"/>
      <c r="H359" s="31" t="s">
        <v>9</v>
      </c>
      <c r="I359" s="31" t="str">
        <f>LEFT(RIGHT(" "&amp;U359*100,16-COLUMN()))</f>
        <v>1</v>
      </c>
      <c r="J359" s="31" t="str">
        <f>LEFT(RIGHT(" "&amp;U359*100,16-COLUMN()))</f>
        <v>7</v>
      </c>
      <c r="K359" s="31" t="str">
        <f>LEFT(RIGHT(" "&amp;U359*100,16-COLUMN()))</f>
        <v>4</v>
      </c>
      <c r="L359" s="31" t="str">
        <f>LEFT(RIGHT(" "&amp;U359*100,16-COLUMN()))</f>
        <v>7</v>
      </c>
      <c r="M359" s="31" t="str">
        <f>LEFT(RIGHT(" "&amp;U359*100,16-COLUMN()))</f>
        <v>5</v>
      </c>
      <c r="N359" s="31" t="str">
        <f>LEFT(RIGHT(" "&amp;U359*100,16-COLUMN()))</f>
        <v>7</v>
      </c>
      <c r="O359" s="31" t="str">
        <f>LEFT(RIGHT(" "&amp;U359*100,16-COLUMN()))</f>
        <v>3</v>
      </c>
      <c r="P359" s="31" t="str">
        <f>LEFT(RIGHT(" "&amp;U359*100,16-COLUMN()))</f>
        <v/>
      </c>
      <c r="Q359" s="31" t="e">
        <f>LEFT(RIGHT(" "&amp;U359*100,15-COLUMN()))</f>
        <v>#VALUE!</v>
      </c>
      <c r="R359" s="31" t="e">
        <f>LEFT(RIGHT(" "&amp;U359*100,15-COLUMN()))</f>
        <v>#VALUE!</v>
      </c>
      <c r="S359" s="31" t="e">
        <f>LEFT(RIGHT(" "&amp;U359*100,15-COLUMN()))</f>
        <v>#VALUE!</v>
      </c>
      <c r="T359" s="31"/>
      <c r="U359" s="32">
        <f>SUM(U355:U358)</f>
        <v>17475.73</v>
      </c>
      <c r="V359" s="3"/>
      <c r="W359" s="33"/>
      <c r="X359" s="34"/>
    </row>
    <row r="360" spans="1:24" ht="27" customHeight="1">
      <c r="A360" s="36"/>
      <c r="B360" s="36"/>
      <c r="C360" s="37"/>
      <c r="D360" s="38"/>
      <c r="E360" s="38"/>
      <c r="F360" s="39"/>
      <c r="G360" s="40">
        <f>U359</f>
        <v>17475.73</v>
      </c>
      <c r="H360" s="23"/>
      <c r="I360" s="23"/>
      <c r="J360" s="41"/>
      <c r="K360" s="31"/>
      <c r="L360" s="23"/>
      <c r="M360" s="41"/>
      <c r="N360" s="42"/>
      <c r="O360" s="42"/>
      <c r="P360" s="17"/>
      <c r="Q360" s="42"/>
      <c r="R360" s="17"/>
      <c r="S360" s="17"/>
      <c r="T360" s="17"/>
      <c r="U360" s="43">
        <f>1090+452</f>
        <v>1542</v>
      </c>
      <c r="X360" s="44"/>
    </row>
    <row r="361" spans="1:24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2"/>
      <c r="W361" s="4"/>
    </row>
    <row r="362" spans="1:24" s="13" customFormat="1" ht="37.5" customHeight="1">
      <c r="A362" s="6"/>
      <c r="B362" s="7"/>
      <c r="C362" s="8"/>
      <c r="D362" s="7"/>
      <c r="E362" s="7"/>
      <c r="F362" s="7"/>
      <c r="G362" s="9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1"/>
      <c r="T362" s="11"/>
      <c r="U362" s="12"/>
      <c r="V362" s="3"/>
      <c r="W362" s="12"/>
      <c r="X362" s="12"/>
    </row>
    <row r="363" spans="1:24" ht="18.75" customHeight="1">
      <c r="A363" s="1"/>
      <c r="B363" s="14"/>
      <c r="C363" s="15"/>
      <c r="D363" s="14"/>
      <c r="E363" s="14"/>
      <c r="F363" s="14"/>
      <c r="G363" s="14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7"/>
      <c r="T363" s="17"/>
      <c r="W363" s="4"/>
    </row>
    <row r="364" spans="1:24" ht="8.25" customHeight="1">
      <c r="A364" s="1"/>
      <c r="B364" s="14"/>
      <c r="C364" s="15"/>
      <c r="D364" s="14"/>
      <c r="E364" s="14"/>
      <c r="F364" s="14"/>
      <c r="G364" s="14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7"/>
      <c r="T364" s="17"/>
      <c r="W364" s="4"/>
    </row>
    <row r="365" spans="1:24" ht="17.25" customHeight="1">
      <c r="A365" s="19" t="s">
        <v>135</v>
      </c>
      <c r="B365" s="19"/>
      <c r="C365" s="20">
        <v>20180303</v>
      </c>
      <c r="D365" s="21" t="s">
        <v>136</v>
      </c>
      <c r="E365" s="21"/>
      <c r="F365" s="22" t="str">
        <f>LEFT(RIGHT(" "&amp;U365*100,16-COLUMN()))</f>
        <v>4</v>
      </c>
      <c r="G365" s="23" t="str">
        <f>LEFT(RIGHT(" "&amp;U365*100,16-COLUMN()))</f>
        <v>0</v>
      </c>
      <c r="H365" s="23" t="str">
        <f>LEFT(RIGHT(" "&amp;U365*100,16-COLUMN()))</f>
        <v>0</v>
      </c>
      <c r="I365" s="23" t="str">
        <f>LEFT(RIGHT(" "&amp;U365*100,16-COLUMN()))</f>
        <v>0</v>
      </c>
      <c r="J365" s="23" t="str">
        <f>LEFT(RIGHT(" "&amp;U365*100,16-COLUMN()))</f>
        <v>0</v>
      </c>
      <c r="K365" s="23" t="str">
        <f>LEFT(RIGHT(" "&amp;U365*100,16-COLUMN()))</f>
        <v>0</v>
      </c>
      <c r="L365" s="23" t="str">
        <f>LEFT(RIGHT(" "&amp;U365*100,16-COLUMN()))</f>
        <v>0</v>
      </c>
      <c r="M365" s="23" t="str">
        <f>LEFT(RIGHT(" "&amp;U365*100,16-COLUMN()))</f>
        <v>0</v>
      </c>
      <c r="N365" s="23" t="str">
        <f>LEFT(RIGHT(" "&amp;U365*100,16-COLUMN()))</f>
        <v>0</v>
      </c>
      <c r="O365" s="23" t="str">
        <f>LEFT(RIGHT(" "&amp;U365*100,16-COLUMN()))</f>
        <v>0</v>
      </c>
      <c r="P365" s="23" t="str">
        <f>LEFT(RIGHT(" "&amp;U365*100,16-COLUMN()))</f>
        <v/>
      </c>
      <c r="Q365" s="23" t="e">
        <f>LEFT(RIGHT(" "&amp;U365*100,15-COLUMN()))</f>
        <v>#VALUE!</v>
      </c>
      <c r="R365" s="23" t="e">
        <f>LEFT(RIGHT(" "&amp;U365*100,15-COLUMN()))</f>
        <v>#VALUE!</v>
      </c>
      <c r="S365" s="23" t="e">
        <f>LEFT(RIGHT(" "&amp;U365*100,15-COLUMN()))</f>
        <v>#VALUE!</v>
      </c>
      <c r="T365" s="3" t="s">
        <v>4</v>
      </c>
      <c r="U365" s="24">
        <v>140000000</v>
      </c>
      <c r="V365" s="3" t="str">
        <f>LEFT(RIGHT(A365,3),3)</f>
        <v>社存放</v>
      </c>
      <c r="W365" s="4"/>
    </row>
    <row r="366" spans="1:24" ht="17.25" customHeight="1">
      <c r="A366" s="25" t="s">
        <v>137</v>
      </c>
      <c r="B366" s="25"/>
      <c r="C366" s="20">
        <v>64120201</v>
      </c>
      <c r="D366" s="21" t="s">
        <v>138</v>
      </c>
      <c r="E366" s="21"/>
      <c r="F366" s="26"/>
      <c r="G366" s="23" t="str">
        <f>LEFT(RIGHT(" "&amp;U366*100,16-COLUMN()))</f>
        <v>2</v>
      </c>
      <c r="H366" s="23" t="str">
        <f>LEFT(RIGHT(" "&amp;U366*100,16-COLUMN()))</f>
        <v>2</v>
      </c>
      <c r="I366" s="23" t="str">
        <f>LEFT(RIGHT(" "&amp;U366*100,16-COLUMN()))</f>
        <v>6</v>
      </c>
      <c r="J366" s="23" t="str">
        <f>LEFT(RIGHT(" "&amp;U366*100,16-COLUMN()))</f>
        <v>5</v>
      </c>
      <c r="K366" s="23" t="str">
        <f>LEFT(RIGHT(" "&amp;U366*100,16-COLUMN()))</f>
        <v>9</v>
      </c>
      <c r="L366" s="23" t="str">
        <f>LEFT(RIGHT(" "&amp;U366*100,16-COLUMN()))</f>
        <v>7</v>
      </c>
      <c r="M366" s="23" t="str">
        <f>LEFT(RIGHT(" "&amp;U366*100,16-COLUMN()))</f>
        <v>2</v>
      </c>
      <c r="N366" s="23" t="str">
        <f>LEFT(RIGHT(" "&amp;U366*100,16-COLUMN()))</f>
        <v>2</v>
      </c>
      <c r="O366" s="23" t="str">
        <f>LEFT(RIGHT(" "&amp;U366*100,16-COLUMN()))</f>
        <v>3</v>
      </c>
      <c r="P366" s="23" t="str">
        <f>LEFT(RIGHT(" "&amp;U366*100,16-COLUMN()))</f>
        <v/>
      </c>
      <c r="Q366" s="23" t="e">
        <f>LEFT(RIGHT(" "&amp;U366*100,15-COLUMN()))</f>
        <v>#VALUE!</v>
      </c>
      <c r="R366" s="23" t="e">
        <f>LEFT(RIGHT(" "&amp;U366*100,15-COLUMN()))</f>
        <v>#VALUE!</v>
      </c>
      <c r="S366" s="23"/>
      <c r="T366" s="3" t="s">
        <v>7</v>
      </c>
      <c r="U366" s="24">
        <v>2265972.23</v>
      </c>
      <c r="V366" s="3" t="str">
        <f>LEFT(RIGHT(A366,3),3)</f>
        <v>存款项</v>
      </c>
      <c r="W366" s="27"/>
    </row>
    <row r="367" spans="1:24" ht="17.25" customHeight="1">
      <c r="A367" s="25"/>
      <c r="B367" s="25"/>
      <c r="C367" s="20"/>
      <c r="D367" s="21"/>
      <c r="E367" s="21"/>
      <c r="F367" s="22"/>
      <c r="G367" s="23" t="str">
        <f>LEFT(RIGHT(" "&amp;U367*100,16-COLUMN()))</f>
        <v xml:space="preserve"> </v>
      </c>
      <c r="H367" s="23" t="str">
        <f>LEFT(RIGHT(" "&amp;U367*100,16-COLUMN()))</f>
        <v xml:space="preserve"> </v>
      </c>
      <c r="I367" s="23" t="str">
        <f>LEFT(RIGHT(" "&amp;U367*100,16-COLUMN()))</f>
        <v xml:space="preserve"> </v>
      </c>
      <c r="J367" s="23" t="str">
        <f>LEFT(RIGHT(" "&amp;U367*100,16-COLUMN()))</f>
        <v xml:space="preserve"> </v>
      </c>
      <c r="K367" s="23" t="str">
        <f>LEFT(RIGHT(" "&amp;U367*100,16-COLUMN()))</f>
        <v xml:space="preserve"> </v>
      </c>
      <c r="L367" s="23" t="str">
        <f>LEFT(RIGHT(" "&amp;U367*100,16-COLUMN()))</f>
        <v xml:space="preserve"> </v>
      </c>
      <c r="M367" s="23" t="str">
        <f>LEFT(RIGHT(" "&amp;U367*100,16-COLUMN()))</f>
        <v xml:space="preserve"> </v>
      </c>
      <c r="N367" s="23" t="str">
        <f>LEFT(RIGHT(" "&amp;U367*100,16-COLUMN()))</f>
        <v xml:space="preserve"> </v>
      </c>
      <c r="O367" s="23"/>
      <c r="P367" s="23"/>
      <c r="Q367" s="23" t="e">
        <f>LEFT(RIGHT(" "&amp;U367*100,15-COLUMN()))</f>
        <v>#VALUE!</v>
      </c>
      <c r="R367" s="23" t="e">
        <f>LEFT(RIGHT(" "&amp;U367*100,15-COLUMN()))</f>
        <v>#VALUE!</v>
      </c>
      <c r="S367" s="23"/>
      <c r="T367" s="28">
        <v>1</v>
      </c>
      <c r="U367" s="24"/>
      <c r="V367" s="3" t="str">
        <f>LEFT(RIGHT(A367,3),3)</f>
        <v/>
      </c>
      <c r="W367" s="4"/>
    </row>
    <row r="368" spans="1:24" ht="17.25" customHeight="1">
      <c r="A368" s="25"/>
      <c r="B368" s="25"/>
      <c r="C368" s="20"/>
      <c r="D368" s="21"/>
      <c r="E368" s="21"/>
      <c r="F368" s="22"/>
      <c r="G368" s="23" t="str">
        <f>LEFT(RIGHT(" "&amp;U368*100,16-COLUMN()))</f>
        <v xml:space="preserve"> </v>
      </c>
      <c r="H368" s="23" t="str">
        <f>LEFT(RIGHT(" "&amp;U368*100,16-COLUMN()))</f>
        <v xml:space="preserve"> </v>
      </c>
      <c r="I368" s="23" t="str">
        <f>LEFT(RIGHT(" "&amp;U368*100,16-COLUMN()))</f>
        <v xml:space="preserve"> </v>
      </c>
      <c r="J368" s="23" t="str">
        <f>LEFT(RIGHT(" "&amp;U368*100,16-COLUMN()))</f>
        <v xml:space="preserve"> </v>
      </c>
      <c r="K368" s="23" t="str">
        <f>LEFT(RIGHT(" "&amp;U368*100,16-COLUMN()))</f>
        <v xml:space="preserve"> </v>
      </c>
      <c r="L368" s="23" t="str">
        <f>LEFT(RIGHT(" "&amp;U368*100,16-COLUMN()))</f>
        <v xml:space="preserve"> </v>
      </c>
      <c r="M368" s="23" t="str">
        <f>LEFT(RIGHT(" "&amp;U368*100,16-COLUMN()))</f>
        <v xml:space="preserve"> </v>
      </c>
      <c r="N368" s="23" t="str">
        <f>LEFT(RIGHT(" "&amp;U368*100,16-COLUMN()))</f>
        <v xml:space="preserve"> </v>
      </c>
      <c r="O368" s="23"/>
      <c r="P368" s="23"/>
      <c r="Q368" s="23" t="e">
        <f>LEFT(RIGHT(" "&amp;U368*100,15-COLUMN()))</f>
        <v>#VALUE!</v>
      </c>
      <c r="R368" s="23" t="e">
        <f>LEFT(RIGHT(" "&amp;U368*100,15-COLUMN()))</f>
        <v>#VALUE!</v>
      </c>
      <c r="S368" s="23"/>
      <c r="T368" s="3" t="s">
        <v>8</v>
      </c>
      <c r="U368" s="24"/>
      <c r="V368" s="3" t="str">
        <f>LEFT(RIGHT(A368,3),3)</f>
        <v/>
      </c>
      <c r="W368" s="4"/>
    </row>
    <row r="369" spans="1:24" s="35" customFormat="1" ht="27.6" customHeight="1">
      <c r="A369" s="29"/>
      <c r="B369" s="30" t="str">
        <f>IF(G370=0,"",IF(ABS(G370)&lt;1,"",TEXT(TRUNC(ABS(G370)),"[DBNum2]")&amp;"元")&amp;IF(RIGHT(TRUNC(G370*100),2)*1=0,IF(ABS(G370)&lt;0.01,"","整"),IF(ABS(G370)&lt;0.1,"",TEXT(RIGHT(TRUNC(G370*10)),"[dbnum2]"))&amp;IF(RIGHT(TRUNC(G370*10))*1=0,"","角")&amp;IF(RIGHT(TRUNC(G370*100))*1=0,"整",TEXT(RIGHT(TRUNC(G370*100)),"[dbnum2]")&amp;"分")))</f>
        <v>壹亿肆仟贰佰贰拾陆万伍仟玖佰柒拾贰元贰角叁分</v>
      </c>
      <c r="C369" s="30"/>
      <c r="D369" s="30"/>
      <c r="E369" s="30"/>
      <c r="F369" s="29" t="str">
        <f>LEFT(RIGHT(" "&amp;U369*100,16-COLUMN()))</f>
        <v>4</v>
      </c>
      <c r="G369" s="31" t="str">
        <f>LEFT(RIGHT(" "&amp;U369*100,16-COLUMN()))</f>
        <v>2</v>
      </c>
      <c r="H369" s="31" t="str">
        <f>LEFT(RIGHT(" "&amp;U369*100,16-COLUMN()))</f>
        <v>2</v>
      </c>
      <c r="I369" s="31" t="str">
        <f>LEFT(RIGHT(" "&amp;U369*100,16-COLUMN()))</f>
        <v>6</v>
      </c>
      <c r="J369" s="31" t="str">
        <f>LEFT(RIGHT(" "&amp;U369*100,16-COLUMN()))</f>
        <v>5</v>
      </c>
      <c r="K369" s="31" t="str">
        <f>LEFT(RIGHT(" "&amp;U369*100,16-COLUMN()))</f>
        <v>9</v>
      </c>
      <c r="L369" s="31" t="str">
        <f>LEFT(RIGHT(" "&amp;U369*100,16-COLUMN()))</f>
        <v>7</v>
      </c>
      <c r="M369" s="31" t="str">
        <f>LEFT(RIGHT(" "&amp;U369*100,16-COLUMN()))</f>
        <v>2</v>
      </c>
      <c r="N369" s="31" t="str">
        <f>LEFT(RIGHT(" "&amp;U369*100,16-COLUMN()))</f>
        <v>2</v>
      </c>
      <c r="O369" s="31" t="str">
        <f>LEFT(RIGHT(" "&amp;U369*100,16-COLUMN()))</f>
        <v>3</v>
      </c>
      <c r="P369" s="31" t="str">
        <f>LEFT(RIGHT(" "&amp;U369*100,16-COLUMN()))</f>
        <v/>
      </c>
      <c r="Q369" s="31" t="e">
        <f>LEFT(RIGHT(" "&amp;U369*100,15-COLUMN()))</f>
        <v>#VALUE!</v>
      </c>
      <c r="R369" s="31" t="e">
        <f>LEFT(RIGHT(" "&amp;U369*100,15-COLUMN()))</f>
        <v>#VALUE!</v>
      </c>
      <c r="S369" s="31" t="e">
        <f>LEFT(RIGHT(" "&amp;U369*100,15-COLUMN()))</f>
        <v>#VALUE!</v>
      </c>
      <c r="T369" s="31"/>
      <c r="U369" s="32">
        <f>SUM(U365:U368)</f>
        <v>142265972.22999999</v>
      </c>
      <c r="V369" s="3"/>
      <c r="W369" s="33"/>
      <c r="X369" s="34"/>
    </row>
    <row r="370" spans="1:24" ht="27" customHeight="1">
      <c r="A370" s="36" t="s">
        <v>10</v>
      </c>
      <c r="B370" s="36"/>
      <c r="C370" s="37"/>
      <c r="D370" s="38" t="s">
        <v>11</v>
      </c>
      <c r="E370" s="38"/>
      <c r="F370" s="39"/>
      <c r="G370" s="40">
        <f>U369</f>
        <v>142265972.22999999</v>
      </c>
      <c r="H370" s="23"/>
      <c r="I370" s="23"/>
      <c r="J370" s="41"/>
      <c r="K370" s="31"/>
      <c r="L370" s="23"/>
      <c r="M370" s="41"/>
      <c r="N370" s="42"/>
      <c r="O370" s="42"/>
      <c r="P370" s="17"/>
      <c r="Q370" s="42"/>
      <c r="R370" s="17"/>
      <c r="S370" s="17"/>
      <c r="T370" s="17"/>
      <c r="U370" s="43"/>
      <c r="X370" s="44"/>
    </row>
    <row r="371" spans="1:24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2"/>
      <c r="W371" s="4"/>
    </row>
    <row r="372" spans="1:24" s="13" customFormat="1" ht="37.5" customHeight="1">
      <c r="A372" s="6"/>
      <c r="B372" s="7"/>
      <c r="C372" s="8"/>
      <c r="D372" s="7"/>
      <c r="E372" s="7"/>
      <c r="F372" s="7"/>
      <c r="G372" s="9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1"/>
      <c r="T372" s="11"/>
      <c r="U372" s="12"/>
      <c r="V372" s="3"/>
      <c r="W372" s="12"/>
      <c r="X372" s="12"/>
    </row>
    <row r="373" spans="1:24" ht="18.75" customHeight="1">
      <c r="A373" s="1"/>
      <c r="B373" s="14"/>
      <c r="C373" s="15"/>
      <c r="D373" s="14"/>
      <c r="E373" s="14"/>
      <c r="F373" s="14"/>
      <c r="G373" s="14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7"/>
      <c r="T373" s="17"/>
      <c r="W373" s="4"/>
    </row>
    <row r="374" spans="1:24" ht="8.25" customHeight="1">
      <c r="A374" s="1"/>
      <c r="B374" s="14"/>
      <c r="C374" s="15"/>
      <c r="D374" s="14"/>
      <c r="E374" s="14"/>
      <c r="F374" s="14"/>
      <c r="G374" s="14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7"/>
      <c r="T374" s="17"/>
      <c r="W374" s="4"/>
    </row>
    <row r="375" spans="1:24" ht="17.25" customHeight="1">
      <c r="A375" s="19"/>
      <c r="B375" s="19"/>
      <c r="C375" s="20"/>
      <c r="D375" s="21"/>
      <c r="E375" s="21"/>
      <c r="F375" s="22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3"/>
      <c r="U375" s="24"/>
      <c r="W375" s="4"/>
    </row>
    <row r="376" spans="1:24" ht="17.25" customHeight="1">
      <c r="A376" s="25"/>
      <c r="B376" s="25"/>
      <c r="C376" s="20"/>
      <c r="D376" s="21"/>
      <c r="E376" s="21"/>
      <c r="F376" s="26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3"/>
      <c r="U376" s="24"/>
      <c r="W376" s="27"/>
    </row>
    <row r="377" spans="1:24" ht="17.25" customHeight="1">
      <c r="A377" s="25"/>
      <c r="B377" s="25"/>
      <c r="C377" s="20"/>
      <c r="D377" s="21"/>
      <c r="E377" s="21"/>
      <c r="F377" s="22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8"/>
      <c r="U377" s="24"/>
      <c r="W377" s="4"/>
    </row>
    <row r="378" spans="1:24" ht="17.25" customHeight="1">
      <c r="A378" s="25"/>
      <c r="B378" s="25"/>
      <c r="C378" s="20"/>
      <c r="D378" s="21"/>
      <c r="E378" s="21"/>
      <c r="F378" s="22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3"/>
      <c r="U378" s="24"/>
      <c r="W378" s="4"/>
    </row>
    <row r="379" spans="1:24" s="35" customFormat="1" ht="27.6" customHeight="1">
      <c r="A379" s="29"/>
      <c r="B379" s="30"/>
      <c r="C379" s="30"/>
      <c r="D379" s="30"/>
      <c r="E379" s="30"/>
      <c r="F379" s="29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2"/>
      <c r="V379" s="3"/>
      <c r="W379" s="33"/>
      <c r="X379" s="34"/>
    </row>
    <row r="380" spans="1:24" ht="27" customHeight="1">
      <c r="A380" s="36"/>
      <c r="B380" s="36"/>
      <c r="C380" s="37"/>
      <c r="D380" s="38"/>
      <c r="E380" s="38"/>
      <c r="F380" s="39"/>
      <c r="G380" s="40"/>
      <c r="H380" s="23"/>
      <c r="I380" s="23"/>
      <c r="J380" s="41"/>
      <c r="K380" s="31"/>
      <c r="L380" s="23"/>
      <c r="M380" s="41"/>
      <c r="N380" s="42"/>
      <c r="O380" s="42"/>
      <c r="P380" s="17"/>
      <c r="Q380" s="42"/>
      <c r="R380" s="17"/>
      <c r="S380" s="17"/>
      <c r="T380" s="17"/>
      <c r="U380" s="43"/>
      <c r="X380" s="44"/>
    </row>
    <row r="381" spans="1:24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2"/>
      <c r="W381" s="4"/>
    </row>
    <row r="382" spans="1:24" s="13" customFormat="1" ht="37.5" customHeight="1">
      <c r="A382" s="6"/>
      <c r="B382" s="7"/>
      <c r="C382" s="8"/>
      <c r="D382" s="7"/>
      <c r="E382" s="7"/>
      <c r="F382" s="7"/>
      <c r="G382" s="9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1"/>
      <c r="T382" s="11"/>
      <c r="U382" s="12"/>
      <c r="V382" s="3"/>
      <c r="W382" s="12"/>
      <c r="X382" s="12"/>
    </row>
    <row r="383" spans="1:24" ht="18.75" customHeight="1">
      <c r="A383" s="1"/>
      <c r="B383" s="14"/>
      <c r="C383" s="15"/>
      <c r="D383" s="14"/>
      <c r="E383" s="14"/>
      <c r="F383" s="14"/>
      <c r="G383" s="14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7"/>
      <c r="T383" s="17"/>
      <c r="W383" s="4"/>
    </row>
    <row r="384" spans="1:24" ht="8.25" customHeight="1">
      <c r="A384" s="1"/>
      <c r="B384" s="14"/>
      <c r="C384" s="15"/>
      <c r="D384" s="14"/>
      <c r="E384" s="14"/>
      <c r="F384" s="14"/>
      <c r="G384" s="14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7"/>
      <c r="T384" s="17"/>
      <c r="W384" s="4"/>
    </row>
    <row r="385" spans="1:24" ht="17.25" customHeight="1">
      <c r="A385" s="19"/>
      <c r="B385" s="19"/>
      <c r="C385" s="20"/>
      <c r="D385" s="21"/>
      <c r="E385" s="21"/>
      <c r="F385" s="22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3"/>
      <c r="U385" s="24"/>
      <c r="W385" s="4"/>
    </row>
    <row r="386" spans="1:24" ht="17.25" customHeight="1">
      <c r="A386" s="25"/>
      <c r="B386" s="25"/>
      <c r="C386" s="20"/>
      <c r="D386" s="21"/>
      <c r="E386" s="21"/>
      <c r="F386" s="26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3"/>
      <c r="U386" s="24"/>
      <c r="W386" s="27"/>
    </row>
    <row r="387" spans="1:24" ht="17.25" customHeight="1">
      <c r="A387" s="25"/>
      <c r="B387" s="25"/>
      <c r="C387" s="20"/>
      <c r="D387" s="21"/>
      <c r="E387" s="21"/>
      <c r="F387" s="22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8"/>
      <c r="U387" s="24"/>
      <c r="W387" s="4"/>
    </row>
    <row r="388" spans="1:24" ht="17.25" customHeight="1">
      <c r="A388" s="25"/>
      <c r="B388" s="25"/>
      <c r="C388" s="20"/>
      <c r="D388" s="21"/>
      <c r="E388" s="21"/>
      <c r="F388" s="22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3"/>
      <c r="U388" s="24"/>
      <c r="W388" s="4"/>
    </row>
    <row r="389" spans="1:24" s="35" customFormat="1" ht="27.6" customHeight="1">
      <c r="A389" s="29"/>
      <c r="B389" s="30"/>
      <c r="C389" s="30"/>
      <c r="D389" s="30"/>
      <c r="E389" s="30"/>
      <c r="F389" s="29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2"/>
      <c r="V389" s="3"/>
      <c r="W389" s="33"/>
      <c r="X389" s="34"/>
    </row>
    <row r="390" spans="1:24" ht="27" customHeight="1">
      <c r="A390" s="36"/>
      <c r="B390" s="36"/>
      <c r="C390" s="37"/>
      <c r="D390" s="38"/>
      <c r="E390" s="38"/>
      <c r="F390" s="39"/>
      <c r="G390" s="40"/>
      <c r="H390" s="23"/>
      <c r="I390" s="23"/>
      <c r="J390" s="41"/>
      <c r="K390" s="31"/>
      <c r="L390" s="23"/>
      <c r="M390" s="41"/>
      <c r="N390" s="42"/>
      <c r="O390" s="42"/>
      <c r="P390" s="17"/>
      <c r="Q390" s="42"/>
      <c r="R390" s="17"/>
      <c r="S390" s="17"/>
      <c r="T390" s="17"/>
      <c r="U390" s="43"/>
      <c r="X390" s="44"/>
    </row>
    <row r="391" spans="1:24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2"/>
      <c r="W391" s="4"/>
    </row>
    <row r="392" spans="1:24" s="13" customFormat="1" ht="37.5" customHeight="1">
      <c r="A392" s="6"/>
      <c r="B392" s="7"/>
      <c r="C392" s="8"/>
      <c r="D392" s="7"/>
      <c r="E392" s="7"/>
      <c r="F392" s="7"/>
      <c r="G392" s="9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1"/>
      <c r="T392" s="11"/>
      <c r="U392" s="12"/>
      <c r="V392" s="3"/>
      <c r="W392" s="12"/>
      <c r="X392" s="12"/>
    </row>
    <row r="393" spans="1:24" ht="18.75" customHeight="1">
      <c r="A393" s="1"/>
      <c r="B393" s="14"/>
      <c r="C393" s="15"/>
      <c r="D393" s="14"/>
      <c r="E393" s="14"/>
      <c r="F393" s="14"/>
      <c r="G393" s="14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7"/>
      <c r="T393" s="17"/>
      <c r="W393" s="4"/>
    </row>
    <row r="394" spans="1:24" ht="8.25" customHeight="1">
      <c r="A394" s="1"/>
      <c r="B394" s="14"/>
      <c r="C394" s="15"/>
      <c r="D394" s="14"/>
      <c r="E394" s="14"/>
      <c r="F394" s="14"/>
      <c r="G394" s="14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7"/>
      <c r="T394" s="17"/>
      <c r="W394" s="4"/>
    </row>
    <row r="395" spans="1:24" ht="17.25" customHeight="1">
      <c r="A395" s="19"/>
      <c r="B395" s="19"/>
      <c r="C395" s="20"/>
      <c r="D395" s="21"/>
      <c r="E395" s="21"/>
      <c r="F395" s="22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3"/>
      <c r="U395" s="24"/>
      <c r="W395" s="4"/>
    </row>
    <row r="396" spans="1:24" ht="17.25" customHeight="1">
      <c r="A396" s="25"/>
      <c r="B396" s="25"/>
      <c r="C396" s="20"/>
      <c r="D396" s="21"/>
      <c r="E396" s="21"/>
      <c r="F396" s="26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3"/>
      <c r="U396" s="24"/>
      <c r="W396" s="27"/>
    </row>
    <row r="397" spans="1:24" ht="17.25" customHeight="1">
      <c r="A397" s="25"/>
      <c r="B397" s="25"/>
      <c r="C397" s="20"/>
      <c r="D397" s="21"/>
      <c r="E397" s="21"/>
      <c r="F397" s="22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8"/>
      <c r="U397" s="24"/>
      <c r="W397" s="4"/>
    </row>
    <row r="398" spans="1:24" ht="17.25" customHeight="1">
      <c r="A398" s="25"/>
      <c r="B398" s="25"/>
      <c r="C398" s="20"/>
      <c r="D398" s="21"/>
      <c r="E398" s="21"/>
      <c r="F398" s="22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3"/>
      <c r="U398" s="24"/>
      <c r="W398" s="4"/>
    </row>
    <row r="399" spans="1:24" s="35" customFormat="1" ht="27.6" customHeight="1">
      <c r="A399" s="29"/>
      <c r="B399" s="30"/>
      <c r="C399" s="30"/>
      <c r="D399" s="30"/>
      <c r="E399" s="30"/>
      <c r="F399" s="29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2"/>
      <c r="V399" s="3"/>
      <c r="W399" s="33"/>
      <c r="X399" s="34"/>
    </row>
    <row r="400" spans="1:24" ht="27" customHeight="1">
      <c r="A400" s="36"/>
      <c r="B400" s="36"/>
      <c r="C400" s="37"/>
      <c r="D400" s="38"/>
      <c r="E400" s="38"/>
      <c r="F400" s="39"/>
      <c r="G400" s="40"/>
      <c r="H400" s="23"/>
      <c r="I400" s="23"/>
      <c r="J400" s="41"/>
      <c r="K400" s="31"/>
      <c r="L400" s="23"/>
      <c r="M400" s="41"/>
      <c r="N400" s="42"/>
      <c r="O400" s="42"/>
      <c r="P400" s="17"/>
      <c r="Q400" s="42"/>
      <c r="R400" s="17"/>
      <c r="S400" s="17"/>
      <c r="T400" s="17"/>
      <c r="U400" s="43"/>
      <c r="X400" s="44"/>
    </row>
    <row r="401" spans="1:24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2"/>
      <c r="W401" s="4"/>
    </row>
    <row r="402" spans="1:24" s="13" customFormat="1" ht="37.5" customHeight="1">
      <c r="A402" s="6"/>
      <c r="B402" s="7"/>
      <c r="C402" s="8"/>
      <c r="D402" s="7"/>
      <c r="E402" s="7"/>
      <c r="F402" s="7"/>
      <c r="G402" s="9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1"/>
      <c r="T402" s="11"/>
      <c r="U402" s="12"/>
      <c r="V402" s="3"/>
      <c r="W402" s="12"/>
      <c r="X402" s="12"/>
    </row>
    <row r="403" spans="1:24" ht="18.75" customHeight="1">
      <c r="A403" s="1"/>
      <c r="B403" s="14"/>
      <c r="C403" s="15"/>
      <c r="D403" s="14"/>
      <c r="E403" s="14"/>
      <c r="F403" s="14"/>
      <c r="G403" s="14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7"/>
      <c r="T403" s="17"/>
      <c r="W403" s="4"/>
    </row>
    <row r="404" spans="1:24" ht="8.25" customHeight="1">
      <c r="A404" s="1"/>
      <c r="B404" s="14"/>
      <c r="C404" s="15"/>
      <c r="D404" s="14"/>
      <c r="E404" s="14"/>
      <c r="F404" s="14"/>
      <c r="G404" s="14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7"/>
      <c r="T404" s="17"/>
      <c r="W404" s="4"/>
    </row>
    <row r="405" spans="1:24" ht="17.25" customHeight="1">
      <c r="A405" s="19"/>
      <c r="B405" s="19"/>
      <c r="C405" s="20"/>
      <c r="D405" s="21"/>
      <c r="E405" s="21"/>
      <c r="F405" s="22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3"/>
      <c r="U405" s="24"/>
      <c r="W405" s="4"/>
    </row>
    <row r="406" spans="1:24" ht="17.25" customHeight="1">
      <c r="A406" s="25"/>
      <c r="B406" s="25"/>
      <c r="C406" s="20"/>
      <c r="D406" s="21"/>
      <c r="E406" s="21"/>
      <c r="F406" s="26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3"/>
      <c r="U406" s="24"/>
      <c r="W406" s="27"/>
    </row>
    <row r="407" spans="1:24" ht="17.25" customHeight="1">
      <c r="A407" s="25"/>
      <c r="B407" s="25"/>
      <c r="C407" s="20"/>
      <c r="D407" s="21"/>
      <c r="E407" s="21"/>
      <c r="F407" s="22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8"/>
      <c r="U407" s="24"/>
      <c r="W407" s="4"/>
    </row>
    <row r="408" spans="1:24" ht="17.25" customHeight="1">
      <c r="A408" s="25"/>
      <c r="B408" s="25"/>
      <c r="C408" s="20"/>
      <c r="D408" s="21"/>
      <c r="E408" s="21"/>
      <c r="F408" s="22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3"/>
      <c r="U408" s="24"/>
      <c r="W408" s="4"/>
    </row>
    <row r="409" spans="1:24" s="35" customFormat="1" ht="27.6" customHeight="1">
      <c r="A409" s="29"/>
      <c r="B409" s="30"/>
      <c r="C409" s="30"/>
      <c r="D409" s="30"/>
      <c r="E409" s="30"/>
      <c r="F409" s="29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2"/>
      <c r="V409" s="3"/>
      <c r="W409" s="33"/>
      <c r="X409" s="34"/>
    </row>
    <row r="410" spans="1:24" ht="27" customHeight="1">
      <c r="A410" s="36"/>
      <c r="B410" s="36"/>
      <c r="C410" s="37"/>
      <c r="D410" s="38"/>
      <c r="E410" s="38"/>
      <c r="F410" s="39"/>
      <c r="G410" s="40"/>
      <c r="H410" s="23"/>
      <c r="I410" s="23"/>
      <c r="J410" s="41"/>
      <c r="K410" s="31"/>
      <c r="L410" s="23"/>
      <c r="M410" s="41"/>
      <c r="N410" s="42"/>
      <c r="O410" s="42"/>
      <c r="P410" s="17"/>
      <c r="Q410" s="42"/>
      <c r="R410" s="17"/>
      <c r="S410" s="17"/>
      <c r="T410" s="17"/>
      <c r="U410" s="43"/>
      <c r="X410" s="44"/>
    </row>
    <row r="411" spans="1:24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2"/>
      <c r="W411" s="4"/>
    </row>
    <row r="412" spans="1:24" s="13" customFormat="1" ht="37.5" customHeight="1">
      <c r="A412" s="6"/>
      <c r="B412" s="7"/>
      <c r="C412" s="8"/>
      <c r="D412" s="7"/>
      <c r="E412" s="7"/>
      <c r="F412" s="7"/>
      <c r="G412" s="9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1"/>
      <c r="T412" s="11"/>
      <c r="U412" s="12"/>
      <c r="V412" s="3"/>
      <c r="W412" s="12"/>
      <c r="X412" s="12"/>
    </row>
    <row r="413" spans="1:24" ht="18.75" customHeight="1">
      <c r="A413" s="1"/>
      <c r="B413" s="14"/>
      <c r="C413" s="15"/>
      <c r="D413" s="14"/>
      <c r="E413" s="14"/>
      <c r="F413" s="14"/>
      <c r="G413" s="14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7"/>
      <c r="T413" s="17"/>
      <c r="W413" s="4"/>
    </row>
    <row r="414" spans="1:24" ht="8.25" customHeight="1">
      <c r="A414" s="1"/>
      <c r="B414" s="14"/>
      <c r="C414" s="15"/>
      <c r="D414" s="14"/>
      <c r="E414" s="14"/>
      <c r="F414" s="14"/>
      <c r="G414" s="14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7"/>
      <c r="T414" s="17"/>
      <c r="W414" s="4"/>
    </row>
    <row r="415" spans="1:24" ht="17.25" customHeight="1">
      <c r="A415" s="19"/>
      <c r="B415" s="19"/>
      <c r="C415" s="20"/>
      <c r="D415" s="21"/>
      <c r="E415" s="21"/>
      <c r="F415" s="22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3"/>
      <c r="U415" s="24"/>
      <c r="W415" s="4"/>
    </row>
    <row r="416" spans="1:24" ht="17.25" customHeight="1">
      <c r="A416" s="25"/>
      <c r="B416" s="25"/>
      <c r="C416" s="20"/>
      <c r="D416" s="21"/>
      <c r="E416" s="21"/>
      <c r="F416" s="26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3"/>
      <c r="U416" s="24"/>
      <c r="W416" s="27"/>
    </row>
    <row r="417" spans="1:24" ht="17.25" customHeight="1">
      <c r="A417" s="25"/>
      <c r="B417" s="25"/>
      <c r="C417" s="20"/>
      <c r="D417" s="21"/>
      <c r="E417" s="21"/>
      <c r="F417" s="22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8"/>
      <c r="U417" s="24"/>
      <c r="W417" s="4"/>
    </row>
    <row r="418" spans="1:24" ht="17.25" customHeight="1">
      <c r="A418" s="25"/>
      <c r="B418" s="25"/>
      <c r="C418" s="20"/>
      <c r="D418" s="21"/>
      <c r="E418" s="21"/>
      <c r="F418" s="22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3"/>
      <c r="U418" s="24"/>
      <c r="W418" s="4"/>
    </row>
    <row r="419" spans="1:24" s="35" customFormat="1" ht="27.6" customHeight="1">
      <c r="A419" s="29"/>
      <c r="B419" s="30"/>
      <c r="C419" s="30"/>
      <c r="D419" s="30"/>
      <c r="E419" s="30"/>
      <c r="F419" s="29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2"/>
      <c r="V419" s="3"/>
      <c r="W419" s="33"/>
      <c r="X419" s="34"/>
    </row>
    <row r="420" spans="1:24" ht="27" customHeight="1">
      <c r="A420" s="36"/>
      <c r="B420" s="36"/>
      <c r="C420" s="37"/>
      <c r="D420" s="38"/>
      <c r="E420" s="38"/>
      <c r="F420" s="39"/>
      <c r="G420" s="40"/>
      <c r="H420" s="23"/>
      <c r="I420" s="23"/>
      <c r="J420" s="41"/>
      <c r="K420" s="31"/>
      <c r="L420" s="23"/>
      <c r="M420" s="41"/>
      <c r="N420" s="42"/>
      <c r="O420" s="42"/>
      <c r="P420" s="17"/>
      <c r="Q420" s="42"/>
      <c r="R420" s="17"/>
      <c r="S420" s="17"/>
      <c r="T420" s="17"/>
      <c r="U420" s="43"/>
      <c r="X420" s="44"/>
    </row>
    <row r="421" spans="1:24" ht="33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2"/>
      <c r="W421" s="4"/>
    </row>
    <row r="422" spans="1:24" s="13" customFormat="1" ht="37.5" customHeight="1">
      <c r="A422" s="6"/>
      <c r="B422" s="7"/>
      <c r="C422" s="8"/>
      <c r="D422" s="7"/>
      <c r="E422" s="7"/>
      <c r="F422" s="7"/>
      <c r="G422" s="9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1"/>
      <c r="T422" s="11"/>
      <c r="U422" s="12"/>
      <c r="V422" s="3"/>
      <c r="W422" s="12"/>
      <c r="X422" s="12"/>
    </row>
    <row r="423" spans="1:24" ht="18.75" customHeight="1">
      <c r="A423" s="1"/>
      <c r="B423" s="14"/>
      <c r="C423" s="15"/>
      <c r="D423" s="14"/>
      <c r="E423" s="14"/>
      <c r="F423" s="14"/>
      <c r="G423" s="14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7"/>
      <c r="T423" s="17"/>
      <c r="W423" s="4"/>
    </row>
    <row r="424" spans="1:24" ht="8.25" customHeight="1">
      <c r="A424" s="1"/>
      <c r="B424" s="14"/>
      <c r="C424" s="15"/>
      <c r="D424" s="14"/>
      <c r="E424" s="14"/>
      <c r="F424" s="14"/>
      <c r="G424" s="14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7"/>
      <c r="T424" s="17"/>
      <c r="W424" s="4"/>
    </row>
    <row r="425" spans="1:24" ht="17.25" customHeight="1">
      <c r="A425" s="19"/>
      <c r="B425" s="19"/>
      <c r="C425" s="20"/>
      <c r="D425" s="21"/>
      <c r="E425" s="21"/>
      <c r="F425" s="22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3"/>
      <c r="U425" s="24"/>
      <c r="W425" s="4"/>
    </row>
    <row r="426" spans="1:24" ht="17.25" customHeight="1">
      <c r="A426" s="25"/>
      <c r="B426" s="25"/>
      <c r="C426" s="20"/>
      <c r="D426" s="21"/>
      <c r="E426" s="21"/>
      <c r="F426" s="26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3"/>
      <c r="U426" s="24"/>
      <c r="W426" s="27"/>
    </row>
    <row r="427" spans="1:24" ht="17.25" customHeight="1">
      <c r="A427" s="25"/>
      <c r="B427" s="25"/>
      <c r="C427" s="20"/>
      <c r="D427" s="21"/>
      <c r="E427" s="21"/>
      <c r="F427" s="22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8"/>
      <c r="U427" s="24"/>
      <c r="W427" s="4"/>
    </row>
    <row r="428" spans="1:24" ht="17.25" customHeight="1">
      <c r="A428" s="25"/>
      <c r="B428" s="25"/>
      <c r="C428" s="20"/>
      <c r="D428" s="21"/>
      <c r="E428" s="21"/>
      <c r="F428" s="22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3"/>
      <c r="U428" s="24"/>
      <c r="W428" s="4"/>
    </row>
    <row r="429" spans="1:24" s="35" customFormat="1" ht="27.6" customHeight="1">
      <c r="A429" s="29"/>
      <c r="B429" s="30"/>
      <c r="C429" s="30"/>
      <c r="D429" s="30"/>
      <c r="E429" s="30"/>
      <c r="F429" s="29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2"/>
      <c r="V429" s="3"/>
      <c r="W429" s="33"/>
      <c r="X429" s="34"/>
    </row>
    <row r="430" spans="1:24" ht="27" customHeight="1">
      <c r="A430" s="36"/>
      <c r="B430" s="36"/>
      <c r="C430" s="37"/>
      <c r="D430" s="38"/>
      <c r="E430" s="38"/>
      <c r="F430" s="39"/>
      <c r="G430" s="40"/>
      <c r="H430" s="23"/>
      <c r="I430" s="23"/>
      <c r="J430" s="41"/>
      <c r="K430" s="31"/>
      <c r="L430" s="23"/>
      <c r="M430" s="41"/>
      <c r="N430" s="42"/>
      <c r="O430" s="42"/>
      <c r="P430" s="17"/>
      <c r="Q430" s="42"/>
      <c r="R430" s="17"/>
      <c r="S430" s="17"/>
      <c r="T430" s="17"/>
      <c r="U430" s="43"/>
      <c r="X430" s="44"/>
    </row>
    <row r="431" spans="1:24" ht="33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2"/>
      <c r="W431" s="4"/>
    </row>
    <row r="432" spans="1:24" s="13" customFormat="1" ht="37.5" customHeight="1">
      <c r="A432" s="6"/>
      <c r="B432" s="7"/>
      <c r="C432" s="8"/>
      <c r="D432" s="7"/>
      <c r="E432" s="7"/>
      <c r="F432" s="7"/>
      <c r="G432" s="9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1"/>
      <c r="T432" s="11"/>
      <c r="U432" s="12"/>
      <c r="V432" s="3"/>
      <c r="W432" s="12"/>
      <c r="X432" s="12"/>
    </row>
    <row r="433" spans="1:24" ht="18.75" customHeight="1">
      <c r="A433" s="1"/>
      <c r="B433" s="14"/>
      <c r="C433" s="15"/>
      <c r="D433" s="14"/>
      <c r="E433" s="14"/>
      <c r="F433" s="14"/>
      <c r="G433" s="14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7"/>
      <c r="T433" s="17"/>
      <c r="W433" s="4"/>
    </row>
    <row r="434" spans="1:24" ht="8.25" customHeight="1">
      <c r="A434" s="1"/>
      <c r="B434" s="14"/>
      <c r="C434" s="15"/>
      <c r="D434" s="14"/>
      <c r="E434" s="14"/>
      <c r="F434" s="14"/>
      <c r="G434" s="14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7"/>
      <c r="T434" s="17"/>
      <c r="W434" s="4"/>
    </row>
    <row r="435" spans="1:24" ht="17.25" customHeight="1">
      <c r="A435" s="19"/>
      <c r="B435" s="19"/>
      <c r="C435" s="20"/>
      <c r="D435" s="21"/>
      <c r="E435" s="21"/>
      <c r="F435" s="22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3"/>
      <c r="U435" s="24"/>
      <c r="W435" s="4"/>
    </row>
    <row r="436" spans="1:24" ht="17.25" customHeight="1">
      <c r="A436" s="25"/>
      <c r="B436" s="25"/>
      <c r="C436" s="20"/>
      <c r="D436" s="21"/>
      <c r="E436" s="21"/>
      <c r="F436" s="26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3"/>
      <c r="U436" s="24"/>
      <c r="W436" s="27"/>
    </row>
    <row r="437" spans="1:24" ht="17.25" customHeight="1">
      <c r="A437" s="25"/>
      <c r="B437" s="25"/>
      <c r="C437" s="20"/>
      <c r="D437" s="21"/>
      <c r="E437" s="21"/>
      <c r="F437" s="22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8"/>
      <c r="U437" s="24"/>
      <c r="W437" s="4"/>
    </row>
    <row r="438" spans="1:24" ht="17.25" customHeight="1">
      <c r="A438" s="25"/>
      <c r="B438" s="25"/>
      <c r="C438" s="20"/>
      <c r="D438" s="21"/>
      <c r="E438" s="21"/>
      <c r="F438" s="22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3"/>
      <c r="U438" s="24"/>
      <c r="W438" s="4"/>
    </row>
    <row r="439" spans="1:24" s="35" customFormat="1" ht="27.6" customHeight="1">
      <c r="A439" s="29"/>
      <c r="B439" s="30"/>
      <c r="C439" s="30"/>
      <c r="D439" s="30"/>
      <c r="E439" s="30"/>
      <c r="F439" s="29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2"/>
      <c r="V439" s="3"/>
      <c r="W439" s="33"/>
      <c r="X439" s="34"/>
    </row>
    <row r="440" spans="1:24" ht="27" customHeight="1">
      <c r="A440" s="36"/>
      <c r="B440" s="36"/>
      <c r="C440" s="37"/>
      <c r="D440" s="38"/>
      <c r="E440" s="38"/>
      <c r="F440" s="39"/>
      <c r="G440" s="40"/>
      <c r="H440" s="23"/>
      <c r="I440" s="23"/>
      <c r="J440" s="41"/>
      <c r="K440" s="31"/>
      <c r="L440" s="23"/>
      <c r="M440" s="41"/>
      <c r="N440" s="42"/>
      <c r="O440" s="42"/>
      <c r="P440" s="17"/>
      <c r="Q440" s="42"/>
      <c r="R440" s="17"/>
      <c r="S440" s="17"/>
      <c r="T440" s="17"/>
      <c r="U440" s="43"/>
      <c r="X440" s="44"/>
    </row>
    <row r="441" spans="1:24" ht="33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2"/>
      <c r="W441" s="4"/>
    </row>
    <row r="442" spans="1:24" s="13" customFormat="1" ht="37.5" customHeight="1">
      <c r="A442" s="6"/>
      <c r="B442" s="7"/>
      <c r="C442" s="8"/>
      <c r="D442" s="7"/>
      <c r="E442" s="7"/>
      <c r="F442" s="7"/>
      <c r="G442" s="9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1"/>
      <c r="T442" s="11"/>
      <c r="U442" s="12"/>
      <c r="V442" s="3"/>
      <c r="W442" s="12"/>
      <c r="X442" s="12"/>
    </row>
    <row r="443" spans="1:24" ht="18.75" customHeight="1">
      <c r="A443" s="1"/>
      <c r="B443" s="14"/>
      <c r="C443" s="15"/>
      <c r="D443" s="14"/>
      <c r="E443" s="14"/>
      <c r="F443" s="14"/>
      <c r="G443" s="14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7"/>
      <c r="T443" s="17"/>
      <c r="W443" s="4"/>
    </row>
    <row r="444" spans="1:24" ht="8.25" customHeight="1">
      <c r="A444" s="1"/>
      <c r="B444" s="14"/>
      <c r="C444" s="15"/>
      <c r="D444" s="14"/>
      <c r="E444" s="14"/>
      <c r="F444" s="14"/>
      <c r="G444" s="14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7"/>
      <c r="T444" s="17"/>
      <c r="W444" s="4"/>
    </row>
    <row r="445" spans="1:24" ht="17.25" customHeight="1">
      <c r="A445" s="19"/>
      <c r="B445" s="19"/>
      <c r="C445" s="20"/>
      <c r="D445" s="21"/>
      <c r="E445" s="21"/>
      <c r="F445" s="22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3"/>
      <c r="U445" s="24"/>
      <c r="W445" s="4"/>
    </row>
    <row r="446" spans="1:24" ht="17.25" customHeight="1">
      <c r="A446" s="25"/>
      <c r="B446" s="25"/>
      <c r="C446" s="20"/>
      <c r="D446" s="21"/>
      <c r="E446" s="21"/>
      <c r="F446" s="26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3"/>
      <c r="U446" s="24"/>
      <c r="W446" s="27"/>
    </row>
    <row r="447" spans="1:24" ht="17.25" customHeight="1">
      <c r="A447" s="25"/>
      <c r="B447" s="25"/>
      <c r="C447" s="20"/>
      <c r="D447" s="21"/>
      <c r="E447" s="21"/>
      <c r="F447" s="22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8"/>
      <c r="U447" s="24"/>
      <c r="W447" s="4"/>
    </row>
    <row r="448" spans="1:24" ht="17.25" customHeight="1">
      <c r="A448" s="25"/>
      <c r="B448" s="25"/>
      <c r="C448" s="20"/>
      <c r="D448" s="21"/>
      <c r="E448" s="21"/>
      <c r="F448" s="22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3"/>
      <c r="U448" s="24"/>
      <c r="W448" s="4"/>
    </row>
    <row r="449" spans="1:24" s="35" customFormat="1" ht="27.6" customHeight="1">
      <c r="A449" s="29"/>
      <c r="B449" s="30"/>
      <c r="C449" s="30"/>
      <c r="D449" s="30"/>
      <c r="E449" s="30"/>
      <c r="F449" s="29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2"/>
      <c r="V449" s="3"/>
      <c r="W449" s="33"/>
      <c r="X449" s="34"/>
    </row>
    <row r="450" spans="1:24" ht="27" customHeight="1">
      <c r="A450" s="36"/>
      <c r="B450" s="36"/>
      <c r="C450" s="37"/>
      <c r="D450" s="38"/>
      <c r="E450" s="38"/>
      <c r="F450" s="39"/>
      <c r="G450" s="40"/>
      <c r="H450" s="23"/>
      <c r="I450" s="23"/>
      <c r="J450" s="41"/>
      <c r="K450" s="31"/>
      <c r="L450" s="23"/>
      <c r="M450" s="41"/>
      <c r="N450" s="42"/>
      <c r="O450" s="42"/>
      <c r="P450" s="17"/>
      <c r="Q450" s="42"/>
      <c r="R450" s="17"/>
      <c r="S450" s="17"/>
      <c r="T450" s="17"/>
      <c r="U450" s="43"/>
      <c r="X450" s="44"/>
    </row>
    <row r="451" spans="1:24" ht="33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2"/>
      <c r="W451" s="4"/>
    </row>
    <row r="452" spans="1:24" s="13" customFormat="1" ht="37.5" customHeight="1">
      <c r="A452" s="6"/>
      <c r="B452" s="7"/>
      <c r="C452" s="8"/>
      <c r="D452" s="7"/>
      <c r="E452" s="7"/>
      <c r="F452" s="7"/>
      <c r="G452" s="9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1"/>
      <c r="T452" s="11"/>
      <c r="U452" s="12"/>
      <c r="V452" s="3"/>
      <c r="W452" s="12"/>
      <c r="X452" s="12"/>
    </row>
    <row r="453" spans="1:24" ht="18.75" customHeight="1">
      <c r="A453" s="1"/>
      <c r="B453" s="14"/>
      <c r="C453" s="15"/>
      <c r="D453" s="14"/>
      <c r="E453" s="14"/>
      <c r="F453" s="14"/>
      <c r="G453" s="14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7"/>
      <c r="T453" s="17"/>
      <c r="W453" s="4"/>
    </row>
    <row r="454" spans="1:24" ht="8.25" customHeight="1">
      <c r="A454" s="1"/>
      <c r="B454" s="14"/>
      <c r="C454" s="15"/>
      <c r="D454" s="14"/>
      <c r="E454" s="14"/>
      <c r="F454" s="14"/>
      <c r="G454" s="14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7"/>
      <c r="T454" s="17"/>
      <c r="W454" s="4"/>
    </row>
    <row r="455" spans="1:24" ht="17.25" customHeight="1">
      <c r="A455" s="19"/>
      <c r="B455" s="19"/>
      <c r="C455" s="20"/>
      <c r="D455" s="21"/>
      <c r="E455" s="21"/>
      <c r="F455" s="22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3"/>
      <c r="U455" s="24"/>
      <c r="W455" s="4"/>
    </row>
    <row r="456" spans="1:24" ht="17.25" customHeight="1">
      <c r="A456" s="25"/>
      <c r="B456" s="25"/>
      <c r="C456" s="20"/>
      <c r="D456" s="21"/>
      <c r="E456" s="21"/>
      <c r="F456" s="26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3"/>
      <c r="U456" s="24"/>
      <c r="W456" s="27"/>
    </row>
    <row r="457" spans="1:24" ht="17.25" customHeight="1">
      <c r="A457" s="25"/>
      <c r="B457" s="25"/>
      <c r="C457" s="20"/>
      <c r="D457" s="21"/>
      <c r="E457" s="21"/>
      <c r="F457" s="22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8"/>
      <c r="U457" s="24"/>
      <c r="W457" s="4"/>
    </row>
    <row r="458" spans="1:24" ht="17.25" customHeight="1">
      <c r="A458" s="25"/>
      <c r="B458" s="25"/>
      <c r="C458" s="20"/>
      <c r="D458" s="21"/>
      <c r="E458" s="21"/>
      <c r="F458" s="22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3"/>
      <c r="U458" s="24"/>
      <c r="W458" s="4"/>
    </row>
    <row r="459" spans="1:24" s="35" customFormat="1" ht="27.6" customHeight="1">
      <c r="A459" s="29"/>
      <c r="B459" s="30"/>
      <c r="C459" s="30"/>
      <c r="D459" s="30"/>
      <c r="E459" s="30"/>
      <c r="F459" s="29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2"/>
      <c r="V459" s="3"/>
      <c r="W459" s="33"/>
      <c r="X459" s="34"/>
    </row>
    <row r="460" spans="1:24" ht="27" customHeight="1">
      <c r="A460" s="36"/>
      <c r="B460" s="36"/>
      <c r="C460" s="37"/>
      <c r="D460" s="38"/>
      <c r="E460" s="38"/>
      <c r="F460" s="39"/>
      <c r="G460" s="40"/>
      <c r="H460" s="23"/>
      <c r="I460" s="23"/>
      <c r="J460" s="41"/>
      <c r="K460" s="31"/>
      <c r="L460" s="23"/>
      <c r="M460" s="41"/>
      <c r="N460" s="42"/>
      <c r="O460" s="42"/>
      <c r="P460" s="17"/>
      <c r="Q460" s="42"/>
      <c r="R460" s="17"/>
      <c r="S460" s="17"/>
      <c r="T460" s="17"/>
      <c r="U460" s="43"/>
      <c r="X460" s="44"/>
    </row>
    <row r="461" spans="1:24" ht="33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2"/>
      <c r="W461" s="4"/>
    </row>
    <row r="462" spans="1:24" s="13" customFormat="1" ht="37.5" customHeight="1">
      <c r="A462" s="6"/>
      <c r="B462" s="7"/>
      <c r="C462" s="8"/>
      <c r="D462" s="7"/>
      <c r="E462" s="7"/>
      <c r="F462" s="7"/>
      <c r="G462" s="9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1"/>
      <c r="T462" s="11"/>
      <c r="U462" s="12"/>
      <c r="V462" s="3"/>
      <c r="W462" s="12"/>
      <c r="X462" s="12"/>
    </row>
    <row r="463" spans="1:24" ht="18.75" customHeight="1">
      <c r="A463" s="1"/>
      <c r="B463" s="14"/>
      <c r="C463" s="15"/>
      <c r="D463" s="14"/>
      <c r="E463" s="14"/>
      <c r="F463" s="14"/>
      <c r="G463" s="14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7"/>
      <c r="T463" s="17"/>
      <c r="W463" s="4"/>
    </row>
    <row r="464" spans="1:24" ht="8.25" customHeight="1">
      <c r="A464" s="1"/>
      <c r="B464" s="14"/>
      <c r="C464" s="15"/>
      <c r="D464" s="14"/>
      <c r="E464" s="14"/>
      <c r="F464" s="14"/>
      <c r="G464" s="14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7"/>
      <c r="T464" s="17"/>
      <c r="W464" s="4"/>
    </row>
    <row r="465" spans="1:24" ht="17.25" customHeight="1">
      <c r="A465" s="19"/>
      <c r="B465" s="19"/>
      <c r="C465" s="20"/>
      <c r="D465" s="21"/>
      <c r="E465" s="21"/>
      <c r="F465" s="22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3"/>
      <c r="U465" s="24"/>
      <c r="W465" s="4"/>
    </row>
    <row r="466" spans="1:24" ht="17.25" customHeight="1">
      <c r="A466" s="25"/>
      <c r="B466" s="25"/>
      <c r="C466" s="20"/>
      <c r="D466" s="21"/>
      <c r="E466" s="21"/>
      <c r="F466" s="26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3"/>
      <c r="U466" s="24"/>
      <c r="W466" s="27"/>
    </row>
    <row r="467" spans="1:24" ht="17.25" customHeight="1">
      <c r="A467" s="25"/>
      <c r="B467" s="25"/>
      <c r="C467" s="20"/>
      <c r="D467" s="21"/>
      <c r="E467" s="21"/>
      <c r="F467" s="22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8"/>
      <c r="U467" s="24"/>
      <c r="W467" s="4"/>
    </row>
    <row r="468" spans="1:24" ht="17.25" customHeight="1">
      <c r="A468" s="25"/>
      <c r="B468" s="25"/>
      <c r="C468" s="20"/>
      <c r="D468" s="21"/>
      <c r="E468" s="21"/>
      <c r="F468" s="22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3"/>
      <c r="U468" s="24"/>
      <c r="W468" s="4"/>
    </row>
    <row r="469" spans="1:24" s="35" customFormat="1" ht="27.6" customHeight="1">
      <c r="A469" s="29"/>
      <c r="B469" s="30"/>
      <c r="C469" s="30"/>
      <c r="D469" s="30"/>
      <c r="E469" s="30"/>
      <c r="F469" s="29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2"/>
      <c r="V469" s="3"/>
      <c r="W469" s="33"/>
      <c r="X469" s="34"/>
    </row>
    <row r="470" spans="1:24" ht="27" customHeight="1">
      <c r="A470" s="36"/>
      <c r="B470" s="36"/>
      <c r="C470" s="37"/>
      <c r="D470" s="38"/>
      <c r="E470" s="38"/>
      <c r="F470" s="39"/>
      <c r="G470" s="40"/>
      <c r="H470" s="23"/>
      <c r="I470" s="23"/>
      <c r="J470" s="41"/>
      <c r="K470" s="31"/>
      <c r="L470" s="23"/>
      <c r="M470" s="41"/>
      <c r="N470" s="42"/>
      <c r="O470" s="42"/>
      <c r="P470" s="17"/>
      <c r="Q470" s="42"/>
      <c r="R470" s="17"/>
      <c r="S470" s="17"/>
      <c r="T470" s="17"/>
      <c r="U470" s="43"/>
      <c r="X470" s="44"/>
    </row>
    <row r="471" spans="1:24" ht="33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2"/>
      <c r="W471" s="4"/>
    </row>
    <row r="472" spans="1:24" s="13" customFormat="1" ht="37.5" customHeight="1">
      <c r="A472" s="6"/>
      <c r="B472" s="7"/>
      <c r="C472" s="8"/>
      <c r="D472" s="7"/>
      <c r="E472" s="7"/>
      <c r="F472" s="7"/>
      <c r="G472" s="9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1"/>
      <c r="T472" s="11"/>
      <c r="U472" s="12"/>
      <c r="V472" s="3"/>
      <c r="W472" s="12"/>
      <c r="X472" s="12"/>
    </row>
  </sheetData>
  <mergeCells count="847">
    <mergeCell ref="A468:B468"/>
    <mergeCell ref="D468:E468"/>
    <mergeCell ref="B469:E469"/>
    <mergeCell ref="A470:B470"/>
    <mergeCell ref="D470:E470"/>
    <mergeCell ref="A471:T471"/>
    <mergeCell ref="A465:B465"/>
    <mergeCell ref="D465:E465"/>
    <mergeCell ref="A466:B466"/>
    <mergeCell ref="D466:E466"/>
    <mergeCell ref="A467:B467"/>
    <mergeCell ref="D467:E467"/>
    <mergeCell ref="A463:A464"/>
    <mergeCell ref="B463:B464"/>
    <mergeCell ref="C463:C464"/>
    <mergeCell ref="D463:G464"/>
    <mergeCell ref="H463:R463"/>
    <mergeCell ref="H464:R464"/>
    <mergeCell ref="A458:B458"/>
    <mergeCell ref="D458:E458"/>
    <mergeCell ref="B459:E459"/>
    <mergeCell ref="A460:B460"/>
    <mergeCell ref="D460:E460"/>
    <mergeCell ref="A461:T461"/>
    <mergeCell ref="A455:B455"/>
    <mergeCell ref="D455:E455"/>
    <mergeCell ref="A456:B456"/>
    <mergeCell ref="D456:E456"/>
    <mergeCell ref="A457:B457"/>
    <mergeCell ref="D457:E457"/>
    <mergeCell ref="A453:A454"/>
    <mergeCell ref="B453:B454"/>
    <mergeCell ref="C453:C454"/>
    <mergeCell ref="D453:G454"/>
    <mergeCell ref="H453:R453"/>
    <mergeCell ref="H454:R454"/>
    <mergeCell ref="A448:B448"/>
    <mergeCell ref="D448:E448"/>
    <mergeCell ref="B449:E449"/>
    <mergeCell ref="A450:B450"/>
    <mergeCell ref="D450:E450"/>
    <mergeCell ref="A451:T451"/>
    <mergeCell ref="A445:B445"/>
    <mergeCell ref="D445:E445"/>
    <mergeCell ref="A446:B446"/>
    <mergeCell ref="D446:E446"/>
    <mergeCell ref="A447:B447"/>
    <mergeCell ref="D447:E447"/>
    <mergeCell ref="A443:A444"/>
    <mergeCell ref="B443:B444"/>
    <mergeCell ref="C443:C444"/>
    <mergeCell ref="D443:G444"/>
    <mergeCell ref="H443:R443"/>
    <mergeCell ref="H444:R444"/>
    <mergeCell ref="A438:B438"/>
    <mergeCell ref="D438:E438"/>
    <mergeCell ref="B439:E439"/>
    <mergeCell ref="A440:B440"/>
    <mergeCell ref="D440:E440"/>
    <mergeCell ref="A441:T441"/>
    <mergeCell ref="A435:B435"/>
    <mergeCell ref="D435:E435"/>
    <mergeCell ref="A436:B436"/>
    <mergeCell ref="D436:E436"/>
    <mergeCell ref="A437:B437"/>
    <mergeCell ref="D437:E437"/>
    <mergeCell ref="A433:A434"/>
    <mergeCell ref="B433:B434"/>
    <mergeCell ref="C433:C434"/>
    <mergeCell ref="D433:G434"/>
    <mergeCell ref="H433:R433"/>
    <mergeCell ref="H434:R434"/>
    <mergeCell ref="A428:B428"/>
    <mergeCell ref="D428:E428"/>
    <mergeCell ref="B429:E429"/>
    <mergeCell ref="A430:B430"/>
    <mergeCell ref="D430:E430"/>
    <mergeCell ref="A431:T431"/>
    <mergeCell ref="A425:B425"/>
    <mergeCell ref="D425:E425"/>
    <mergeCell ref="A426:B426"/>
    <mergeCell ref="D426:E426"/>
    <mergeCell ref="A427:B427"/>
    <mergeCell ref="D427:E427"/>
    <mergeCell ref="A423:A424"/>
    <mergeCell ref="B423:B424"/>
    <mergeCell ref="C423:C424"/>
    <mergeCell ref="D423:G424"/>
    <mergeCell ref="H423:R423"/>
    <mergeCell ref="H424:R424"/>
    <mergeCell ref="A418:B418"/>
    <mergeCell ref="D418:E418"/>
    <mergeCell ref="B419:E419"/>
    <mergeCell ref="A420:B420"/>
    <mergeCell ref="D420:E420"/>
    <mergeCell ref="A421:T421"/>
    <mergeCell ref="A415:B415"/>
    <mergeCell ref="D415:E415"/>
    <mergeCell ref="A416:B416"/>
    <mergeCell ref="D416:E416"/>
    <mergeCell ref="A417:B417"/>
    <mergeCell ref="D417:E417"/>
    <mergeCell ref="A413:A414"/>
    <mergeCell ref="B413:B414"/>
    <mergeCell ref="C413:C414"/>
    <mergeCell ref="D413:G414"/>
    <mergeCell ref="H413:R413"/>
    <mergeCell ref="H414:R414"/>
    <mergeCell ref="A408:B408"/>
    <mergeCell ref="D408:E408"/>
    <mergeCell ref="B409:E409"/>
    <mergeCell ref="A410:B410"/>
    <mergeCell ref="D410:E410"/>
    <mergeCell ref="A411:T411"/>
    <mergeCell ref="A405:B405"/>
    <mergeCell ref="D405:E405"/>
    <mergeCell ref="A406:B406"/>
    <mergeCell ref="D406:E406"/>
    <mergeCell ref="A407:B407"/>
    <mergeCell ref="D407:E407"/>
    <mergeCell ref="A403:A404"/>
    <mergeCell ref="B403:B404"/>
    <mergeCell ref="C403:C404"/>
    <mergeCell ref="D403:G404"/>
    <mergeCell ref="H403:R403"/>
    <mergeCell ref="H404:R404"/>
    <mergeCell ref="A398:B398"/>
    <mergeCell ref="D398:E398"/>
    <mergeCell ref="B399:E399"/>
    <mergeCell ref="A400:B400"/>
    <mergeCell ref="D400:E400"/>
    <mergeCell ref="A401:T401"/>
    <mergeCell ref="A395:B395"/>
    <mergeCell ref="D395:E395"/>
    <mergeCell ref="A396:B396"/>
    <mergeCell ref="D396:E396"/>
    <mergeCell ref="A397:B397"/>
    <mergeCell ref="D397:E397"/>
    <mergeCell ref="A393:A394"/>
    <mergeCell ref="B393:B394"/>
    <mergeCell ref="C393:C394"/>
    <mergeCell ref="D393:G394"/>
    <mergeCell ref="H393:R393"/>
    <mergeCell ref="H394:R394"/>
    <mergeCell ref="A388:B388"/>
    <mergeCell ref="D388:E388"/>
    <mergeCell ref="B389:E389"/>
    <mergeCell ref="A390:B390"/>
    <mergeCell ref="D390:E390"/>
    <mergeCell ref="A391:T391"/>
    <mergeCell ref="A385:B385"/>
    <mergeCell ref="D385:E385"/>
    <mergeCell ref="A386:B386"/>
    <mergeCell ref="D386:E386"/>
    <mergeCell ref="A387:B387"/>
    <mergeCell ref="D387:E387"/>
    <mergeCell ref="A383:A384"/>
    <mergeCell ref="B383:B384"/>
    <mergeCell ref="C383:C384"/>
    <mergeCell ref="D383:G384"/>
    <mergeCell ref="H383:R383"/>
    <mergeCell ref="H384:R384"/>
    <mergeCell ref="A378:B378"/>
    <mergeCell ref="D378:E378"/>
    <mergeCell ref="B379:E379"/>
    <mergeCell ref="A380:B380"/>
    <mergeCell ref="D380:E380"/>
    <mergeCell ref="A381:T381"/>
    <mergeCell ref="A375:B375"/>
    <mergeCell ref="D375:E375"/>
    <mergeCell ref="A376:B376"/>
    <mergeCell ref="D376:E376"/>
    <mergeCell ref="A377:B377"/>
    <mergeCell ref="D377:E377"/>
    <mergeCell ref="A373:A374"/>
    <mergeCell ref="B373:B374"/>
    <mergeCell ref="C373:C374"/>
    <mergeCell ref="D373:G374"/>
    <mergeCell ref="H373:R373"/>
    <mergeCell ref="H374:R374"/>
    <mergeCell ref="A368:B368"/>
    <mergeCell ref="D368:E368"/>
    <mergeCell ref="B369:E369"/>
    <mergeCell ref="A370:B370"/>
    <mergeCell ref="D370:E370"/>
    <mergeCell ref="A371:T371"/>
    <mergeCell ref="A365:B365"/>
    <mergeCell ref="D365:E365"/>
    <mergeCell ref="A366:B366"/>
    <mergeCell ref="D366:E366"/>
    <mergeCell ref="A367:B367"/>
    <mergeCell ref="D367:E367"/>
    <mergeCell ref="A363:A364"/>
    <mergeCell ref="B363:B364"/>
    <mergeCell ref="C363:C364"/>
    <mergeCell ref="D363:G364"/>
    <mergeCell ref="H363:R363"/>
    <mergeCell ref="H364:R364"/>
    <mergeCell ref="A358:B358"/>
    <mergeCell ref="D358:E358"/>
    <mergeCell ref="B359:E359"/>
    <mergeCell ref="A360:B360"/>
    <mergeCell ref="D360:E360"/>
    <mergeCell ref="A361:T361"/>
    <mergeCell ref="A355:B355"/>
    <mergeCell ref="D355:E355"/>
    <mergeCell ref="A356:B356"/>
    <mergeCell ref="D356:E356"/>
    <mergeCell ref="A357:B357"/>
    <mergeCell ref="D357:E357"/>
    <mergeCell ref="A353:A354"/>
    <mergeCell ref="B353:B354"/>
    <mergeCell ref="C353:C354"/>
    <mergeCell ref="D353:G354"/>
    <mergeCell ref="H353:R353"/>
    <mergeCell ref="H354:R354"/>
    <mergeCell ref="A348:B348"/>
    <mergeCell ref="D348:E348"/>
    <mergeCell ref="B349:E349"/>
    <mergeCell ref="A350:B350"/>
    <mergeCell ref="D350:E350"/>
    <mergeCell ref="A351:T351"/>
    <mergeCell ref="A345:B345"/>
    <mergeCell ref="D345:E345"/>
    <mergeCell ref="A346:B346"/>
    <mergeCell ref="D346:E346"/>
    <mergeCell ref="A347:B347"/>
    <mergeCell ref="D347:E347"/>
    <mergeCell ref="A343:A344"/>
    <mergeCell ref="B343:B344"/>
    <mergeCell ref="C343:C344"/>
    <mergeCell ref="D343:G344"/>
    <mergeCell ref="H343:R343"/>
    <mergeCell ref="H344:R344"/>
    <mergeCell ref="A338:B338"/>
    <mergeCell ref="D338:E338"/>
    <mergeCell ref="B339:E339"/>
    <mergeCell ref="A340:B340"/>
    <mergeCell ref="D340:E340"/>
    <mergeCell ref="A341:T341"/>
    <mergeCell ref="A335:B335"/>
    <mergeCell ref="D335:E335"/>
    <mergeCell ref="A336:B336"/>
    <mergeCell ref="D336:E336"/>
    <mergeCell ref="A337:B337"/>
    <mergeCell ref="D337:E337"/>
    <mergeCell ref="A333:A334"/>
    <mergeCell ref="B333:B334"/>
    <mergeCell ref="C333:C334"/>
    <mergeCell ref="D333:G334"/>
    <mergeCell ref="H333:R333"/>
    <mergeCell ref="H334:R334"/>
    <mergeCell ref="A328:B328"/>
    <mergeCell ref="D328:E328"/>
    <mergeCell ref="B329:E329"/>
    <mergeCell ref="A330:B330"/>
    <mergeCell ref="D330:E330"/>
    <mergeCell ref="A331:T331"/>
    <mergeCell ref="A325:B325"/>
    <mergeCell ref="D325:E325"/>
    <mergeCell ref="A326:B326"/>
    <mergeCell ref="D326:E326"/>
    <mergeCell ref="A327:B327"/>
    <mergeCell ref="D327:E327"/>
    <mergeCell ref="A323:A324"/>
    <mergeCell ref="B323:B324"/>
    <mergeCell ref="C323:C324"/>
    <mergeCell ref="D323:G324"/>
    <mergeCell ref="H323:R323"/>
    <mergeCell ref="H324:R324"/>
    <mergeCell ref="A318:B318"/>
    <mergeCell ref="D318:E318"/>
    <mergeCell ref="B319:E319"/>
    <mergeCell ref="A320:B320"/>
    <mergeCell ref="D320:E320"/>
    <mergeCell ref="A321:T321"/>
    <mergeCell ref="A315:B315"/>
    <mergeCell ref="D315:E315"/>
    <mergeCell ref="A316:B316"/>
    <mergeCell ref="D316:E316"/>
    <mergeCell ref="A317:B317"/>
    <mergeCell ref="D317:E317"/>
    <mergeCell ref="A313:A314"/>
    <mergeCell ref="B313:B314"/>
    <mergeCell ref="C313:C314"/>
    <mergeCell ref="D313:G314"/>
    <mergeCell ref="H313:R313"/>
    <mergeCell ref="H314:R314"/>
    <mergeCell ref="A308:B308"/>
    <mergeCell ref="D308:E308"/>
    <mergeCell ref="B309:E309"/>
    <mergeCell ref="A310:B310"/>
    <mergeCell ref="D310:E310"/>
    <mergeCell ref="A311:T311"/>
    <mergeCell ref="A305:B305"/>
    <mergeCell ref="D305:E305"/>
    <mergeCell ref="A306:B306"/>
    <mergeCell ref="D306:E306"/>
    <mergeCell ref="A307:B307"/>
    <mergeCell ref="D307:E307"/>
    <mergeCell ref="A303:A304"/>
    <mergeCell ref="B303:B304"/>
    <mergeCell ref="C303:C304"/>
    <mergeCell ref="D303:G304"/>
    <mergeCell ref="H303:R303"/>
    <mergeCell ref="H304:R304"/>
    <mergeCell ref="A298:B298"/>
    <mergeCell ref="D298:E298"/>
    <mergeCell ref="B299:E299"/>
    <mergeCell ref="A300:B300"/>
    <mergeCell ref="D300:E300"/>
    <mergeCell ref="A301:T301"/>
    <mergeCell ref="A295:B295"/>
    <mergeCell ref="D295:E295"/>
    <mergeCell ref="A296:B296"/>
    <mergeCell ref="D296:E296"/>
    <mergeCell ref="A297:B297"/>
    <mergeCell ref="D297:E297"/>
    <mergeCell ref="A293:A294"/>
    <mergeCell ref="B293:B294"/>
    <mergeCell ref="C293:C294"/>
    <mergeCell ref="D293:G294"/>
    <mergeCell ref="H293:R293"/>
    <mergeCell ref="H294:R294"/>
    <mergeCell ref="A288:B288"/>
    <mergeCell ref="D288:E288"/>
    <mergeCell ref="B289:E289"/>
    <mergeCell ref="A290:B290"/>
    <mergeCell ref="D290:E290"/>
    <mergeCell ref="A291:T291"/>
    <mergeCell ref="A285:B285"/>
    <mergeCell ref="D285:E285"/>
    <mergeCell ref="A286:B286"/>
    <mergeCell ref="D286:E286"/>
    <mergeCell ref="A287:B287"/>
    <mergeCell ref="D287:E287"/>
    <mergeCell ref="A283:A284"/>
    <mergeCell ref="B283:B284"/>
    <mergeCell ref="C283:C284"/>
    <mergeCell ref="D283:G284"/>
    <mergeCell ref="H283:R283"/>
    <mergeCell ref="H284:R284"/>
    <mergeCell ref="A278:B278"/>
    <mergeCell ref="D278:E278"/>
    <mergeCell ref="B279:E279"/>
    <mergeCell ref="A280:B280"/>
    <mergeCell ref="D280:E280"/>
    <mergeCell ref="A281:T281"/>
    <mergeCell ref="A275:B275"/>
    <mergeCell ref="D275:E275"/>
    <mergeCell ref="A276:B276"/>
    <mergeCell ref="D276:E276"/>
    <mergeCell ref="A277:B277"/>
    <mergeCell ref="D277:E277"/>
    <mergeCell ref="A273:A274"/>
    <mergeCell ref="B273:B274"/>
    <mergeCell ref="C273:C274"/>
    <mergeCell ref="D273:G274"/>
    <mergeCell ref="H273:R273"/>
    <mergeCell ref="H274:R274"/>
    <mergeCell ref="A268:B268"/>
    <mergeCell ref="D268:E268"/>
    <mergeCell ref="B269:E269"/>
    <mergeCell ref="A270:B270"/>
    <mergeCell ref="D270:E270"/>
    <mergeCell ref="A271:T271"/>
    <mergeCell ref="A265:B265"/>
    <mergeCell ref="D265:E265"/>
    <mergeCell ref="A266:B266"/>
    <mergeCell ref="D266:E266"/>
    <mergeCell ref="A267:B267"/>
    <mergeCell ref="D267:E267"/>
    <mergeCell ref="A263:A264"/>
    <mergeCell ref="B263:B264"/>
    <mergeCell ref="C263:C264"/>
    <mergeCell ref="D263:G264"/>
    <mergeCell ref="H263:R263"/>
    <mergeCell ref="H264:R264"/>
    <mergeCell ref="A258:B258"/>
    <mergeCell ref="D258:E258"/>
    <mergeCell ref="B259:E259"/>
    <mergeCell ref="A260:B260"/>
    <mergeCell ref="D260:E260"/>
    <mergeCell ref="A261:T261"/>
    <mergeCell ref="A255:B255"/>
    <mergeCell ref="D255:E255"/>
    <mergeCell ref="A256:B256"/>
    <mergeCell ref="D256:E256"/>
    <mergeCell ref="A257:B257"/>
    <mergeCell ref="D257:E257"/>
    <mergeCell ref="A253:A254"/>
    <mergeCell ref="B253:B254"/>
    <mergeCell ref="C253:C254"/>
    <mergeCell ref="D253:G254"/>
    <mergeCell ref="H253:R253"/>
    <mergeCell ref="H254:R254"/>
    <mergeCell ref="A248:B248"/>
    <mergeCell ref="D248:E248"/>
    <mergeCell ref="B249:E249"/>
    <mergeCell ref="A250:B250"/>
    <mergeCell ref="D250:E250"/>
    <mergeCell ref="A251:T251"/>
    <mergeCell ref="A245:B245"/>
    <mergeCell ref="D245:E245"/>
    <mergeCell ref="A246:B246"/>
    <mergeCell ref="D246:E246"/>
    <mergeCell ref="A247:B247"/>
    <mergeCell ref="D247:E247"/>
    <mergeCell ref="A243:A244"/>
    <mergeCell ref="B243:B244"/>
    <mergeCell ref="C243:C244"/>
    <mergeCell ref="D243:G244"/>
    <mergeCell ref="H243:R243"/>
    <mergeCell ref="H244:R244"/>
    <mergeCell ref="A238:B238"/>
    <mergeCell ref="D238:E238"/>
    <mergeCell ref="B239:E239"/>
    <mergeCell ref="A240:B240"/>
    <mergeCell ref="D240:E240"/>
    <mergeCell ref="A241:T241"/>
    <mergeCell ref="A235:B235"/>
    <mergeCell ref="D235:E235"/>
    <mergeCell ref="A236:B236"/>
    <mergeCell ref="D236:E236"/>
    <mergeCell ref="A237:B237"/>
    <mergeCell ref="D237:E237"/>
    <mergeCell ref="A233:A234"/>
    <mergeCell ref="B233:B234"/>
    <mergeCell ref="C233:C234"/>
    <mergeCell ref="D233:G234"/>
    <mergeCell ref="H233:R233"/>
    <mergeCell ref="H234:R234"/>
    <mergeCell ref="A228:B228"/>
    <mergeCell ref="D228:E228"/>
    <mergeCell ref="B229:E229"/>
    <mergeCell ref="A230:B230"/>
    <mergeCell ref="D230:E230"/>
    <mergeCell ref="A231:T231"/>
    <mergeCell ref="A225:B225"/>
    <mergeCell ref="D225:E225"/>
    <mergeCell ref="A226:B226"/>
    <mergeCell ref="D226:E226"/>
    <mergeCell ref="A227:B227"/>
    <mergeCell ref="D227:E227"/>
    <mergeCell ref="A223:A224"/>
    <mergeCell ref="B223:B224"/>
    <mergeCell ref="C223:C224"/>
    <mergeCell ref="D223:G224"/>
    <mergeCell ref="H223:R223"/>
    <mergeCell ref="H224:R224"/>
    <mergeCell ref="A218:B218"/>
    <mergeCell ref="D218:E218"/>
    <mergeCell ref="B219:E219"/>
    <mergeCell ref="A220:B220"/>
    <mergeCell ref="D220:E220"/>
    <mergeCell ref="A221:T221"/>
    <mergeCell ref="A215:B215"/>
    <mergeCell ref="D215:E215"/>
    <mergeCell ref="A216:B216"/>
    <mergeCell ref="D216:E216"/>
    <mergeCell ref="A217:B217"/>
    <mergeCell ref="D217:E217"/>
    <mergeCell ref="A213:A214"/>
    <mergeCell ref="B213:B214"/>
    <mergeCell ref="C213:C214"/>
    <mergeCell ref="D213:G214"/>
    <mergeCell ref="H213:R213"/>
    <mergeCell ref="H214:R214"/>
    <mergeCell ref="A208:B208"/>
    <mergeCell ref="D208:E208"/>
    <mergeCell ref="B209:E209"/>
    <mergeCell ref="A210:B210"/>
    <mergeCell ref="D210:E210"/>
    <mergeCell ref="A211:T211"/>
    <mergeCell ref="A205:B205"/>
    <mergeCell ref="D205:E205"/>
    <mergeCell ref="A206:B206"/>
    <mergeCell ref="D206:E206"/>
    <mergeCell ref="A207:B207"/>
    <mergeCell ref="D207:E207"/>
    <mergeCell ref="A203:A204"/>
    <mergeCell ref="B203:B204"/>
    <mergeCell ref="C203:C204"/>
    <mergeCell ref="D203:G204"/>
    <mergeCell ref="H203:R203"/>
    <mergeCell ref="H204:R204"/>
    <mergeCell ref="A198:B198"/>
    <mergeCell ref="D198:E198"/>
    <mergeCell ref="B199:E199"/>
    <mergeCell ref="A200:B200"/>
    <mergeCell ref="D200:E200"/>
    <mergeCell ref="A201:T201"/>
    <mergeCell ref="A195:B195"/>
    <mergeCell ref="D195:E195"/>
    <mergeCell ref="A196:B196"/>
    <mergeCell ref="D196:E196"/>
    <mergeCell ref="A197:B197"/>
    <mergeCell ref="D197:E197"/>
    <mergeCell ref="A193:A194"/>
    <mergeCell ref="B193:B194"/>
    <mergeCell ref="C193:C194"/>
    <mergeCell ref="D193:G194"/>
    <mergeCell ref="H193:R193"/>
    <mergeCell ref="H194:R194"/>
    <mergeCell ref="A188:B188"/>
    <mergeCell ref="D188:E188"/>
    <mergeCell ref="B189:E189"/>
    <mergeCell ref="A190:B190"/>
    <mergeCell ref="D190:E190"/>
    <mergeCell ref="A191:T191"/>
    <mergeCell ref="A185:B185"/>
    <mergeCell ref="D185:E185"/>
    <mergeCell ref="A186:B186"/>
    <mergeCell ref="D186:E186"/>
    <mergeCell ref="A187:B187"/>
    <mergeCell ref="D187:E187"/>
    <mergeCell ref="A183:A184"/>
    <mergeCell ref="B183:B184"/>
    <mergeCell ref="C183:C184"/>
    <mergeCell ref="D183:G184"/>
    <mergeCell ref="H183:R183"/>
    <mergeCell ref="H184:R184"/>
    <mergeCell ref="A178:B178"/>
    <mergeCell ref="D178:E178"/>
    <mergeCell ref="B179:E179"/>
    <mergeCell ref="A180:B180"/>
    <mergeCell ref="D180:E180"/>
    <mergeCell ref="A181:T181"/>
    <mergeCell ref="A175:B175"/>
    <mergeCell ref="D175:E175"/>
    <mergeCell ref="A176:B176"/>
    <mergeCell ref="D176:E176"/>
    <mergeCell ref="A177:B177"/>
    <mergeCell ref="D177:E177"/>
    <mergeCell ref="A173:A174"/>
    <mergeCell ref="B173:B174"/>
    <mergeCell ref="C173:C174"/>
    <mergeCell ref="D173:G174"/>
    <mergeCell ref="H173:R173"/>
    <mergeCell ref="H174:R174"/>
    <mergeCell ref="A168:B168"/>
    <mergeCell ref="D168:E168"/>
    <mergeCell ref="B169:E169"/>
    <mergeCell ref="A170:B170"/>
    <mergeCell ref="D170:E170"/>
    <mergeCell ref="A171:T171"/>
    <mergeCell ref="A165:B165"/>
    <mergeCell ref="D165:E165"/>
    <mergeCell ref="A166:B166"/>
    <mergeCell ref="D166:E166"/>
    <mergeCell ref="A167:B167"/>
    <mergeCell ref="D167:E167"/>
    <mergeCell ref="A163:A164"/>
    <mergeCell ref="B163:B164"/>
    <mergeCell ref="C163:C164"/>
    <mergeCell ref="D163:G164"/>
    <mergeCell ref="H163:R163"/>
    <mergeCell ref="H164:R164"/>
    <mergeCell ref="A158:B158"/>
    <mergeCell ref="D158:E158"/>
    <mergeCell ref="B159:E159"/>
    <mergeCell ref="A160:B160"/>
    <mergeCell ref="D160:E160"/>
    <mergeCell ref="A161:T161"/>
    <mergeCell ref="A155:B155"/>
    <mergeCell ref="D155:E155"/>
    <mergeCell ref="A156:B156"/>
    <mergeCell ref="D156:E156"/>
    <mergeCell ref="A157:B157"/>
    <mergeCell ref="D157:E157"/>
    <mergeCell ref="A153:A154"/>
    <mergeCell ref="B153:B154"/>
    <mergeCell ref="C153:C154"/>
    <mergeCell ref="D153:G154"/>
    <mergeCell ref="H153:R153"/>
    <mergeCell ref="H154:R154"/>
    <mergeCell ref="A148:B148"/>
    <mergeCell ref="D148:E148"/>
    <mergeCell ref="B149:E149"/>
    <mergeCell ref="A150:B150"/>
    <mergeCell ref="D150:E150"/>
    <mergeCell ref="A151:T151"/>
    <mergeCell ref="A145:B145"/>
    <mergeCell ref="D145:E145"/>
    <mergeCell ref="A146:B146"/>
    <mergeCell ref="D146:E146"/>
    <mergeCell ref="A147:B147"/>
    <mergeCell ref="D147:E147"/>
    <mergeCell ref="A143:A144"/>
    <mergeCell ref="B143:B144"/>
    <mergeCell ref="C143:C144"/>
    <mergeCell ref="D143:G144"/>
    <mergeCell ref="H143:R143"/>
    <mergeCell ref="H144:R144"/>
    <mergeCell ref="A138:B138"/>
    <mergeCell ref="D138:E138"/>
    <mergeCell ref="B139:E139"/>
    <mergeCell ref="A140:B140"/>
    <mergeCell ref="D140:E140"/>
    <mergeCell ref="A141:T141"/>
    <mergeCell ref="A135:B135"/>
    <mergeCell ref="D135:E135"/>
    <mergeCell ref="A136:B136"/>
    <mergeCell ref="D136:E136"/>
    <mergeCell ref="A137:B137"/>
    <mergeCell ref="D137:E137"/>
    <mergeCell ref="A133:A134"/>
    <mergeCell ref="B133:B134"/>
    <mergeCell ref="C133:C134"/>
    <mergeCell ref="D133:G134"/>
    <mergeCell ref="H133:R133"/>
    <mergeCell ref="H134:R134"/>
    <mergeCell ref="A128:B128"/>
    <mergeCell ref="D128:E128"/>
    <mergeCell ref="B129:E129"/>
    <mergeCell ref="A130:B130"/>
    <mergeCell ref="D130:E130"/>
    <mergeCell ref="A131:T131"/>
    <mergeCell ref="A125:B125"/>
    <mergeCell ref="D125:E125"/>
    <mergeCell ref="A126:B126"/>
    <mergeCell ref="D126:E126"/>
    <mergeCell ref="A127:B127"/>
    <mergeCell ref="D127:E127"/>
    <mergeCell ref="A123:A124"/>
    <mergeCell ref="B123:B124"/>
    <mergeCell ref="C123:C124"/>
    <mergeCell ref="D123:G124"/>
    <mergeCell ref="H123:R123"/>
    <mergeCell ref="H124:R124"/>
    <mergeCell ref="A118:B118"/>
    <mergeCell ref="D118:E118"/>
    <mergeCell ref="B119:E119"/>
    <mergeCell ref="A120:B120"/>
    <mergeCell ref="D120:E120"/>
    <mergeCell ref="A121:T121"/>
    <mergeCell ref="A115:B115"/>
    <mergeCell ref="D115:E115"/>
    <mergeCell ref="A116:B116"/>
    <mergeCell ref="D116:E116"/>
    <mergeCell ref="A117:B117"/>
    <mergeCell ref="D117:E117"/>
    <mergeCell ref="A113:A114"/>
    <mergeCell ref="B113:B114"/>
    <mergeCell ref="C113:C114"/>
    <mergeCell ref="D113:G114"/>
    <mergeCell ref="H113:R113"/>
    <mergeCell ref="H114:R114"/>
    <mergeCell ref="A108:B108"/>
    <mergeCell ref="D108:E108"/>
    <mergeCell ref="B109:E109"/>
    <mergeCell ref="A110:B110"/>
    <mergeCell ref="D110:E110"/>
    <mergeCell ref="A111:T111"/>
    <mergeCell ref="A105:B105"/>
    <mergeCell ref="D105:E105"/>
    <mergeCell ref="A106:B106"/>
    <mergeCell ref="D106:E106"/>
    <mergeCell ref="A107:B107"/>
    <mergeCell ref="D107:E107"/>
    <mergeCell ref="A103:A104"/>
    <mergeCell ref="B103:B104"/>
    <mergeCell ref="C103:C104"/>
    <mergeCell ref="D103:G104"/>
    <mergeCell ref="H103:R103"/>
    <mergeCell ref="H104:R104"/>
    <mergeCell ref="A98:B98"/>
    <mergeCell ref="D98:E98"/>
    <mergeCell ref="B99:E99"/>
    <mergeCell ref="A100:B100"/>
    <mergeCell ref="D100:E100"/>
    <mergeCell ref="A101:T101"/>
    <mergeCell ref="A95:B95"/>
    <mergeCell ref="D95:E95"/>
    <mergeCell ref="A96:B96"/>
    <mergeCell ref="D96:E96"/>
    <mergeCell ref="A97:B97"/>
    <mergeCell ref="D97:E97"/>
    <mergeCell ref="A93:A94"/>
    <mergeCell ref="B93:B94"/>
    <mergeCell ref="C93:C94"/>
    <mergeCell ref="D93:G94"/>
    <mergeCell ref="H93:R93"/>
    <mergeCell ref="H94:R94"/>
    <mergeCell ref="A88:B88"/>
    <mergeCell ref="D88:E88"/>
    <mergeCell ref="B89:E89"/>
    <mergeCell ref="A90:B90"/>
    <mergeCell ref="D90:E90"/>
    <mergeCell ref="A91:T91"/>
    <mergeCell ref="A85:B85"/>
    <mergeCell ref="D85:E85"/>
    <mergeCell ref="A86:B86"/>
    <mergeCell ref="D86:E86"/>
    <mergeCell ref="A87:B87"/>
    <mergeCell ref="D87:E87"/>
    <mergeCell ref="A83:A84"/>
    <mergeCell ref="B83:B84"/>
    <mergeCell ref="C83:C84"/>
    <mergeCell ref="D83:G84"/>
    <mergeCell ref="H83:R83"/>
    <mergeCell ref="H84:R84"/>
    <mergeCell ref="A78:B78"/>
    <mergeCell ref="D78:E78"/>
    <mergeCell ref="B79:E79"/>
    <mergeCell ref="A80:B80"/>
    <mergeCell ref="D80:E80"/>
    <mergeCell ref="A81:T81"/>
    <mergeCell ref="A75:B75"/>
    <mergeCell ref="D75:E75"/>
    <mergeCell ref="A76:B76"/>
    <mergeCell ref="D76:E76"/>
    <mergeCell ref="A77:B77"/>
    <mergeCell ref="D77:E77"/>
    <mergeCell ref="A73:A74"/>
    <mergeCell ref="B73:B74"/>
    <mergeCell ref="C73:C74"/>
    <mergeCell ref="D73:G74"/>
    <mergeCell ref="H73:R73"/>
    <mergeCell ref="H74:R74"/>
    <mergeCell ref="A68:B68"/>
    <mergeCell ref="D68:E68"/>
    <mergeCell ref="B69:E69"/>
    <mergeCell ref="A70:B70"/>
    <mergeCell ref="D70:E70"/>
    <mergeCell ref="A71:T71"/>
    <mergeCell ref="A65:B65"/>
    <mergeCell ref="D65:E65"/>
    <mergeCell ref="A66:B66"/>
    <mergeCell ref="D66:E66"/>
    <mergeCell ref="A67:B67"/>
    <mergeCell ref="D67:E67"/>
    <mergeCell ref="A63:A64"/>
    <mergeCell ref="B63:B64"/>
    <mergeCell ref="C63:C64"/>
    <mergeCell ref="D63:G64"/>
    <mergeCell ref="H63:R63"/>
    <mergeCell ref="H64:R64"/>
    <mergeCell ref="A58:B58"/>
    <mergeCell ref="D58:E58"/>
    <mergeCell ref="B59:E59"/>
    <mergeCell ref="A60:B60"/>
    <mergeCell ref="D60:E60"/>
    <mergeCell ref="A61:T61"/>
    <mergeCell ref="A55:B55"/>
    <mergeCell ref="D55:E55"/>
    <mergeCell ref="A56:B56"/>
    <mergeCell ref="D56:E56"/>
    <mergeCell ref="A57:B57"/>
    <mergeCell ref="D57:E57"/>
    <mergeCell ref="A53:A54"/>
    <mergeCell ref="B53:B54"/>
    <mergeCell ref="C53:C54"/>
    <mergeCell ref="D53:G54"/>
    <mergeCell ref="H53:R53"/>
    <mergeCell ref="H54:R54"/>
    <mergeCell ref="A48:B48"/>
    <mergeCell ref="D48:E48"/>
    <mergeCell ref="B49:E49"/>
    <mergeCell ref="A50:B50"/>
    <mergeCell ref="D50:E50"/>
    <mergeCell ref="A51:T51"/>
    <mergeCell ref="A45:B45"/>
    <mergeCell ref="D45:E45"/>
    <mergeCell ref="A46:B46"/>
    <mergeCell ref="D46:E46"/>
    <mergeCell ref="A47:B47"/>
    <mergeCell ref="D47:E47"/>
    <mergeCell ref="A43:A44"/>
    <mergeCell ref="B43:B44"/>
    <mergeCell ref="C43:C44"/>
    <mergeCell ref="D43:G44"/>
    <mergeCell ref="H43:R43"/>
    <mergeCell ref="H44:R44"/>
    <mergeCell ref="A38:B38"/>
    <mergeCell ref="D38:E38"/>
    <mergeCell ref="B39:E39"/>
    <mergeCell ref="A40:B40"/>
    <mergeCell ref="D40:E40"/>
    <mergeCell ref="A41:T41"/>
    <mergeCell ref="A35:B35"/>
    <mergeCell ref="D35:E35"/>
    <mergeCell ref="A36:B36"/>
    <mergeCell ref="D36:E36"/>
    <mergeCell ref="A37:B37"/>
    <mergeCell ref="D37:E37"/>
    <mergeCell ref="A33:A34"/>
    <mergeCell ref="B33:B34"/>
    <mergeCell ref="C33:C34"/>
    <mergeCell ref="D33:G34"/>
    <mergeCell ref="H33:R33"/>
    <mergeCell ref="H34:R34"/>
    <mergeCell ref="A28:B28"/>
    <mergeCell ref="D28:E28"/>
    <mergeCell ref="B29:E29"/>
    <mergeCell ref="A30:B30"/>
    <mergeCell ref="D30:E30"/>
    <mergeCell ref="A31:T31"/>
    <mergeCell ref="A25:B25"/>
    <mergeCell ref="D25:E25"/>
    <mergeCell ref="A26:B26"/>
    <mergeCell ref="D26:E26"/>
    <mergeCell ref="A27:B27"/>
    <mergeCell ref="D27:E27"/>
    <mergeCell ref="A23:A24"/>
    <mergeCell ref="B23:B24"/>
    <mergeCell ref="C23:C24"/>
    <mergeCell ref="D23:G24"/>
    <mergeCell ref="H23:R23"/>
    <mergeCell ref="H24:R24"/>
    <mergeCell ref="A18:B18"/>
    <mergeCell ref="D18:E18"/>
    <mergeCell ref="B19:E19"/>
    <mergeCell ref="A20:B20"/>
    <mergeCell ref="D20:E20"/>
    <mergeCell ref="A21:T21"/>
    <mergeCell ref="A15:B15"/>
    <mergeCell ref="D15:E15"/>
    <mergeCell ref="A16:B16"/>
    <mergeCell ref="D16:E16"/>
    <mergeCell ref="A17:B17"/>
    <mergeCell ref="D17:E17"/>
    <mergeCell ref="A13:A14"/>
    <mergeCell ref="B13:B14"/>
    <mergeCell ref="C13:C14"/>
    <mergeCell ref="D13:G14"/>
    <mergeCell ref="H13:R13"/>
    <mergeCell ref="H14:R14"/>
    <mergeCell ref="A8:B8"/>
    <mergeCell ref="D8:E8"/>
    <mergeCell ref="B9:E9"/>
    <mergeCell ref="A10:B10"/>
    <mergeCell ref="D10:E10"/>
    <mergeCell ref="A11:T11"/>
    <mergeCell ref="A5:B5"/>
    <mergeCell ref="D5:E5"/>
    <mergeCell ref="A6:B6"/>
    <mergeCell ref="D6:E6"/>
    <mergeCell ref="A7:B7"/>
    <mergeCell ref="D7:E7"/>
    <mergeCell ref="A1:T1"/>
    <mergeCell ref="A3:A4"/>
    <mergeCell ref="B3:B4"/>
    <mergeCell ref="C3:C4"/>
    <mergeCell ref="D3:G4"/>
    <mergeCell ref="H3:R3"/>
    <mergeCell ref="H4:R4"/>
  </mergeCells>
  <phoneticPr fontId="2" type="noConversion"/>
  <pageMargins left="0.38" right="0.55118110236220474" top="0.27559055118110237" bottom="0.39370078740157483" header="0.51181102362204722" footer="0.51181102362204722"/>
  <pageSetup paperSize="121" orientation="portrait" horizontalDpi="360" verticalDpi="36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G13"/>
  <sheetViews>
    <sheetView showZeros="0" workbookViewId="0">
      <selection activeCell="I21" sqref="I21"/>
    </sheetView>
  </sheetViews>
  <sheetFormatPr defaultRowHeight="14.25"/>
  <cols>
    <col min="1" max="1" width="22.875" style="50" customWidth="1"/>
    <col min="2" max="2" width="4.125" style="74" customWidth="1"/>
    <col min="3" max="3" width="2.125" style="74" customWidth="1"/>
    <col min="4" max="4" width="33.875" style="50" customWidth="1"/>
    <col min="5" max="5" width="0.5" style="77" hidden="1" customWidth="1"/>
    <col min="6" max="6" width="17" style="50" customWidth="1"/>
    <col min="7" max="7" width="1.875" style="77" customWidth="1"/>
    <col min="8" max="8" width="9" style="50"/>
    <col min="9" max="9" width="12.75" style="50" bestFit="1" customWidth="1"/>
    <col min="10" max="16384" width="9" style="50"/>
  </cols>
  <sheetData>
    <row r="1" spans="1:7" ht="24.75" customHeight="1">
      <c r="A1" s="49"/>
      <c r="B1" s="49"/>
      <c r="C1" s="49"/>
      <c r="D1" s="49"/>
      <c r="E1" s="49"/>
      <c r="F1" s="49"/>
      <c r="G1" s="49"/>
    </row>
    <row r="2" spans="1:7" s="54" customFormat="1" ht="20.100000000000001" customHeight="1">
      <c r="A2" s="51"/>
      <c r="B2" s="51"/>
      <c r="C2" s="52" t="s">
        <v>139</v>
      </c>
      <c r="D2" s="52"/>
      <c r="E2" s="53"/>
      <c r="G2" s="53"/>
    </row>
    <row r="3" spans="1:7" ht="16.5" customHeight="1">
      <c r="A3" s="55"/>
      <c r="B3" s="56" t="s">
        <v>140</v>
      </c>
      <c r="C3" s="56"/>
      <c r="D3" s="56"/>
      <c r="E3" s="57"/>
      <c r="F3" s="58"/>
      <c r="G3" s="57"/>
    </row>
    <row r="4" spans="1:7" s="65" customFormat="1" ht="21" customHeight="1">
      <c r="A4" s="59"/>
      <c r="B4" s="60"/>
      <c r="C4" s="60"/>
      <c r="D4" s="61" t="str">
        <f>IF(D10=0,"",IF(ABS(D10)&lt;1,"",TEXT(TRUNC(ABS(D10)),"[DBNum2]")&amp;"元")&amp;IF(RIGHT(TRUNC(D10*100),2)*1=0,IF(ABS(D10)&lt;0.01,"","整"),IF(ABS(D10)&lt;0.1,"",TEXT(RIGHT(TRUNC(D10*10)),"[dbnum2]"))&amp;IF(RIGHT(TRUNC(D10*10))*1=0,"","角")&amp;IF(RIGHT(TRUNC(D10*100))*1=0,"整",TEXT(RIGHT(TRUNC(D10*100)),"[dbnum2]")&amp;"分")))</f>
        <v>陆万玖仟陆佰壹拾壹元壹角整</v>
      </c>
      <c r="E4" s="62" t="str">
        <f>LEFT(RIGHT(" "&amp;F4*100,15-COLUMN()))</f>
        <v xml:space="preserve"> </v>
      </c>
      <c r="F4" s="63">
        <v>69611.100000000006</v>
      </c>
      <c r="G4" s="64"/>
    </row>
    <row r="5" spans="1:7" ht="11.25" hidden="1" customHeight="1">
      <c r="A5" s="59"/>
      <c r="B5" s="60"/>
      <c r="C5" s="60"/>
      <c r="D5" s="60"/>
      <c r="E5" s="66" t="str">
        <f>LEFT(RIGHT(" "&amp;F5*100,15-COLUMN()))</f>
        <v xml:space="preserve"> </v>
      </c>
      <c r="F5" s="43"/>
      <c r="G5" s="67" t="str">
        <f>LEFT(RIGHT(" "&amp;I5*100,15-COLUMN()))</f>
        <v xml:space="preserve"> </v>
      </c>
    </row>
    <row r="6" spans="1:7" ht="18" hidden="1" customHeight="1">
      <c r="A6" s="68"/>
      <c r="B6" s="69"/>
      <c r="C6" s="69"/>
      <c r="D6" s="70"/>
      <c r="E6" s="66" t="str">
        <f>LEFT(RIGHT(" "&amp;F6*100,15-COLUMN()))</f>
        <v xml:space="preserve"> </v>
      </c>
      <c r="F6" s="43"/>
      <c r="G6" s="71" t="str">
        <f>LEFT(RIGHT(" "&amp;I6*100,15-COLUMN()))</f>
        <v xml:space="preserve"> </v>
      </c>
    </row>
    <row r="7" spans="1:7" ht="18" hidden="1" customHeight="1">
      <c r="A7" s="72"/>
      <c r="B7" s="73"/>
      <c r="C7" s="73"/>
      <c r="D7" s="70"/>
      <c r="E7" s="74"/>
      <c r="F7" s="75">
        <f>SUM(F4+F5+F6)</f>
        <v>69611.100000000006</v>
      </c>
      <c r="G7" s="71"/>
    </row>
    <row r="8" spans="1:7" ht="19.5" customHeight="1">
      <c r="A8" s="76"/>
      <c r="B8" s="73"/>
      <c r="C8" s="73"/>
      <c r="D8" s="70"/>
    </row>
    <row r="9" spans="1:7" s="81" customFormat="1" ht="20.25" customHeight="1">
      <c r="A9" s="78"/>
      <c r="B9" s="79"/>
      <c r="C9" s="79"/>
      <c r="D9" s="80"/>
      <c r="E9" s="77"/>
      <c r="F9" s="50"/>
      <c r="G9" s="77"/>
    </row>
    <row r="10" spans="1:7">
      <c r="D10" s="82">
        <f>F7</f>
        <v>69611.100000000006</v>
      </c>
    </row>
    <row r="13" spans="1:7" ht="117" customHeight="1">
      <c r="A13" s="157" t="s">
        <v>149</v>
      </c>
      <c r="B13" s="157"/>
      <c r="C13" s="157"/>
      <c r="D13" s="157"/>
      <c r="E13" s="157"/>
      <c r="F13" s="157"/>
      <c r="G13" s="157"/>
    </row>
  </sheetData>
  <mergeCells count="5">
    <mergeCell ref="A13:G13"/>
    <mergeCell ref="A1:G1"/>
    <mergeCell ref="C2:D2"/>
    <mergeCell ref="B3:D3"/>
    <mergeCell ref="A4:A5"/>
  </mergeCells>
  <phoneticPr fontId="2" type="noConversion"/>
  <pageMargins left="0.70866141732283472" right="0.55118110236220474" top="0.27559055118110237" bottom="0.39370078740157483" header="0.51181102362204722" footer="0.51181102362204722"/>
  <pageSetup paperSize="121" orientation="portrait" horizontalDpi="360" vertic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0"/>
  </sheetPr>
  <dimension ref="A1:AI19"/>
  <sheetViews>
    <sheetView workbookViewId="0">
      <selection activeCell="B9" sqref="B9:D9"/>
    </sheetView>
  </sheetViews>
  <sheetFormatPr defaultRowHeight="14.25"/>
  <cols>
    <col min="1" max="1" width="6.375" style="85" customWidth="1"/>
    <col min="2" max="2" width="7.375" style="85" customWidth="1"/>
    <col min="3" max="3" width="4.625" style="85" customWidth="1"/>
    <col min="4" max="4" width="4.25" style="85" customWidth="1"/>
    <col min="5" max="5" width="7.75" style="85" customWidth="1"/>
    <col min="6" max="6" width="6.25" style="85" customWidth="1"/>
    <col min="7" max="7" width="6.75" style="85" customWidth="1"/>
    <col min="8" max="8" width="7" style="85" customWidth="1"/>
    <col min="9" max="9" width="6.25" style="85" customWidth="1"/>
    <col min="10" max="10" width="6.625" style="85" customWidth="1"/>
    <col min="11" max="23" width="1.875" style="85" customWidth="1"/>
    <col min="24" max="24" width="1.875" style="84" customWidth="1"/>
    <col min="25" max="26" width="1.875" style="85" customWidth="1"/>
    <col min="27" max="27" width="1.875" style="84" customWidth="1"/>
    <col min="28" max="30" width="1.875" style="85" customWidth="1"/>
    <col min="31" max="31" width="2.125" style="85" customWidth="1"/>
    <col min="32" max="32" width="11" style="86" hidden="1" customWidth="1"/>
    <col min="33" max="33" width="14.25" style="85" customWidth="1"/>
    <col min="34" max="34" width="9" style="85"/>
    <col min="35" max="35" width="13.75" style="85" customWidth="1"/>
    <col min="36" max="16384" width="9" style="85"/>
  </cols>
  <sheetData>
    <row r="1" spans="1:35" ht="13.5" customHeight="1">
      <c r="A1" s="83"/>
      <c r="B1" s="83"/>
      <c r="C1" s="83"/>
      <c r="D1" s="83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Y1" s="84"/>
      <c r="Z1" s="84"/>
      <c r="AB1" s="84"/>
      <c r="AC1" s="84"/>
      <c r="AD1" s="84"/>
    </row>
    <row r="2" spans="1:35" ht="20.25" customHeight="1">
      <c r="E2" s="84"/>
      <c r="F2" s="84"/>
      <c r="G2" s="84"/>
      <c r="H2" s="87"/>
      <c r="I2" s="88"/>
      <c r="J2" s="88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G2" s="90"/>
      <c r="AI2" s="91" t="s">
        <v>141</v>
      </c>
    </row>
    <row r="3" spans="1:35" s="92" customFormat="1" ht="13.5" customHeight="1">
      <c r="E3" s="93"/>
      <c r="F3" s="94"/>
      <c r="G3" s="94"/>
      <c r="H3" s="94"/>
      <c r="I3" s="94"/>
      <c r="J3" s="94"/>
      <c r="K3" s="95"/>
      <c r="L3" s="95"/>
      <c r="M3" s="95"/>
      <c r="N3" s="95"/>
      <c r="O3" s="95"/>
      <c r="P3" s="96"/>
      <c r="Q3" s="96"/>
      <c r="R3" s="96"/>
      <c r="S3" s="97"/>
      <c r="T3" s="97"/>
      <c r="U3" s="97"/>
      <c r="V3" s="97"/>
      <c r="W3" s="97"/>
      <c r="X3" s="97"/>
      <c r="Y3" s="97"/>
      <c r="Z3" s="97"/>
      <c r="AA3" s="97"/>
      <c r="AB3" s="97"/>
      <c r="AC3" s="98"/>
      <c r="AD3" s="98"/>
      <c r="AE3" s="98"/>
      <c r="AF3" s="98"/>
    </row>
    <row r="4" spans="1:35" ht="27.75" customHeight="1">
      <c r="E4" s="84"/>
      <c r="F4" s="84"/>
      <c r="G4" s="99"/>
      <c r="H4" s="99"/>
      <c r="I4" s="99"/>
      <c r="J4" s="99"/>
      <c r="K4" s="84"/>
      <c r="L4" s="41"/>
      <c r="M4" s="41"/>
      <c r="N4" s="41"/>
      <c r="O4" s="41"/>
      <c r="P4" s="41"/>
      <c r="Q4" s="41"/>
      <c r="R4" s="84"/>
      <c r="S4" s="84"/>
      <c r="T4" s="84"/>
      <c r="U4" s="84"/>
      <c r="V4" s="100"/>
      <c r="W4" s="101"/>
      <c r="X4" s="101"/>
      <c r="Y4" s="101"/>
      <c r="Z4" s="101"/>
      <c r="AA4" s="101"/>
      <c r="AB4" s="101"/>
      <c r="AC4" s="101"/>
      <c r="AD4" s="41"/>
      <c r="AE4" s="41"/>
      <c r="AG4" s="102"/>
      <c r="AI4" s="85" t="s">
        <v>142</v>
      </c>
    </row>
    <row r="5" spans="1:35" ht="22.5" customHeight="1">
      <c r="E5" s="84"/>
      <c r="F5" s="103"/>
      <c r="G5" s="103"/>
      <c r="H5" s="104"/>
      <c r="I5" s="104"/>
      <c r="J5" s="84"/>
      <c r="K5" s="84"/>
      <c r="L5" s="84"/>
      <c r="M5" s="84"/>
      <c r="N5" s="84"/>
      <c r="O5" s="84"/>
      <c r="P5" s="84"/>
      <c r="Q5" s="84"/>
      <c r="R5" s="84"/>
      <c r="S5" s="84"/>
      <c r="T5" s="41"/>
      <c r="U5" s="100"/>
      <c r="V5" s="100"/>
      <c r="W5" s="41"/>
      <c r="X5" s="41"/>
      <c r="Y5" s="41"/>
      <c r="Z5" s="41"/>
      <c r="AA5" s="41"/>
      <c r="AB5" s="41"/>
      <c r="AC5" s="41"/>
      <c r="AD5" s="41"/>
      <c r="AE5" s="41"/>
      <c r="AG5" s="102"/>
    </row>
    <row r="6" spans="1:35" ht="20.25" customHeight="1">
      <c r="B6" s="105">
        <v>2012</v>
      </c>
      <c r="C6" s="106">
        <v>8</v>
      </c>
      <c r="D6" s="107">
        <v>17</v>
      </c>
      <c r="E6" s="84"/>
      <c r="F6" s="84"/>
      <c r="G6" s="108"/>
      <c r="H6" s="108"/>
      <c r="I6" s="109"/>
      <c r="J6" s="108"/>
      <c r="K6" s="84"/>
      <c r="L6" s="84"/>
      <c r="M6" s="84"/>
      <c r="N6" s="84"/>
      <c r="O6" s="84"/>
      <c r="P6" s="84"/>
      <c r="Q6" s="84"/>
      <c r="R6" s="84"/>
      <c r="S6" s="84"/>
      <c r="T6" s="41"/>
      <c r="U6" s="100"/>
      <c r="V6" s="100"/>
      <c r="W6" s="41"/>
      <c r="X6" s="41"/>
      <c r="Y6" s="41"/>
      <c r="Z6" s="41"/>
      <c r="AA6" s="41"/>
      <c r="AB6" s="41"/>
      <c r="AC6" s="41"/>
      <c r="AD6" s="41"/>
      <c r="AE6" s="41"/>
      <c r="AG6" s="102"/>
    </row>
    <row r="7" spans="1:35" ht="24.75" customHeight="1">
      <c r="B7" s="110" t="s">
        <v>143</v>
      </c>
      <c r="C7" s="110"/>
      <c r="D7" s="110"/>
      <c r="E7" s="111"/>
    </row>
    <row r="8" spans="1:35">
      <c r="B8" s="112">
        <v>10000</v>
      </c>
      <c r="C8" s="112"/>
      <c r="D8" s="112"/>
      <c r="E8" s="113"/>
    </row>
    <row r="9" spans="1:35">
      <c r="B9" s="103" t="s">
        <v>144</v>
      </c>
      <c r="C9" s="103"/>
      <c r="D9" s="103"/>
    </row>
    <row r="11" spans="1:35" ht="13.5" customHeight="1">
      <c r="A11" s="83"/>
      <c r="B11" s="83"/>
      <c r="C11" s="83"/>
      <c r="D11" s="83"/>
      <c r="X11" s="85"/>
      <c r="AA11" s="85"/>
    </row>
    <row r="12" spans="1:35" ht="20.25" customHeight="1">
      <c r="H12" s="114"/>
      <c r="I12" s="88"/>
      <c r="J12" s="88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G12" s="90"/>
      <c r="AI12" s="91" t="s">
        <v>141</v>
      </c>
    </row>
    <row r="13" spans="1:35" s="92" customFormat="1" ht="13.5" customHeight="1">
      <c r="F13" s="115"/>
      <c r="G13" s="115"/>
      <c r="H13" s="115"/>
      <c r="I13" s="115"/>
      <c r="J13" s="115"/>
      <c r="K13" s="116"/>
      <c r="L13" s="116"/>
      <c r="M13" s="116"/>
      <c r="N13" s="116"/>
      <c r="O13" s="116"/>
      <c r="P13" s="96"/>
      <c r="Q13" s="96"/>
      <c r="R13" s="96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8"/>
      <c r="AD13" s="98"/>
      <c r="AE13" s="98"/>
      <c r="AF13" s="98"/>
    </row>
    <row r="14" spans="1:35" ht="27.75" customHeight="1">
      <c r="G14" s="117"/>
      <c r="H14" s="117"/>
      <c r="I14" s="117"/>
      <c r="J14" s="117"/>
      <c r="L14" s="41"/>
      <c r="M14" s="41"/>
      <c r="N14" s="41"/>
      <c r="O14" s="41"/>
      <c r="P14" s="41"/>
      <c r="Q14" s="41"/>
      <c r="V14" s="100"/>
      <c r="W14" s="101"/>
      <c r="X14" s="101"/>
      <c r="Y14" s="101"/>
      <c r="Z14" s="101"/>
      <c r="AA14" s="101"/>
      <c r="AB14" s="101"/>
      <c r="AC14" s="101"/>
      <c r="AD14" s="41"/>
      <c r="AE14" s="41"/>
      <c r="AG14" s="102"/>
      <c r="AI14" s="85" t="s">
        <v>142</v>
      </c>
    </row>
    <row r="15" spans="1:35" ht="22.5" customHeight="1">
      <c r="F15" s="103"/>
      <c r="G15" s="103"/>
      <c r="H15" s="104"/>
      <c r="I15" s="104"/>
      <c r="T15" s="41"/>
      <c r="U15" s="100"/>
      <c r="V15" s="100"/>
      <c r="W15" s="118"/>
      <c r="X15" s="118"/>
      <c r="Y15" s="118"/>
      <c r="Z15" s="118"/>
      <c r="AA15" s="41"/>
      <c r="AB15" s="41"/>
      <c r="AC15" s="118"/>
      <c r="AD15" s="41"/>
      <c r="AE15" s="41"/>
      <c r="AG15" s="102"/>
    </row>
    <row r="16" spans="1:35" ht="20.25" customHeight="1">
      <c r="B16" s="119"/>
      <c r="C16" s="120"/>
      <c r="D16" s="121"/>
      <c r="G16" s="108"/>
      <c r="H16" s="108"/>
      <c r="I16" s="122">
        <f>B8</f>
        <v>10000</v>
      </c>
      <c r="J16" s="108"/>
      <c r="T16" s="41"/>
      <c r="U16" s="100"/>
      <c r="V16" s="100"/>
      <c r="W16" s="118"/>
      <c r="X16" s="118"/>
      <c r="Y16" s="118"/>
      <c r="Z16" s="118"/>
      <c r="AA16" s="41"/>
      <c r="AB16" s="41"/>
      <c r="AC16" s="118"/>
      <c r="AD16" s="41"/>
      <c r="AE16" s="41"/>
      <c r="AG16" s="102"/>
    </row>
    <row r="17" spans="2:5" ht="24.75" customHeight="1">
      <c r="B17" s="110"/>
      <c r="C17" s="110"/>
      <c r="D17" s="110"/>
      <c r="E17" s="111"/>
    </row>
    <row r="18" spans="2:5">
      <c r="B18" s="123"/>
      <c r="C18" s="123"/>
      <c r="D18" s="123"/>
      <c r="E18" s="113"/>
    </row>
    <row r="19" spans="2:5">
      <c r="B19" s="103"/>
      <c r="C19" s="103"/>
      <c r="D19" s="103"/>
    </row>
  </sheetData>
  <sheetProtection selectLockedCells="1"/>
  <protectedRanges>
    <protectedRange password="CF7A" sqref="T3:AE3 T13:AE13" name="区域1"/>
    <protectedRange sqref="U5:V6 U15:V16" name="区域1_1"/>
    <protectedRange sqref="AD4:AE6 W5:AC6 T5:T6 AD14:AE16 W15:AC16 T15:T16" name="区域1_2"/>
    <protectedRange sqref="V4 V14" name="区域1_1_2"/>
    <protectedRange sqref="L4:Q4 W4:AC4 L14:Q14 W14:AC14" name="区域1_2_2"/>
  </protectedRanges>
  <mergeCells count="16">
    <mergeCell ref="F15:G15"/>
    <mergeCell ref="B17:D17"/>
    <mergeCell ref="B18:D18"/>
    <mergeCell ref="B19:D19"/>
    <mergeCell ref="B8:D8"/>
    <mergeCell ref="B9:D9"/>
    <mergeCell ref="A11:D11"/>
    <mergeCell ref="F13:J13"/>
    <mergeCell ref="S13:AB13"/>
    <mergeCell ref="G14:J14"/>
    <mergeCell ref="A1:D1"/>
    <mergeCell ref="F3:J3"/>
    <mergeCell ref="S3:AB3"/>
    <mergeCell ref="G4:J4"/>
    <mergeCell ref="F5:G5"/>
    <mergeCell ref="B7:D7"/>
  </mergeCells>
  <phoneticPr fontId="2" type="noConversion"/>
  <pageMargins left="0" right="0" top="0.27559055118110237" bottom="0.39370078740157483" header="0.51181102362204722" footer="0.51181102362204722"/>
  <pageSetup paperSize="9" orientation="portrait" verticalDpi="18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0"/>
  </sheetPr>
  <dimension ref="A1:AI19"/>
  <sheetViews>
    <sheetView topLeftCell="F11" workbookViewId="0">
      <selection activeCell="AK27" sqref="AK27"/>
    </sheetView>
  </sheetViews>
  <sheetFormatPr defaultRowHeight="14.25"/>
  <cols>
    <col min="1" max="1" width="6.375" style="85" hidden="1" customWidth="1"/>
    <col min="2" max="2" width="7.375" style="85" hidden="1" customWidth="1"/>
    <col min="3" max="3" width="4.625" style="85" hidden="1" customWidth="1"/>
    <col min="4" max="4" width="4.25" style="85" hidden="1" customWidth="1"/>
    <col min="5" max="5" width="6.25" style="85" customWidth="1"/>
    <col min="6" max="6" width="3" style="85" customWidth="1"/>
    <col min="7" max="7" width="6.75" style="85" customWidth="1"/>
    <col min="8" max="8" width="7" style="85" customWidth="1"/>
    <col min="9" max="9" width="6.25" style="85" customWidth="1"/>
    <col min="10" max="10" width="6.625" style="85" customWidth="1"/>
    <col min="11" max="13" width="1.875" style="85" customWidth="1"/>
    <col min="14" max="14" width="3.25" style="85" customWidth="1"/>
    <col min="15" max="23" width="1.875" style="85" customWidth="1"/>
    <col min="24" max="24" width="1.875" style="84" customWidth="1"/>
    <col min="25" max="26" width="1.875" style="85" customWidth="1"/>
    <col min="27" max="27" width="1.875" style="84" customWidth="1"/>
    <col min="28" max="30" width="1.875" style="85" customWidth="1"/>
    <col min="31" max="31" width="2.125" style="85" customWidth="1"/>
    <col min="32" max="32" width="11" style="86" customWidth="1"/>
    <col min="33" max="33" width="14.25" style="85" customWidth="1"/>
    <col min="34" max="34" width="9" style="85"/>
    <col min="35" max="35" width="13.75" style="85" customWidth="1"/>
    <col min="36" max="16384" width="9" style="85"/>
  </cols>
  <sheetData>
    <row r="1" spans="1:35" ht="13.5" hidden="1" customHeight="1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</row>
    <row r="2" spans="1:35" ht="20.25" hidden="1" customHeight="1">
      <c r="E2" s="124"/>
      <c r="F2" s="124"/>
      <c r="G2" s="124"/>
      <c r="H2" s="125"/>
      <c r="I2" s="126"/>
      <c r="J2" s="126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89"/>
      <c r="AG2" s="90"/>
      <c r="AI2" s="91" t="s">
        <v>145</v>
      </c>
    </row>
    <row r="3" spans="1:35" s="92" customFormat="1" ht="13.5" hidden="1" customHeight="1">
      <c r="E3" s="128"/>
      <c r="F3" s="129"/>
      <c r="G3" s="129"/>
      <c r="H3" s="129"/>
      <c r="I3" s="129"/>
      <c r="J3" s="129"/>
      <c r="K3" s="130"/>
      <c r="L3" s="130"/>
      <c r="M3" s="130"/>
      <c r="N3" s="130"/>
      <c r="O3" s="130"/>
      <c r="P3" s="131"/>
      <c r="Q3" s="131"/>
      <c r="R3" s="131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3"/>
      <c r="AD3" s="133"/>
      <c r="AE3" s="98"/>
      <c r="AF3" s="98"/>
    </row>
    <row r="4" spans="1:35" ht="27.75" hidden="1" customHeight="1">
      <c r="E4" s="124"/>
      <c r="F4" s="124"/>
      <c r="G4" s="134"/>
      <c r="H4" s="134"/>
      <c r="I4" s="134"/>
      <c r="J4" s="134"/>
      <c r="K4" s="124"/>
      <c r="L4" s="135"/>
      <c r="M4" s="135"/>
      <c r="N4" s="135"/>
      <c r="O4" s="135"/>
      <c r="P4" s="135"/>
      <c r="Q4" s="135"/>
      <c r="R4" s="124"/>
      <c r="S4" s="124"/>
      <c r="T4" s="124"/>
      <c r="U4" s="124"/>
      <c r="V4" s="136"/>
      <c r="W4" s="137"/>
      <c r="X4" s="137"/>
      <c r="Y4" s="137"/>
      <c r="Z4" s="137"/>
      <c r="AA4" s="137"/>
      <c r="AB4" s="137"/>
      <c r="AC4" s="137" t="str">
        <f>LEFT(RIGHT(" "&amp;AG4*100,30-COLUMN()))</f>
        <v>0</v>
      </c>
      <c r="AD4" s="135"/>
      <c r="AE4" s="41"/>
      <c r="AG4" s="102">
        <v>37000</v>
      </c>
      <c r="AI4" s="85" t="s">
        <v>146</v>
      </c>
    </row>
    <row r="5" spans="1:35" ht="22.5" hidden="1" customHeight="1">
      <c r="E5" s="124"/>
      <c r="F5" s="138"/>
      <c r="G5" s="138"/>
      <c r="H5" s="139"/>
      <c r="I5" s="139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35"/>
      <c r="U5" s="136"/>
      <c r="V5" s="136"/>
      <c r="W5" s="135"/>
      <c r="X5" s="135"/>
      <c r="Y5" s="135"/>
      <c r="Z5" s="135"/>
      <c r="AA5" s="135"/>
      <c r="AB5" s="135"/>
      <c r="AC5" s="135"/>
      <c r="AD5" s="135"/>
      <c r="AE5" s="41"/>
      <c r="AG5" s="102"/>
    </row>
    <row r="6" spans="1:35" ht="20.25" hidden="1" customHeight="1">
      <c r="B6" s="119">
        <f>[2]支票1!B6</f>
        <v>2012</v>
      </c>
      <c r="C6" s="140">
        <f>[2]支票1!C6</f>
        <v>8</v>
      </c>
      <c r="D6" s="119">
        <f>[2]支票1!D6</f>
        <v>17</v>
      </c>
      <c r="G6" s="108"/>
      <c r="H6" s="108"/>
      <c r="I6" s="122"/>
      <c r="J6" s="108"/>
      <c r="T6" s="41"/>
      <c r="U6" s="100"/>
      <c r="V6" s="100"/>
      <c r="W6" s="118"/>
      <c r="X6" s="118"/>
      <c r="Y6" s="118"/>
      <c r="Z6" s="118"/>
      <c r="AA6" s="41"/>
      <c r="AB6" s="41"/>
      <c r="AC6" s="118"/>
      <c r="AD6" s="41"/>
      <c r="AE6" s="41"/>
      <c r="AG6" s="102"/>
    </row>
    <row r="7" spans="1:35" ht="24.75" hidden="1" customHeight="1">
      <c r="B7" s="110" t="str">
        <f>[2]支票1!B7</f>
        <v>王少明</v>
      </c>
      <c r="C7" s="110"/>
      <c r="D7" s="110"/>
      <c r="E7" s="111"/>
    </row>
    <row r="8" spans="1:35" hidden="1">
      <c r="B8" s="123">
        <f>[2]支票1!B8</f>
        <v>13268.99</v>
      </c>
      <c r="C8" s="123"/>
      <c r="D8" s="123"/>
      <c r="E8" s="113"/>
    </row>
    <row r="9" spans="1:35" hidden="1">
      <c r="B9" s="103" t="str">
        <f>[2]支票1!B9</f>
        <v>货款</v>
      </c>
      <c r="C9" s="103"/>
      <c r="D9" s="103"/>
    </row>
    <row r="10" spans="1:35" hidden="1"/>
    <row r="11" spans="1:35" ht="12.75" customHeight="1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</row>
    <row r="12" spans="1:35" ht="20.25" customHeight="1">
      <c r="H12" s="141" t="str">
        <f>TEXT(MID('[1]支票1 '!B6,1,1),"[DBNUM2]")&amp;TEXT(MID('[1]支票1 '!B6,2,1),"[DBNUM2]")&amp;TEXT(MID('[1]支票1 '!B6,3,1),"[DBNUM2]")&amp;TEXT(MID('[1]支票1 '!B6,4,1),"[DBNUM2]")</f>
        <v>贰零壹贰</v>
      </c>
      <c r="I12" s="142" t="str">
        <f>IF('[1]支票1 '!C6&lt;11,"零"&amp;TEXT('[1]支票1 '!C6,"[DBNUM2]"),TEXT('[1]支票1 '!C6,"[DBNUM2]"))</f>
        <v>零捌</v>
      </c>
      <c r="J12" s="143" t="str">
        <f>IF(OR('[1]支票1 '!D6&lt;11,'[1]支票1 '!D6=20,'[1]支票1 '!D6=30),"零"&amp;TEXT('[1]支票1 '!D6,"[DBNUM2]"),TEXT('[1]支票1 '!D6,"[DBNUM2]"))</f>
        <v>壹拾柒</v>
      </c>
      <c r="K12" s="143"/>
      <c r="L12" s="143"/>
      <c r="M12" s="144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G12" s="90"/>
      <c r="AI12" s="91" t="s">
        <v>147</v>
      </c>
    </row>
    <row r="13" spans="1:35" s="92" customFormat="1" ht="19.5" customHeight="1">
      <c r="F13" s="145" t="str">
        <f>'[1]支票1 '!B7</f>
        <v>十堰市城区农村信用合作联社</v>
      </c>
      <c r="G13" s="145"/>
      <c r="H13" s="145"/>
      <c r="I13" s="145"/>
      <c r="J13" s="145"/>
      <c r="K13" s="116"/>
      <c r="L13" s="116"/>
      <c r="M13" s="116"/>
      <c r="N13" s="116"/>
      <c r="O13" s="116"/>
      <c r="P13" s="96"/>
      <c r="Q13" s="146"/>
      <c r="R13" s="146"/>
      <c r="S13" s="147" t="s">
        <v>148</v>
      </c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98"/>
      <c r="AE13" s="98"/>
      <c r="AF13" s="98"/>
    </row>
    <row r="14" spans="1:35" ht="24.75" customHeight="1">
      <c r="G14" s="148" t="str">
        <f>IF(I16=0,"",IF(ABS(I16)&lt;1,"",TEXT(TRUNC(ABS(I16)),"[DBNum2]")&amp;"元")&amp;IF(RIGHT(TRUNC(I16*100),2)*1=0,IF(ABS(I16)&lt;0.01,"","整"),IF(ABS(I16)&lt;0.1,"",TEXT(RIGHT(TRUNC(I16*10)),"[dbnum2]"))&amp;IF(RIGHT(TRUNC(I16*10))*1=0,"","角")&amp;IF(RIGHT(TRUNC(I16*100))*1=0,"整",TEXT(RIGHT(TRUNC(I16*100)),"[dbnum2]")&amp;"分")))</f>
        <v>壹万元整</v>
      </c>
      <c r="H14" s="148"/>
      <c r="I14" s="148"/>
      <c r="J14" s="148"/>
      <c r="L14" s="41" t="str">
        <f>LEFT(RIGHT(" "&amp;AG14*100,20-COLUMN()))</f>
        <v xml:space="preserve"> </v>
      </c>
      <c r="M14" s="41"/>
      <c r="N14" s="41" t="str">
        <f>LEFT(RIGHT(" "&amp;AG14*100,22-COLUMN()))</f>
        <v xml:space="preserve"> </v>
      </c>
      <c r="O14" s="41" t="str">
        <f>LEFT(RIGHT(" "&amp;AH14*100,22-COLUMN()))</f>
        <v xml:space="preserve"> </v>
      </c>
      <c r="P14" s="149" t="str">
        <f>LEFT(RIGHT(" "&amp;AG14*100,25-COLUMN()))</f>
        <v xml:space="preserve"> </v>
      </c>
      <c r="Q14" s="150" t="str">
        <f>LEFT(RIGHT(" "&amp;AH14*100,25-COLUMN()))</f>
        <v xml:space="preserve"> </v>
      </c>
      <c r="R14" s="151"/>
      <c r="S14" s="151"/>
      <c r="T14" s="151"/>
      <c r="U14" s="151"/>
      <c r="V14" s="152" t="s">
        <v>9</v>
      </c>
      <c r="W14" s="153" t="str">
        <f>LEFT(RIGHT(" "&amp;AG14*100,30-COLUMN()))</f>
        <v>1</v>
      </c>
      <c r="X14" s="153" t="str">
        <f>LEFT(RIGHT(" "&amp;AG14*100,30-COLUMN()))</f>
        <v>0</v>
      </c>
      <c r="Y14" s="153" t="str">
        <f>LEFT(RIGHT(" "&amp;AG14*100,30-COLUMN()))</f>
        <v>0</v>
      </c>
      <c r="Z14" s="153" t="str">
        <f>LEFT(RIGHT(" "&amp;AG14*100,30-COLUMN()))</f>
        <v>0</v>
      </c>
      <c r="AA14" s="153" t="str">
        <f>LEFT(RIGHT(" "&amp;AG14*100,30-COLUMN()))</f>
        <v>0</v>
      </c>
      <c r="AB14" s="153" t="str">
        <f>LEFT(RIGHT(" "&amp;AG14*100,29-COLUMN()))</f>
        <v>0</v>
      </c>
      <c r="AC14" s="153" t="str">
        <f>LEFT(RIGHT(" "&amp;AG14*100,30-COLUMN()))</f>
        <v>0</v>
      </c>
      <c r="AD14" s="31"/>
      <c r="AE14" s="41"/>
      <c r="AG14" s="154">
        <f>'[1]支票1 '!B8</f>
        <v>10000</v>
      </c>
    </row>
    <row r="15" spans="1:35" ht="22.5" customHeight="1">
      <c r="F15" s="155" t="str">
        <f>'[1]支票1 '!B9</f>
        <v>货款</v>
      </c>
      <c r="G15" s="155"/>
      <c r="H15" s="104"/>
      <c r="I15" s="104"/>
      <c r="T15" s="41"/>
      <c r="U15" s="100"/>
      <c r="V15" s="100"/>
      <c r="W15" s="118"/>
      <c r="X15" s="118"/>
      <c r="Y15" s="118"/>
      <c r="Z15" s="118"/>
      <c r="AA15" s="41"/>
      <c r="AB15" s="41"/>
      <c r="AC15" s="118"/>
      <c r="AD15" s="41"/>
      <c r="AE15" s="41"/>
      <c r="AG15" s="102"/>
    </row>
    <row r="16" spans="1:35" ht="20.25" customHeight="1">
      <c r="B16" s="119"/>
      <c r="C16" s="120"/>
      <c r="D16" s="121"/>
      <c r="G16" s="108"/>
      <c r="H16" s="108"/>
      <c r="I16" s="122">
        <f>AG14</f>
        <v>10000</v>
      </c>
      <c r="J16" s="108"/>
      <c r="T16" s="41"/>
      <c r="U16" s="100"/>
      <c r="V16" s="100"/>
      <c r="W16" s="118"/>
      <c r="X16" s="118"/>
      <c r="Y16" s="118"/>
      <c r="Z16" s="118"/>
      <c r="AA16" s="41"/>
      <c r="AB16" s="41"/>
      <c r="AC16" s="118"/>
      <c r="AD16" s="41"/>
      <c r="AE16" s="41"/>
      <c r="AG16" s="156">
        <f>'[1]支票1 '!B6</f>
        <v>2012</v>
      </c>
      <c r="AH16" s="156">
        <f>'[1]支票1 '!C6</f>
        <v>8</v>
      </c>
      <c r="AI16" s="156">
        <f>'[1]支票1 '!D6</f>
        <v>17</v>
      </c>
    </row>
    <row r="17" spans="2:5" ht="24.75" customHeight="1">
      <c r="B17" s="110"/>
      <c r="C17" s="110"/>
      <c r="D17" s="110"/>
      <c r="E17" s="111"/>
    </row>
    <row r="18" spans="2:5">
      <c r="B18" s="123"/>
      <c r="C18" s="123"/>
      <c r="D18" s="123"/>
      <c r="E18" s="113"/>
    </row>
    <row r="19" spans="2:5">
      <c r="B19" s="103"/>
      <c r="C19" s="103"/>
      <c r="D19" s="103"/>
    </row>
  </sheetData>
  <sheetProtection selectLockedCells="1"/>
  <protectedRanges>
    <protectedRange password="CF7A" sqref="T3:AE3 S13 U13:AE13" name="区域1"/>
    <protectedRange sqref="U5:V6 U15:V16" name="区域1_1"/>
    <protectedRange sqref="AD4:AE6 W5:AC6 T5:T6 AD14:AE16 W15:AC16 T15:T16" name="区域1_2"/>
    <protectedRange sqref="V4 V14" name="区域1_1_2"/>
    <protectedRange sqref="L4:Q4 W4:AC4 L14:Q14 W14:AC14" name="区域1_2_2"/>
  </protectedRanges>
  <mergeCells count="19">
    <mergeCell ref="B19:D19"/>
    <mergeCell ref="F13:J13"/>
    <mergeCell ref="S13:AC13"/>
    <mergeCell ref="G14:J14"/>
    <mergeCell ref="F15:G15"/>
    <mergeCell ref="B17:D17"/>
    <mergeCell ref="B18:D18"/>
    <mergeCell ref="B7:D7"/>
    <mergeCell ref="B8:D8"/>
    <mergeCell ref="B9:D9"/>
    <mergeCell ref="A11:D11"/>
    <mergeCell ref="E11:AD11"/>
    <mergeCell ref="J12:L12"/>
    <mergeCell ref="A1:D1"/>
    <mergeCell ref="E1:AE1"/>
    <mergeCell ref="F3:J3"/>
    <mergeCell ref="S3:AB3"/>
    <mergeCell ref="G4:J4"/>
    <mergeCell ref="F5:G5"/>
  </mergeCells>
  <phoneticPr fontId="2" type="noConversion"/>
  <pageMargins left="0" right="0" top="0.27559055118110237" bottom="0.39370078740157483" header="0.51181102362204722" footer="0.51181102362204722"/>
  <pageSetup paperSize="9" orientation="portrait" verticalDpi="18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传票格式</vt:lpstr>
      <vt:lpstr>费用报销单 </vt:lpstr>
      <vt:lpstr>支票1 </vt:lpstr>
      <vt:lpstr>支票 2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NSH</dc:creator>
  <cp:lastModifiedBy>NSH</cp:lastModifiedBy>
  <cp:lastPrinted>2020-01-19T09:08:22Z</cp:lastPrinted>
  <dcterms:created xsi:type="dcterms:W3CDTF">2020-01-19T03:27:43Z</dcterms:created>
  <dcterms:modified xsi:type="dcterms:W3CDTF">2020-01-19T09:09:38Z</dcterms:modified>
</cp:coreProperties>
</file>