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<sst xmlns="http://schemas.openxmlformats.org/spreadsheetml/2006/main" count="90" uniqueCount="59">
  <si>
    <t>Voltages</t>
  </si>
  <si>
    <t>State Based Currents (mA)</t>
  </si>
  <si>
    <t>Time in State</t>
  </si>
  <si>
    <t>100% Duty Cycle = 1 hour</t>
  </si>
  <si>
    <t>Load</t>
  </si>
  <si>
    <t>Part Name</t>
  </si>
  <si>
    <t>Datasheet</t>
  </si>
  <si>
    <t>Projected Quantity</t>
  </si>
  <si>
    <t>Nominal Voltage (V)</t>
  </si>
  <si>
    <t>Input Voltage Regulation</t>
  </si>
  <si>
    <t>Output Voltage Variation</t>
  </si>
  <si>
    <t>Spectral Purity/Noise</t>
  </si>
  <si>
    <t>Max Currents (mA)</t>
  </si>
  <si>
    <t>Standard Idle</t>
  </si>
  <si>
    <t>Standard Active</t>
  </si>
  <si>
    <t>Standard Idle           (10 min)</t>
  </si>
  <si>
    <t>Standard Active               (50 min)</t>
  </si>
  <si>
    <t>Total Consumption (mA-hr)</t>
  </si>
  <si>
    <t>Max Power (mW)</t>
  </si>
  <si>
    <t>Total Energy per 1 hour (mW-hr)</t>
  </si>
  <si>
    <t>Power Source</t>
  </si>
  <si>
    <t>Battery *</t>
  </si>
  <si>
    <t>RDQ Series TX 16S</t>
  </si>
  <si>
    <t>N/A</t>
  </si>
  <si>
    <t>-</t>
  </si>
  <si>
    <t>Embedded Systems</t>
  </si>
  <si>
    <t>Computing</t>
  </si>
  <si>
    <t>Raspberry Pi Zero 2 W</t>
  </si>
  <si>
    <t xml:space="preserve">Camera </t>
  </si>
  <si>
    <t>Raspberry Pi Camera Module V2</t>
  </si>
  <si>
    <t>PWM Board</t>
  </si>
  <si>
    <t>PCA9685</t>
  </si>
  <si>
    <t>2.3 min                 6 max</t>
  </si>
  <si>
    <t>Mechanical</t>
  </si>
  <si>
    <t>Motors</t>
  </si>
  <si>
    <t>MG92B Servo</t>
  </si>
  <si>
    <t>4.8 min             6.6 max</t>
  </si>
  <si>
    <t>200 mVpp</t>
  </si>
  <si>
    <t>Electrical</t>
  </si>
  <si>
    <t>5 V Buck Regulator</t>
  </si>
  <si>
    <t>IR3889</t>
  </si>
  <si>
    <t>4.3 min                      17 max</t>
  </si>
  <si>
    <t>5 V LDO Linear Regulator</t>
  </si>
  <si>
    <t>MIC29501</t>
  </si>
  <si>
    <t>2.7 V min             6.0 V max</t>
  </si>
  <si>
    <t>5.0 v ± 0.075 v</t>
  </si>
  <si>
    <t>50 mVpp</t>
  </si>
  <si>
    <t>Analog to Digital Converter</t>
  </si>
  <si>
    <t>ADC101C027</t>
  </si>
  <si>
    <t>2.7 V min               5.5 V max</t>
  </si>
  <si>
    <t>40 mVpp</t>
  </si>
  <si>
    <t>needed battery capacity for 6 hours:</t>
  </si>
  <si>
    <t>.=(total energy per 1 hours)                /battery voltage</t>
  </si>
  <si>
    <t>5 V Rail for the 4 Legs:</t>
  </si>
  <si>
    <t xml:space="preserve">5 V </t>
  </si>
  <si>
    <t>A</t>
  </si>
  <si>
    <t>5V</t>
  </si>
  <si>
    <t>5 V Rail for the SBC and Transciever:</t>
  </si>
  <si>
    <t>5 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</si>
</sst>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1" numFmtId="0" xfId="0" applyFill="1" applyFont="1"/>
    <xf borderId="1" fillId="4" fontId="1" numFmtId="0" xfId="0" applyAlignment="1" applyBorder="1" applyFill="1" applyFont="1">
      <alignment horizontal="center" readingOrder="0" shrinkToFit="0" wrapText="1"/>
    </xf>
    <xf borderId="2" fillId="5" fontId="1" numFmtId="0" xfId="0" applyAlignment="1" applyBorder="1" applyFill="1" applyFont="1">
      <alignment readingOrder="0" shrinkToFit="0" wrapText="1"/>
    </xf>
    <xf borderId="3" fillId="5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 shrinkToFit="0" textRotation="0" wrapText="1"/>
    </xf>
    <xf borderId="7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7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2" fillId="5" fontId="1" numFmtId="0" xfId="0" applyAlignment="1" applyBorder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2" fillId="6" fontId="1" numFmtId="0" xfId="0" applyAlignment="1" applyBorder="1" applyFill="1" applyFont="1">
      <alignment readingOrder="0"/>
    </xf>
    <xf borderId="3" fillId="6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7" fontId="1" numFmtId="0" xfId="0" applyAlignment="1" applyBorder="1" applyFill="1" applyFont="1">
      <alignment readingOrder="0" shrinkToFit="0" wrapText="1"/>
    </xf>
    <xf borderId="3" fillId="7" fontId="1" numFmtId="0" xfId="0" applyAlignment="1" applyBorder="1" applyFont="1">
      <alignment readingOrder="0"/>
    </xf>
    <xf borderId="8" fillId="0" fontId="4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9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9" fillId="7" fontId="1" numFmtId="0" xfId="0" applyAlignment="1" applyBorder="1" applyFont="1">
      <alignment readingOrder="0"/>
    </xf>
    <xf borderId="0" fillId="3" fontId="1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4" fillId="8" fontId="1" numFmtId="0" xfId="0" applyAlignment="1" applyBorder="1" applyFill="1" applyFont="1">
      <alignment readingOrder="0"/>
    </xf>
    <xf borderId="9" fillId="8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3" fillId="5" fontId="1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bottom" wrapText="1"/>
    </xf>
    <xf borderId="9" fillId="5" fontId="1" numFmtId="0" xfId="0" applyAlignment="1" applyBorder="1" applyFont="1">
      <alignment horizontal="center" readingOrder="0" shrinkToFit="0" wrapText="1"/>
    </xf>
    <xf borderId="0" fillId="3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10" fillId="5" fontId="1" numFmtId="0" xfId="0" applyAlignment="1" applyBorder="1" applyFont="1">
      <alignment horizontal="center" readingOrder="0" shrinkToFit="0" wrapText="1"/>
    </xf>
    <xf borderId="11" fillId="3" fontId="5" numFmtId="0" xfId="0" applyAlignment="1" applyBorder="1" applyFont="1">
      <alignment horizontal="center" readingOrder="0" shrinkToFit="0" wrapText="0"/>
    </xf>
    <xf borderId="11" fillId="3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3" fillId="0" fontId="1" numFmtId="0" xfId="0" applyBorder="1" applyFont="1"/>
    <xf borderId="0" fillId="3" fontId="1" numFmtId="0" xfId="0" applyAlignment="1" applyFont="1">
      <alignment horizontal="center" readingOrder="0" shrinkToFit="0" wrapText="1"/>
    </xf>
    <xf borderId="4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 shrinkToFit="0" wrapText="1"/>
    </xf>
    <xf borderId="0" fillId="3" fontId="5" numFmtId="0" xfId="0" applyAlignment="1" applyFont="1">
      <alignment horizontal="center" readingOrder="0" shrinkToFit="0" wrapText="0"/>
    </xf>
    <xf borderId="13" fillId="0" fontId="1" numFmtId="0" xfId="0" applyAlignment="1" applyBorder="1" applyFont="1">
      <alignment horizontal="center" readingOrder="0" shrinkToFit="0" wrapText="1"/>
    </xf>
    <xf borderId="5" fillId="3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/>
    </xf>
    <xf borderId="0" fillId="3" fontId="1" numFmtId="0" xfId="0" applyAlignment="1" applyFont="1">
      <alignment readingOrder="0"/>
    </xf>
    <xf borderId="0" fillId="0" fontId="1" numFmtId="0" xfId="0" applyFont="1"/>
    <xf borderId="0" fillId="3" fontId="4" numFmtId="0" xfId="0" applyAlignment="1" applyFont="1">
      <alignment horizontal="center" vertical="bottom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cedayquads.com/products/rdq-series-7-4v-2s-5000mah-5c-tx16s-compatible-lipo-battery-xt60" TargetMode="External"/><Relationship Id="rId2" Type="http://schemas.openxmlformats.org/officeDocument/2006/relationships/hyperlink" Target="https://drive.google.com/file/d/1Vdkj0Y7ucgTAaBJqJnfvRkmmAv7NDIJV/view?usp=sharing" TargetMode="External"/><Relationship Id="rId3" Type="http://schemas.openxmlformats.org/officeDocument/2006/relationships/hyperlink" Target="https://drive.google.com/file/d/1hjSYk09xI-Er3gyIEvgGoYI5jgdNZMfo/view?usp=sharing" TargetMode="External"/><Relationship Id="rId4" Type="http://schemas.openxmlformats.org/officeDocument/2006/relationships/hyperlink" Target="https://drive.google.com/file/d/1Bm4DiAYljOErVWp-AIhPS7Qq9z5KfVAv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bgaffA8thpapxXxyMSwRyrFplZW8b6tM/view?usp=sharing" TargetMode="External"/><Relationship Id="rId6" Type="http://schemas.openxmlformats.org/officeDocument/2006/relationships/hyperlink" Target="https://drive.google.com/file/d/1n0H2gtfP1QRJZCqIxXSNXt3vHB0h_0ME/view?usp=sharing" TargetMode="External"/><Relationship Id="rId7" Type="http://schemas.openxmlformats.org/officeDocument/2006/relationships/hyperlink" Target="https://drive.google.com/file/d/1iM_PrznBB9QDEpSNRfbIShEWL5LvaNUk/view?usp=sharing" TargetMode="External"/><Relationship Id="rId8" Type="http://schemas.openxmlformats.org/officeDocument/2006/relationships/hyperlink" Target="https://drive.google.com/file/d/12diqFoW2K_6sHSEP3yFn-xSr8cDPajo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sheetData>
    <row r="1">
      <c r="G1" s="1" t="s">
        <v>0</v>
      </c>
      <c r="K1" s="2"/>
      <c r="L1" s="3" t="s">
        <v>1</v>
      </c>
      <c r="M1" s="4" t="s">
        <v>2</v>
      </c>
      <c r="N1" s="5" t="s">
        <v>3</v>
      </c>
    </row>
    <row r="2"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11" t="s">
        <v>9</v>
      </c>
      <c r="H2" s="10" t="s">
        <v>10</v>
      </c>
      <c r="I2" s="10" t="s">
        <v>11</v>
      </c>
      <c r="J2" s="12" t="s">
        <v>12</v>
      </c>
      <c r="K2" s="13" t="s">
        <v>13</v>
      </c>
      <c r="L2" s="14" t="s">
        <v>14</v>
      </c>
      <c r="M2" s="15" t="s">
        <v>15</v>
      </c>
      <c r="N2" s="16" t="s">
        <v>16</v>
      </c>
      <c r="O2" s="12" t="s">
        <v>17</v>
      </c>
      <c r="P2" s="12" t="s">
        <v>18</v>
      </c>
      <c r="Q2" s="12" t="s">
        <v>19</v>
      </c>
    </row>
    <row r="3">
      <c r="A3" s="17" t="s">
        <v>20</v>
      </c>
      <c r="B3" s="18" t="s">
        <v>21</v>
      </c>
      <c r="C3" s="19" t="s">
        <v>22</v>
      </c>
      <c r="D3" s="20" t="s">
        <v>6</v>
      </c>
      <c r="E3" s="21">
        <v>1.0</v>
      </c>
      <c r="F3" s="22"/>
      <c r="G3" s="23" t="s">
        <v>23</v>
      </c>
      <c r="H3" s="19"/>
      <c r="I3" s="21" t="s">
        <v>24</v>
      </c>
      <c r="J3" s="21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1" t="s">
        <v>24</v>
      </c>
      <c r="P3" s="21" t="s">
        <v>24</v>
      </c>
      <c r="Q3" s="21" t="s">
        <v>24</v>
      </c>
    </row>
    <row r="4">
      <c r="A4" s="24" t="s">
        <v>25</v>
      </c>
      <c r="B4" s="25" t="s">
        <v>26</v>
      </c>
      <c r="C4" s="26" t="s">
        <v>27</v>
      </c>
      <c r="D4" s="20" t="s">
        <v>6</v>
      </c>
      <c r="E4" s="27">
        <v>1.0</v>
      </c>
      <c r="F4" s="28">
        <v>5.0</v>
      </c>
      <c r="G4" s="29" t="s">
        <v>24</v>
      </c>
      <c r="H4" s="29" t="s">
        <v>24</v>
      </c>
      <c r="I4" s="27" t="s">
        <v>24</v>
      </c>
      <c r="J4" s="30">
        <v>830.0</v>
      </c>
      <c r="K4" s="31">
        <v>240.0</v>
      </c>
      <c r="L4" s="28">
        <v>350.0</v>
      </c>
      <c r="M4" s="28">
        <v>0.1666</v>
      </c>
      <c r="N4" s="28">
        <v>0.8333</v>
      </c>
      <c r="O4" s="32">
        <f t="shared" ref="O4:O10" si="1">E4*(K4*M4+L4*N4)</f>
        <v>331.639</v>
      </c>
      <c r="P4" s="33">
        <f t="shared" ref="P4:P10" si="2">E4*F4*J4</f>
        <v>4150</v>
      </c>
      <c r="Q4" s="32">
        <f t="shared" ref="Q4:Q10" si="3">O4*F4</f>
        <v>1658.195</v>
      </c>
    </row>
    <row r="5">
      <c r="B5" s="34" t="s">
        <v>28</v>
      </c>
      <c r="C5" s="26" t="s">
        <v>29</v>
      </c>
      <c r="D5" s="20" t="s">
        <v>6</v>
      </c>
      <c r="E5" s="27">
        <v>1.0</v>
      </c>
      <c r="F5" s="35">
        <v>3.3</v>
      </c>
      <c r="G5" s="29" t="s">
        <v>24</v>
      </c>
      <c r="H5" s="28" t="s">
        <v>24</v>
      </c>
      <c r="I5" s="27" t="s">
        <v>24</v>
      </c>
      <c r="J5" s="30">
        <v>250.0</v>
      </c>
      <c r="K5" s="31">
        <v>250.0</v>
      </c>
      <c r="L5" s="28">
        <v>250.0</v>
      </c>
      <c r="M5" s="36">
        <v>0.1666</v>
      </c>
      <c r="N5" s="28">
        <v>0.8333</v>
      </c>
      <c r="O5" s="32">
        <f t="shared" si="1"/>
        <v>249.975</v>
      </c>
      <c r="P5" s="33">
        <f t="shared" si="2"/>
        <v>825</v>
      </c>
      <c r="Q5" s="32">
        <f t="shared" si="3"/>
        <v>824.9175</v>
      </c>
    </row>
    <row r="6">
      <c r="B6" s="34" t="s">
        <v>30</v>
      </c>
      <c r="C6" s="29" t="s">
        <v>31</v>
      </c>
      <c r="D6" s="20" t="s">
        <v>6</v>
      </c>
      <c r="E6" s="27">
        <v>2.0</v>
      </c>
      <c r="F6" s="28">
        <v>5.0</v>
      </c>
      <c r="G6" s="29" t="s">
        <v>32</v>
      </c>
      <c r="H6" s="28" t="s">
        <v>24</v>
      </c>
      <c r="I6" s="27" t="s">
        <v>24</v>
      </c>
      <c r="J6" s="30">
        <v>400.0</v>
      </c>
      <c r="K6" s="31">
        <v>108.0</v>
      </c>
      <c r="L6" s="28">
        <v>225.0</v>
      </c>
      <c r="M6" s="36">
        <v>0.1666</v>
      </c>
      <c r="N6" s="28">
        <v>0.8333</v>
      </c>
      <c r="O6" s="32">
        <f t="shared" si="1"/>
        <v>410.9706</v>
      </c>
      <c r="P6" s="33">
        <f t="shared" si="2"/>
        <v>4000</v>
      </c>
      <c r="Q6" s="32">
        <f t="shared" si="3"/>
        <v>2054.853</v>
      </c>
    </row>
    <row r="7">
      <c r="A7" s="37" t="s">
        <v>33</v>
      </c>
      <c r="B7" s="38" t="s">
        <v>34</v>
      </c>
      <c r="C7" s="28" t="s">
        <v>35</v>
      </c>
      <c r="D7" s="20" t="s">
        <v>6</v>
      </c>
      <c r="E7" s="27">
        <v>18.0</v>
      </c>
      <c r="F7" s="28">
        <v>5.0</v>
      </c>
      <c r="G7" s="29" t="s">
        <v>36</v>
      </c>
      <c r="H7" s="28" t="s">
        <v>24</v>
      </c>
      <c r="I7" s="28" t="s">
        <v>37</v>
      </c>
      <c r="J7" s="30">
        <v>1400.0</v>
      </c>
      <c r="K7" s="28">
        <v>10.0</v>
      </c>
      <c r="L7" s="28">
        <v>500.0</v>
      </c>
      <c r="M7" s="36">
        <v>0.1666</v>
      </c>
      <c r="N7" s="28">
        <v>0.8333</v>
      </c>
      <c r="O7" s="32">
        <f t="shared" si="1"/>
        <v>7529.688</v>
      </c>
      <c r="P7" s="33">
        <f t="shared" si="2"/>
        <v>126000</v>
      </c>
      <c r="Q7" s="32">
        <f t="shared" si="3"/>
        <v>37648.44</v>
      </c>
    </row>
    <row r="8">
      <c r="A8" s="39" t="s">
        <v>38</v>
      </c>
      <c r="B8" s="40" t="s">
        <v>39</v>
      </c>
      <c r="C8" s="41" t="s">
        <v>40</v>
      </c>
      <c r="D8" s="20" t="s">
        <v>6</v>
      </c>
      <c r="E8" s="28">
        <v>1.0</v>
      </c>
      <c r="F8" s="31">
        <v>7.4</v>
      </c>
      <c r="G8" s="29" t="s">
        <v>41</v>
      </c>
      <c r="H8" s="29" t="s">
        <v>24</v>
      </c>
      <c r="I8" s="28" t="s">
        <v>24</v>
      </c>
      <c r="J8" s="30">
        <v>60.0</v>
      </c>
      <c r="K8" s="28">
        <v>60.0</v>
      </c>
      <c r="L8" s="28">
        <v>60.0</v>
      </c>
      <c r="M8" s="36">
        <v>0.1666</v>
      </c>
      <c r="N8" s="28">
        <v>0.8333</v>
      </c>
      <c r="O8" s="32">
        <f t="shared" si="1"/>
        <v>59.994</v>
      </c>
      <c r="P8" s="33">
        <f t="shared" si="2"/>
        <v>444</v>
      </c>
      <c r="Q8" s="32">
        <f t="shared" si="3"/>
        <v>443.9556</v>
      </c>
    </row>
    <row r="9">
      <c r="B9" s="42" t="s">
        <v>42</v>
      </c>
      <c r="C9" s="43" t="s">
        <v>43</v>
      </c>
      <c r="D9" s="44" t="s">
        <v>6</v>
      </c>
      <c r="E9" s="27">
        <v>1.0</v>
      </c>
      <c r="F9" s="28">
        <v>5.5</v>
      </c>
      <c r="G9" s="29" t="s">
        <v>44</v>
      </c>
      <c r="H9" s="29" t="s">
        <v>45</v>
      </c>
      <c r="I9" s="27" t="s">
        <v>46</v>
      </c>
      <c r="J9" s="27">
        <v>40.0</v>
      </c>
      <c r="K9" s="28">
        <v>40.0</v>
      </c>
      <c r="L9" s="28">
        <v>40.0</v>
      </c>
      <c r="M9" s="36">
        <v>0.1666</v>
      </c>
      <c r="N9" s="28">
        <v>0.8333</v>
      </c>
      <c r="O9" s="32">
        <f t="shared" si="1"/>
        <v>39.996</v>
      </c>
      <c r="P9" s="33">
        <f t="shared" si="2"/>
        <v>220</v>
      </c>
      <c r="Q9" s="32">
        <f t="shared" si="3"/>
        <v>219.978</v>
      </c>
    </row>
    <row r="10">
      <c r="B10" s="45" t="s">
        <v>47</v>
      </c>
      <c r="C10" s="46" t="s">
        <v>48</v>
      </c>
      <c r="D10" s="44" t="s">
        <v>6</v>
      </c>
      <c r="E10" s="47">
        <v>1.0</v>
      </c>
      <c r="F10" s="48">
        <v>5.0</v>
      </c>
      <c r="G10" s="49" t="s">
        <v>49</v>
      </c>
      <c r="H10" s="49" t="s">
        <v>24</v>
      </c>
      <c r="I10" s="47" t="s">
        <v>50</v>
      </c>
      <c r="J10" s="50">
        <v>20.0</v>
      </c>
      <c r="K10" s="47">
        <v>20.0</v>
      </c>
      <c r="L10" s="47">
        <v>20.0</v>
      </c>
      <c r="M10" s="36">
        <v>0.1666</v>
      </c>
      <c r="N10" s="51">
        <v>0.8333</v>
      </c>
      <c r="O10" s="32">
        <f t="shared" si="1"/>
        <v>19.998</v>
      </c>
      <c r="P10" s="33">
        <f t="shared" si="2"/>
        <v>100</v>
      </c>
      <c r="Q10" s="32">
        <f t="shared" si="3"/>
        <v>99.99</v>
      </c>
    </row>
    <row r="11">
      <c r="O11" s="52">
        <f t="shared" ref="O11:Q11" si="4">SUM(O4:O10)</f>
        <v>8642.2606</v>
      </c>
      <c r="P11" s="52">
        <f t="shared" si="4"/>
        <v>135739</v>
      </c>
      <c r="Q11" s="52">
        <f t="shared" si="4"/>
        <v>42950.3291</v>
      </c>
    </row>
    <row r="12">
      <c r="B12" s="35"/>
      <c r="C12" s="53"/>
      <c r="D12" s="53"/>
      <c r="E12" s="2"/>
    </row>
    <row r="13">
      <c r="C13" s="53"/>
      <c r="D13" s="35"/>
      <c r="E13" s="35"/>
      <c r="F13" s="53"/>
      <c r="K13" s="54"/>
      <c r="L13" s="55"/>
    </row>
    <row r="14">
      <c r="A14" s="56"/>
      <c r="B14" s="57"/>
      <c r="C14" s="2"/>
      <c r="D14" s="35"/>
      <c r="E14" s="35"/>
      <c r="F14" s="53"/>
      <c r="G14" s="2"/>
      <c r="H14" s="2"/>
      <c r="I14" s="2"/>
      <c r="J14" s="58"/>
      <c r="K14" s="59"/>
      <c r="L14" s="60"/>
      <c r="O14" s="61" t="s">
        <v>51</v>
      </c>
      <c r="P14" s="62" t="s">
        <v>52</v>
      </c>
      <c r="Q14" s="63">
        <f>Q11/7.4</f>
        <v>5804.098527</v>
      </c>
    </row>
    <row r="15">
      <c r="B15" s="64"/>
      <c r="C15" s="53"/>
      <c r="F15" s="2"/>
      <c r="G15" s="2"/>
      <c r="H15" s="2"/>
      <c r="I15" s="2"/>
      <c r="J15" s="2"/>
      <c r="K15" s="2"/>
      <c r="L15" s="2"/>
      <c r="Q15" s="65">
        <f>Q11/22.2</f>
        <v>1934.699509</v>
      </c>
    </row>
    <row r="16">
      <c r="B16" s="66"/>
      <c r="C16" s="53"/>
      <c r="F16" s="53"/>
      <c r="G16" s="53"/>
      <c r="H16" s="53"/>
      <c r="I16" s="2"/>
      <c r="J16" s="64"/>
      <c r="K16" s="2"/>
      <c r="L16" s="2"/>
      <c r="M16" s="2"/>
    </row>
    <row r="17">
      <c r="B17" s="66"/>
      <c r="C17" s="53"/>
      <c r="I17" s="2"/>
      <c r="J17" s="35"/>
      <c r="K17" s="35"/>
      <c r="L17" s="35"/>
      <c r="M17" s="67"/>
      <c r="O17" s="61" t="s">
        <v>53</v>
      </c>
      <c r="P17" s="68" t="s">
        <v>54</v>
      </c>
      <c r="Q17" s="65" t="str">
        <f>(#REF!*#REF!+E7*J7)/2000</f>
        <v>#REF!</v>
      </c>
      <c r="R17" s="68" t="s">
        <v>55</v>
      </c>
    </row>
    <row r="18">
      <c r="B18" s="66"/>
      <c r="C18" s="53"/>
      <c r="I18" s="2"/>
      <c r="J18" s="35"/>
      <c r="K18" s="35"/>
      <c r="L18" s="35"/>
      <c r="M18" s="35"/>
      <c r="O18" s="61" t="s">
        <v>53</v>
      </c>
      <c r="P18" s="68" t="s">
        <v>56</v>
      </c>
      <c r="Q18" s="65" t="str">
        <f>Q17</f>
        <v>#REF!</v>
      </c>
      <c r="R18" s="68" t="s">
        <v>55</v>
      </c>
    </row>
    <row r="19">
      <c r="B19" s="66"/>
      <c r="C19" s="53"/>
      <c r="I19" s="2"/>
      <c r="J19" s="35"/>
      <c r="K19" s="35"/>
      <c r="L19" s="35"/>
      <c r="M19" s="69"/>
      <c r="O19" s="61" t="s">
        <v>57</v>
      </c>
      <c r="P19" s="68" t="s">
        <v>58</v>
      </c>
      <c r="Q19" s="65" t="str">
        <f>(E4*J4+E6*J6+E8*J8+#REF!*#REF!+J5*E5)/1000 </f>
        <v>#REF!</v>
      </c>
      <c r="R19" s="68" t="s">
        <v>55</v>
      </c>
    </row>
    <row r="20">
      <c r="B20" s="66"/>
      <c r="C20" s="53"/>
      <c r="I20" s="2"/>
      <c r="J20" s="2"/>
      <c r="K20" s="2"/>
      <c r="L20" s="2"/>
      <c r="M20" s="35"/>
      <c r="O20" s="61"/>
    </row>
    <row r="21">
      <c r="B21" s="66"/>
      <c r="C21" s="53"/>
      <c r="D21" s="53"/>
      <c r="E21" s="2"/>
      <c r="F21" s="2"/>
      <c r="G21" s="2"/>
      <c r="H21" s="2"/>
      <c r="I21" s="2"/>
      <c r="J21" s="2"/>
      <c r="K21" s="2"/>
      <c r="L21" s="2"/>
      <c r="M21" s="2"/>
    </row>
    <row r="22">
      <c r="B22" s="66"/>
      <c r="C22" s="53"/>
      <c r="D22" s="53"/>
      <c r="E22" s="2"/>
      <c r="F22" s="2"/>
      <c r="G22" s="2"/>
      <c r="H22" s="2"/>
      <c r="I22" s="2"/>
      <c r="J22" s="2"/>
      <c r="K22" s="2"/>
    </row>
    <row r="23">
      <c r="A23" s="64"/>
      <c r="B23" s="64"/>
      <c r="C23" s="53"/>
      <c r="D23" s="70"/>
      <c r="E23" s="35"/>
      <c r="F23" s="35"/>
      <c r="G23" s="35"/>
      <c r="H23" s="53"/>
      <c r="I23" s="35"/>
      <c r="J23" s="35"/>
      <c r="K23" s="35"/>
      <c r="L23" s="35"/>
      <c r="M23" s="35"/>
      <c r="N23" s="35"/>
      <c r="O23" s="35"/>
      <c r="P23" s="35"/>
      <c r="Q23" s="35"/>
    </row>
    <row r="24">
      <c r="B24" s="66"/>
      <c r="C24" s="53"/>
      <c r="D24" s="53"/>
      <c r="E24" s="2"/>
      <c r="F24" s="2"/>
      <c r="G24" s="2"/>
      <c r="H24" s="2"/>
      <c r="I24" s="2"/>
      <c r="J24" s="2"/>
      <c r="K24" s="2"/>
    </row>
    <row r="25">
      <c r="B25" s="66"/>
      <c r="C25" s="53"/>
      <c r="D25" s="53"/>
      <c r="E25" s="2"/>
      <c r="F25" s="2"/>
      <c r="G25" s="2"/>
      <c r="H25" s="2"/>
      <c r="I25" s="2"/>
      <c r="J25" s="2"/>
      <c r="K25" s="2"/>
    </row>
    <row r="26">
      <c r="B26" s="66"/>
      <c r="C26" s="53"/>
      <c r="D26" s="53"/>
      <c r="E26" s="2"/>
      <c r="F26" s="2"/>
      <c r="G26" s="2"/>
      <c r="H26" s="2"/>
      <c r="I26" s="2"/>
      <c r="J26" s="2"/>
      <c r="K26" s="2"/>
    </row>
    <row r="27">
      <c r="B27" s="66"/>
      <c r="C27" s="53"/>
      <c r="D27" s="53"/>
      <c r="E27" s="2"/>
      <c r="F27" s="2"/>
      <c r="G27" s="2"/>
      <c r="H27" s="2"/>
      <c r="I27" s="2"/>
      <c r="J27" s="2"/>
      <c r="K27" s="2"/>
    </row>
    <row r="28">
      <c r="I28" s="68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</hyperlinks>
  <drawing r:id="rId9"/>
</worksheet>
</file>