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195" windowHeight="11070"/>
  </bookViews>
  <sheets>
    <sheet name="Sheet1" sheetId="1" r:id="rId1"/>
    <sheet name="Sheet2" sheetId="2" r:id="rId2"/>
    <sheet name="Sheet3" sheetId="3" r:id="rId3"/>
  </sheets>
  <definedNames>
    <definedName name="MIPS_to_AXP" localSheetId="0">Sheet1!$A$2:$Y$184</definedName>
  </definedNames>
  <calcPr calcId="145621"/>
</workbook>
</file>

<file path=xl/calcChain.xml><?xml version="1.0" encoding="utf-8"?>
<calcChain xmlns="http://schemas.openxmlformats.org/spreadsheetml/2006/main">
  <c r="U185" i="1" l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5" i="1"/>
  <c r="U4" i="1"/>
  <c r="U3" i="1"/>
  <c r="U2" i="1"/>
  <c r="K55" i="1"/>
  <c r="K63" i="1"/>
  <c r="K68" i="1"/>
  <c r="K84" i="1"/>
  <c r="K86" i="1"/>
  <c r="K102" i="1"/>
  <c r="K120" i="1"/>
  <c r="K122" i="1"/>
  <c r="K140" i="1"/>
  <c r="K142" i="1"/>
  <c r="K163" i="1"/>
  <c r="K180" i="1"/>
  <c r="F190" i="1"/>
  <c r="G190" i="1" s="1"/>
  <c r="F186" i="1"/>
  <c r="F187" i="1" s="1"/>
  <c r="G187" i="1" s="1"/>
  <c r="F102" i="1"/>
  <c r="F142" i="1"/>
  <c r="F180" i="1"/>
  <c r="F163" i="1"/>
  <c r="F140" i="1"/>
  <c r="F122" i="1"/>
  <c r="F120" i="1"/>
  <c r="F100" i="1"/>
  <c r="F86" i="1"/>
  <c r="F84" i="1"/>
  <c r="F68" i="1"/>
  <c r="F63" i="1"/>
  <c r="F55" i="1"/>
  <c r="D55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5" i="1"/>
  <c r="E4" i="1"/>
  <c r="E3" i="1"/>
  <c r="E2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E185" i="1" s="1"/>
  <c r="D5" i="1"/>
  <c r="D4" i="1"/>
  <c r="D3" i="1"/>
  <c r="P185" i="1"/>
  <c r="M185" i="1"/>
  <c r="L185" i="1"/>
  <c r="Q185" i="1" s="1"/>
  <c r="K185" i="1"/>
  <c r="O185" i="1" s="1"/>
  <c r="J185" i="1"/>
  <c r="N185" i="1" s="1"/>
  <c r="M157" i="1"/>
  <c r="M156" i="1"/>
  <c r="M155" i="1"/>
  <c r="M154" i="1"/>
  <c r="M153" i="1"/>
  <c r="M152" i="1"/>
  <c r="M151" i="1"/>
  <c r="M150" i="1"/>
  <c r="L157" i="1"/>
  <c r="Q157" i="1" s="1"/>
  <c r="K157" i="1"/>
  <c r="O157" i="1" s="1"/>
  <c r="J157" i="1"/>
  <c r="N157" i="1" s="1"/>
  <c r="L156" i="1"/>
  <c r="P156" i="1" s="1"/>
  <c r="K156" i="1"/>
  <c r="O156" i="1" s="1"/>
  <c r="J156" i="1"/>
  <c r="N156" i="1" s="1"/>
  <c r="L155" i="1"/>
  <c r="Q155" i="1" s="1"/>
  <c r="K155" i="1"/>
  <c r="O155" i="1" s="1"/>
  <c r="J155" i="1"/>
  <c r="N155" i="1" s="1"/>
  <c r="L154" i="1"/>
  <c r="P154" i="1" s="1"/>
  <c r="K154" i="1"/>
  <c r="O154" i="1" s="1"/>
  <c r="J154" i="1"/>
  <c r="N154" i="1" s="1"/>
  <c r="L153" i="1"/>
  <c r="P153" i="1" s="1"/>
  <c r="K153" i="1"/>
  <c r="O153" i="1" s="1"/>
  <c r="J153" i="1"/>
  <c r="N153" i="1" s="1"/>
  <c r="L152" i="1"/>
  <c r="P152" i="1" s="1"/>
  <c r="K152" i="1"/>
  <c r="O152" i="1" s="1"/>
  <c r="J152" i="1"/>
  <c r="N152" i="1" s="1"/>
  <c r="L151" i="1"/>
  <c r="P151" i="1" s="1"/>
  <c r="K151" i="1"/>
  <c r="O151" i="1" s="1"/>
  <c r="J151" i="1"/>
  <c r="N151" i="1" s="1"/>
  <c r="L150" i="1"/>
  <c r="P150" i="1" s="1"/>
  <c r="K150" i="1"/>
  <c r="O150" i="1" s="1"/>
  <c r="J150" i="1"/>
  <c r="N150" i="1" s="1"/>
  <c r="Q156" i="1"/>
  <c r="Q149" i="1"/>
  <c r="P149" i="1"/>
  <c r="M149" i="1"/>
  <c r="L149" i="1"/>
  <c r="K149" i="1"/>
  <c r="O149" i="1" s="1"/>
  <c r="J149" i="1"/>
  <c r="N149" i="1" s="1"/>
  <c r="P148" i="1"/>
  <c r="M148" i="1"/>
  <c r="L148" i="1"/>
  <c r="Q148" i="1" s="1"/>
  <c r="K148" i="1"/>
  <c r="O148" i="1" s="1"/>
  <c r="J148" i="1"/>
  <c r="N148" i="1" s="1"/>
  <c r="P147" i="1"/>
  <c r="M147" i="1"/>
  <c r="L147" i="1"/>
  <c r="Q147" i="1" s="1"/>
  <c r="K147" i="1"/>
  <c r="O147" i="1" s="1"/>
  <c r="J147" i="1"/>
  <c r="N147" i="1" s="1"/>
  <c r="J137" i="1"/>
  <c r="K137" i="1"/>
  <c r="L137" i="1"/>
  <c r="Q137" i="1" s="1"/>
  <c r="M137" i="1"/>
  <c r="N137" i="1"/>
  <c r="O137" i="1"/>
  <c r="P137" i="1"/>
  <c r="P141" i="1"/>
  <c r="M141" i="1"/>
  <c r="L141" i="1"/>
  <c r="Q141" i="1" s="1"/>
  <c r="K141" i="1"/>
  <c r="O141" i="1" s="1"/>
  <c r="J141" i="1"/>
  <c r="N141" i="1" s="1"/>
  <c r="P139" i="1"/>
  <c r="M139" i="1"/>
  <c r="L139" i="1"/>
  <c r="Q139" i="1" s="1"/>
  <c r="K139" i="1"/>
  <c r="O139" i="1" s="1"/>
  <c r="J139" i="1"/>
  <c r="N139" i="1" s="1"/>
  <c r="P117" i="1"/>
  <c r="M117" i="1"/>
  <c r="L117" i="1"/>
  <c r="Q117" i="1" s="1"/>
  <c r="K117" i="1"/>
  <c r="O117" i="1" s="1"/>
  <c r="J117" i="1"/>
  <c r="N117" i="1" s="1"/>
  <c r="P121" i="1"/>
  <c r="M121" i="1"/>
  <c r="L121" i="1"/>
  <c r="Q121" i="1" s="1"/>
  <c r="K121" i="1"/>
  <c r="O121" i="1" s="1"/>
  <c r="J121" i="1"/>
  <c r="N121" i="1" s="1"/>
  <c r="P119" i="1"/>
  <c r="M119" i="1"/>
  <c r="L119" i="1"/>
  <c r="Q119" i="1" s="1"/>
  <c r="K119" i="1"/>
  <c r="O119" i="1" s="1"/>
  <c r="J119" i="1"/>
  <c r="N119" i="1" s="1"/>
  <c r="P101" i="1"/>
  <c r="M101" i="1"/>
  <c r="L101" i="1"/>
  <c r="Q101" i="1" s="1"/>
  <c r="K101" i="1"/>
  <c r="O101" i="1" s="1"/>
  <c r="J101" i="1"/>
  <c r="N101" i="1" s="1"/>
  <c r="P85" i="1"/>
  <c r="M85" i="1"/>
  <c r="L85" i="1"/>
  <c r="Q85" i="1" s="1"/>
  <c r="K85" i="1"/>
  <c r="O85" i="1" s="1"/>
  <c r="J85" i="1"/>
  <c r="N85" i="1" s="1"/>
  <c r="P81" i="1"/>
  <c r="M81" i="1"/>
  <c r="L81" i="1"/>
  <c r="Q81" i="1" s="1"/>
  <c r="K81" i="1"/>
  <c r="O81" i="1" s="1"/>
  <c r="J81" i="1"/>
  <c r="N81" i="1" s="1"/>
  <c r="P83" i="1"/>
  <c r="M83" i="1"/>
  <c r="L83" i="1"/>
  <c r="Q83" i="1" s="1"/>
  <c r="K83" i="1"/>
  <c r="O83" i="1" s="1"/>
  <c r="J83" i="1"/>
  <c r="N83" i="1" s="1"/>
  <c r="G186" i="1" l="1"/>
  <c r="F18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T185" i="1"/>
  <c r="R185" i="1" s="1"/>
  <c r="T149" i="1"/>
  <c r="R149" i="1" s="1"/>
  <c r="T139" i="1"/>
  <c r="R139" i="1" s="1"/>
  <c r="T141" i="1"/>
  <c r="R141" i="1" s="1"/>
  <c r="T147" i="1"/>
  <c r="R147" i="1" s="1"/>
  <c r="T137" i="1"/>
  <c r="R137" i="1" s="1"/>
  <c r="T148" i="1"/>
  <c r="R148" i="1" s="1"/>
  <c r="P157" i="1"/>
  <c r="T157" i="1" s="1"/>
  <c r="R157" i="1" s="1"/>
  <c r="P155" i="1"/>
  <c r="T155" i="1"/>
  <c r="R155" i="1" s="1"/>
  <c r="T156" i="1"/>
  <c r="R156" i="1" s="1"/>
  <c r="T117" i="1"/>
  <c r="R117" i="1" s="1"/>
  <c r="T121" i="1"/>
  <c r="R121" i="1" s="1"/>
  <c r="T119" i="1"/>
  <c r="R119" i="1" s="1"/>
  <c r="T101" i="1"/>
  <c r="R101" i="1" s="1"/>
  <c r="T81" i="1"/>
  <c r="R81" i="1" s="1"/>
  <c r="T85" i="1"/>
  <c r="R85" i="1" s="1"/>
  <c r="T83" i="1"/>
  <c r="R83" i="1" s="1"/>
  <c r="M41" i="1"/>
  <c r="M40" i="1"/>
  <c r="Q180" i="1"/>
  <c r="Q163" i="1"/>
  <c r="Q154" i="1"/>
  <c r="Q153" i="1"/>
  <c r="Q152" i="1"/>
  <c r="Q151" i="1"/>
  <c r="Q150" i="1"/>
  <c r="Q142" i="1"/>
  <c r="Q140" i="1"/>
  <c r="Q122" i="1"/>
  <c r="Q120" i="1"/>
  <c r="Q102" i="1"/>
  <c r="Q100" i="1"/>
  <c r="Q87" i="1"/>
  <c r="Q86" i="1"/>
  <c r="Q84" i="1"/>
  <c r="Q68" i="1"/>
  <c r="Q63" i="1"/>
  <c r="Q5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46" i="1"/>
  <c r="P145" i="1"/>
  <c r="P144" i="1"/>
  <c r="P143" i="1"/>
  <c r="P142" i="1"/>
  <c r="P140" i="1"/>
  <c r="P138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0" i="1"/>
  <c r="P118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4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82" i="1"/>
  <c r="M181" i="1"/>
  <c r="M180" i="1"/>
  <c r="M165" i="1"/>
  <c r="M164" i="1"/>
  <c r="M163" i="1"/>
  <c r="M161" i="1"/>
  <c r="M160" i="1"/>
  <c r="M146" i="1"/>
  <c r="M142" i="1"/>
  <c r="M140" i="1"/>
  <c r="M134" i="1"/>
  <c r="M126" i="1"/>
  <c r="M122" i="1"/>
  <c r="M120" i="1"/>
  <c r="M114" i="1"/>
  <c r="M106" i="1"/>
  <c r="M102" i="1"/>
  <c r="M100" i="1"/>
  <c r="M96" i="1"/>
  <c r="M87" i="1"/>
  <c r="M86" i="1"/>
  <c r="M84" i="1"/>
  <c r="M78" i="1"/>
  <c r="M69" i="1"/>
  <c r="M68" i="1"/>
  <c r="M63" i="1"/>
  <c r="M57" i="1"/>
  <c r="M55" i="1"/>
  <c r="M53" i="1"/>
  <c r="M52" i="1"/>
  <c r="M51" i="1"/>
  <c r="M50" i="1"/>
  <c r="M49" i="1"/>
  <c r="M48" i="1"/>
  <c r="M44" i="1"/>
  <c r="M43" i="1"/>
  <c r="M38" i="1"/>
  <c r="M37" i="1"/>
  <c r="M29" i="1"/>
  <c r="M28" i="1"/>
  <c r="M27" i="1"/>
  <c r="M26" i="1"/>
  <c r="M25" i="1"/>
  <c r="M24" i="1"/>
  <c r="M184" i="1"/>
  <c r="M183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2" i="1"/>
  <c r="M159" i="1"/>
  <c r="M158" i="1"/>
  <c r="M145" i="1"/>
  <c r="M144" i="1"/>
  <c r="M143" i="1"/>
  <c r="M138" i="1"/>
  <c r="M136" i="1"/>
  <c r="M135" i="1"/>
  <c r="M133" i="1"/>
  <c r="M132" i="1"/>
  <c r="M131" i="1"/>
  <c r="M130" i="1"/>
  <c r="M129" i="1"/>
  <c r="M128" i="1"/>
  <c r="M127" i="1"/>
  <c r="M125" i="1"/>
  <c r="M124" i="1"/>
  <c r="M123" i="1"/>
  <c r="M118" i="1"/>
  <c r="M116" i="1"/>
  <c r="M115" i="1"/>
  <c r="M113" i="1"/>
  <c r="M112" i="1"/>
  <c r="M111" i="1"/>
  <c r="M110" i="1"/>
  <c r="M109" i="1"/>
  <c r="M108" i="1"/>
  <c r="M107" i="1"/>
  <c r="M105" i="1"/>
  <c r="M104" i="1"/>
  <c r="M103" i="1"/>
  <c r="M99" i="1"/>
  <c r="M98" i="1"/>
  <c r="M97" i="1"/>
  <c r="M95" i="1"/>
  <c r="M94" i="1"/>
  <c r="M93" i="1"/>
  <c r="M92" i="1"/>
  <c r="M91" i="1"/>
  <c r="M90" i="1"/>
  <c r="M89" i="1"/>
  <c r="M88" i="1"/>
  <c r="M82" i="1"/>
  <c r="M80" i="1"/>
  <c r="M79" i="1"/>
  <c r="M77" i="1"/>
  <c r="M76" i="1"/>
  <c r="M75" i="1"/>
  <c r="M74" i="1"/>
  <c r="M73" i="1"/>
  <c r="M72" i="1"/>
  <c r="M71" i="1"/>
  <c r="M70" i="1"/>
  <c r="M67" i="1"/>
  <c r="M66" i="1"/>
  <c r="M65" i="1"/>
  <c r="M64" i="1"/>
  <c r="M62" i="1"/>
  <c r="M61" i="1"/>
  <c r="M60" i="1"/>
  <c r="M59" i="1"/>
  <c r="M58" i="1"/>
  <c r="M56" i="1"/>
  <c r="M54" i="1"/>
  <c r="M47" i="1"/>
  <c r="M46" i="1"/>
  <c r="M45" i="1"/>
  <c r="M42" i="1"/>
  <c r="M39" i="1"/>
  <c r="M36" i="1"/>
  <c r="M35" i="1"/>
  <c r="M34" i="1"/>
  <c r="M33" i="1"/>
  <c r="M32" i="1"/>
  <c r="M31" i="1"/>
  <c r="M30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79" i="1"/>
  <c r="Q179" i="1" s="1"/>
  <c r="K179" i="1"/>
  <c r="O179" i="1" s="1"/>
  <c r="J179" i="1"/>
  <c r="N179" i="1" s="1"/>
  <c r="L138" i="1"/>
  <c r="Q138" i="1" s="1"/>
  <c r="K138" i="1"/>
  <c r="O138" i="1" s="1"/>
  <c r="J138" i="1"/>
  <c r="N138" i="1" s="1"/>
  <c r="L118" i="1"/>
  <c r="Q118" i="1" s="1"/>
  <c r="K118" i="1"/>
  <c r="O118" i="1" s="1"/>
  <c r="J118" i="1"/>
  <c r="N118" i="1" s="1"/>
  <c r="L99" i="1"/>
  <c r="Q99" i="1" s="1"/>
  <c r="K99" i="1"/>
  <c r="O99" i="1" s="1"/>
  <c r="J99" i="1"/>
  <c r="N99" i="1" s="1"/>
  <c r="L88" i="1"/>
  <c r="Q88" i="1" s="1"/>
  <c r="K88" i="1"/>
  <c r="O88" i="1" s="1"/>
  <c r="J88" i="1"/>
  <c r="N88" i="1" s="1"/>
  <c r="L82" i="1"/>
  <c r="Q82" i="1" s="1"/>
  <c r="K82" i="1"/>
  <c r="O82" i="1" s="1"/>
  <c r="J82" i="1"/>
  <c r="N82" i="1" s="1"/>
  <c r="L70" i="1"/>
  <c r="Q70" i="1" s="1"/>
  <c r="K70" i="1"/>
  <c r="O70" i="1" s="1"/>
  <c r="J70" i="1"/>
  <c r="N70" i="1" s="1"/>
  <c r="L62" i="1"/>
  <c r="Q62" i="1" s="1"/>
  <c r="K62" i="1"/>
  <c r="O62" i="1" s="1"/>
  <c r="J62" i="1"/>
  <c r="N62" i="1" s="1"/>
  <c r="J61" i="1"/>
  <c r="N61" i="1" s="1"/>
  <c r="L184" i="1"/>
  <c r="Q184" i="1" s="1"/>
  <c r="L183" i="1"/>
  <c r="Q183" i="1" s="1"/>
  <c r="L178" i="1"/>
  <c r="Q178" i="1" s="1"/>
  <c r="L177" i="1"/>
  <c r="Q177" i="1" s="1"/>
  <c r="L176" i="1"/>
  <c r="Q176" i="1" s="1"/>
  <c r="L175" i="1"/>
  <c r="Q175" i="1" s="1"/>
  <c r="L174" i="1"/>
  <c r="Q174" i="1" s="1"/>
  <c r="L173" i="1"/>
  <c r="Q173" i="1" s="1"/>
  <c r="L172" i="1"/>
  <c r="Q172" i="1" s="1"/>
  <c r="L171" i="1"/>
  <c r="Q171" i="1" s="1"/>
  <c r="L170" i="1"/>
  <c r="Q170" i="1" s="1"/>
  <c r="L169" i="1"/>
  <c r="Q169" i="1" s="1"/>
  <c r="L167" i="1"/>
  <c r="Q167" i="1" s="1"/>
  <c r="L166" i="1"/>
  <c r="Q166" i="1" s="1"/>
  <c r="L162" i="1"/>
  <c r="Q162" i="1" s="1"/>
  <c r="L159" i="1"/>
  <c r="Q159" i="1" s="1"/>
  <c r="L158" i="1"/>
  <c r="Q158" i="1" s="1"/>
  <c r="L145" i="1"/>
  <c r="Q145" i="1" s="1"/>
  <c r="L144" i="1"/>
  <c r="Q144" i="1" s="1"/>
  <c r="L143" i="1"/>
  <c r="Q143" i="1" s="1"/>
  <c r="L136" i="1"/>
  <c r="Q136" i="1" s="1"/>
  <c r="L135" i="1"/>
  <c r="Q135" i="1" s="1"/>
  <c r="L133" i="1"/>
  <c r="Q133" i="1" s="1"/>
  <c r="L132" i="1"/>
  <c r="Q132" i="1" s="1"/>
  <c r="L131" i="1"/>
  <c r="Q131" i="1" s="1"/>
  <c r="L130" i="1"/>
  <c r="Q130" i="1" s="1"/>
  <c r="L129" i="1"/>
  <c r="Q129" i="1" s="1"/>
  <c r="L128" i="1"/>
  <c r="Q128" i="1" s="1"/>
  <c r="L127" i="1"/>
  <c r="Q127" i="1" s="1"/>
  <c r="L125" i="1"/>
  <c r="Q125" i="1" s="1"/>
  <c r="L124" i="1"/>
  <c r="Q124" i="1" s="1"/>
  <c r="L123" i="1"/>
  <c r="Q123" i="1" s="1"/>
  <c r="L116" i="1"/>
  <c r="Q116" i="1" s="1"/>
  <c r="L115" i="1"/>
  <c r="Q115" i="1" s="1"/>
  <c r="L113" i="1"/>
  <c r="Q113" i="1" s="1"/>
  <c r="L112" i="1"/>
  <c r="Q112" i="1" s="1"/>
  <c r="L111" i="1"/>
  <c r="Q111" i="1" s="1"/>
  <c r="L110" i="1"/>
  <c r="Q110" i="1" s="1"/>
  <c r="L109" i="1"/>
  <c r="Q109" i="1" s="1"/>
  <c r="L108" i="1"/>
  <c r="Q108" i="1" s="1"/>
  <c r="L107" i="1"/>
  <c r="Q107" i="1" s="1"/>
  <c r="L105" i="1"/>
  <c r="Q105" i="1" s="1"/>
  <c r="L104" i="1"/>
  <c r="Q104" i="1" s="1"/>
  <c r="L103" i="1"/>
  <c r="Q103" i="1" s="1"/>
  <c r="L98" i="1"/>
  <c r="Q98" i="1" s="1"/>
  <c r="L97" i="1"/>
  <c r="Q97" i="1" s="1"/>
  <c r="L95" i="1"/>
  <c r="Q95" i="1" s="1"/>
  <c r="L94" i="1"/>
  <c r="Q94" i="1" s="1"/>
  <c r="L93" i="1"/>
  <c r="Q93" i="1" s="1"/>
  <c r="L92" i="1"/>
  <c r="Q92" i="1" s="1"/>
  <c r="L91" i="1"/>
  <c r="Q91" i="1" s="1"/>
  <c r="L90" i="1"/>
  <c r="Q90" i="1" s="1"/>
  <c r="L89" i="1"/>
  <c r="Q89" i="1" s="1"/>
  <c r="L80" i="1"/>
  <c r="Q80" i="1" s="1"/>
  <c r="L79" i="1"/>
  <c r="Q79" i="1" s="1"/>
  <c r="L77" i="1"/>
  <c r="Q77" i="1" s="1"/>
  <c r="L76" i="1"/>
  <c r="Q76" i="1" s="1"/>
  <c r="L75" i="1"/>
  <c r="Q75" i="1" s="1"/>
  <c r="L74" i="1"/>
  <c r="Q74" i="1" s="1"/>
  <c r="L73" i="1"/>
  <c r="Q73" i="1" s="1"/>
  <c r="L72" i="1"/>
  <c r="Q72" i="1" s="1"/>
  <c r="L71" i="1"/>
  <c r="Q71" i="1" s="1"/>
  <c r="L67" i="1"/>
  <c r="Q67" i="1" s="1"/>
  <c r="L66" i="1"/>
  <c r="Q66" i="1" s="1"/>
  <c r="L65" i="1"/>
  <c r="Q65" i="1" s="1"/>
  <c r="L64" i="1"/>
  <c r="Q64" i="1" s="1"/>
  <c r="L61" i="1"/>
  <c r="Q61" i="1" s="1"/>
  <c r="L60" i="1"/>
  <c r="Q60" i="1" s="1"/>
  <c r="L59" i="1"/>
  <c r="Q59" i="1" s="1"/>
  <c r="L58" i="1"/>
  <c r="Q58" i="1" s="1"/>
  <c r="L56" i="1"/>
  <c r="Q56" i="1" s="1"/>
  <c r="L54" i="1"/>
  <c r="Q54" i="1" s="1"/>
  <c r="L47" i="1"/>
  <c r="Q47" i="1" s="1"/>
  <c r="L46" i="1"/>
  <c r="Q46" i="1" s="1"/>
  <c r="L45" i="1"/>
  <c r="Q45" i="1" s="1"/>
  <c r="L42" i="1"/>
  <c r="Q42" i="1" s="1"/>
  <c r="L39" i="1"/>
  <c r="Q39" i="1" s="1"/>
  <c r="L36" i="1"/>
  <c r="Q36" i="1" s="1"/>
  <c r="L35" i="1"/>
  <c r="Q35" i="1" s="1"/>
  <c r="L34" i="1"/>
  <c r="Q34" i="1" s="1"/>
  <c r="L33" i="1"/>
  <c r="Q33" i="1" s="1"/>
  <c r="L32" i="1"/>
  <c r="Q32" i="1" s="1"/>
  <c r="L31" i="1"/>
  <c r="Q31" i="1" s="1"/>
  <c r="L30" i="1"/>
  <c r="Q30" i="1" s="1"/>
  <c r="L23" i="1"/>
  <c r="Q23" i="1" s="1"/>
  <c r="L22" i="1"/>
  <c r="Q22" i="1" s="1"/>
  <c r="L21" i="1"/>
  <c r="Q21" i="1" s="1"/>
  <c r="L20" i="1"/>
  <c r="Q20" i="1" s="1"/>
  <c r="L19" i="1"/>
  <c r="Q19" i="1" s="1"/>
  <c r="L18" i="1"/>
  <c r="Q18" i="1" s="1"/>
  <c r="L17" i="1"/>
  <c r="Q17" i="1" s="1"/>
  <c r="L16" i="1"/>
  <c r="Q16" i="1" s="1"/>
  <c r="L15" i="1"/>
  <c r="Q15" i="1" s="1"/>
  <c r="L14" i="1"/>
  <c r="Q14" i="1" s="1"/>
  <c r="L13" i="1"/>
  <c r="Q13" i="1" s="1"/>
  <c r="L12" i="1"/>
  <c r="Q12" i="1" s="1"/>
  <c r="L11" i="1"/>
  <c r="Q11" i="1" s="1"/>
  <c r="L10" i="1"/>
  <c r="Q10" i="1" s="1"/>
  <c r="L9" i="1"/>
  <c r="Q9" i="1" s="1"/>
  <c r="L8" i="1"/>
  <c r="Q8" i="1" s="1"/>
  <c r="L7" i="1"/>
  <c r="Q7" i="1" s="1"/>
  <c r="L6" i="1"/>
  <c r="Q6" i="1" s="1"/>
  <c r="L5" i="1"/>
  <c r="Q5" i="1" s="1"/>
  <c r="L4" i="1"/>
  <c r="Q4" i="1" s="1"/>
  <c r="L3" i="1"/>
  <c r="Q3" i="1" s="1"/>
  <c r="L2" i="1"/>
  <c r="Q2" i="1" s="1"/>
  <c r="K182" i="1"/>
  <c r="O182" i="1" s="1"/>
  <c r="K181" i="1"/>
  <c r="O181" i="1" s="1"/>
  <c r="O180" i="1"/>
  <c r="K166" i="1"/>
  <c r="O166" i="1" s="1"/>
  <c r="K168" i="1"/>
  <c r="O168" i="1" s="1"/>
  <c r="K165" i="1"/>
  <c r="O165" i="1" s="1"/>
  <c r="K164" i="1"/>
  <c r="O164" i="1" s="1"/>
  <c r="O163" i="1"/>
  <c r="K159" i="1"/>
  <c r="O159" i="1" s="1"/>
  <c r="K162" i="1"/>
  <c r="O162" i="1" s="1"/>
  <c r="K161" i="1"/>
  <c r="O161" i="1" s="1"/>
  <c r="K160" i="1"/>
  <c r="O160" i="1" s="1"/>
  <c r="K146" i="1"/>
  <c r="O146" i="1" s="1"/>
  <c r="O142" i="1"/>
  <c r="O140" i="1"/>
  <c r="K134" i="1"/>
  <c r="O134" i="1" s="1"/>
  <c r="K126" i="1"/>
  <c r="O126" i="1" s="1"/>
  <c r="O122" i="1"/>
  <c r="O120" i="1"/>
  <c r="K114" i="1"/>
  <c r="O114" i="1" s="1"/>
  <c r="K106" i="1"/>
  <c r="O106" i="1" s="1"/>
  <c r="O102" i="1"/>
  <c r="K100" i="1"/>
  <c r="O100" i="1" s="1"/>
  <c r="K96" i="1"/>
  <c r="O96" i="1" s="1"/>
  <c r="K87" i="1"/>
  <c r="O87" i="1" s="1"/>
  <c r="O86" i="1"/>
  <c r="O84" i="1"/>
  <c r="K78" i="1"/>
  <c r="O78" i="1" s="1"/>
  <c r="K69" i="1"/>
  <c r="O69" i="1" s="1"/>
  <c r="O68" i="1"/>
  <c r="O63" i="1"/>
  <c r="K57" i="1"/>
  <c r="O57" i="1" s="1"/>
  <c r="O55" i="1"/>
  <c r="K53" i="1"/>
  <c r="O53" i="1" s="1"/>
  <c r="K52" i="1"/>
  <c r="O52" i="1" s="1"/>
  <c r="K51" i="1"/>
  <c r="O51" i="1" s="1"/>
  <c r="K50" i="1"/>
  <c r="O50" i="1" s="1"/>
  <c r="K49" i="1"/>
  <c r="O49" i="1" s="1"/>
  <c r="K48" i="1"/>
  <c r="O48" i="1" s="1"/>
  <c r="K44" i="1"/>
  <c r="O44" i="1" s="1"/>
  <c r="K43" i="1"/>
  <c r="O43" i="1" s="1"/>
  <c r="K41" i="1"/>
  <c r="O41" i="1" s="1"/>
  <c r="K40" i="1"/>
  <c r="O40" i="1" s="1"/>
  <c r="K38" i="1"/>
  <c r="O38" i="1" s="1"/>
  <c r="K37" i="1"/>
  <c r="O37" i="1" s="1"/>
  <c r="K29" i="1"/>
  <c r="O29" i="1" s="1"/>
  <c r="K28" i="1"/>
  <c r="O28" i="1" s="1"/>
  <c r="K30" i="1"/>
  <c r="O30" i="1" s="1"/>
  <c r="K27" i="1"/>
  <c r="O27" i="1" s="1"/>
  <c r="K26" i="1"/>
  <c r="O26" i="1" s="1"/>
  <c r="K25" i="1"/>
  <c r="O25" i="1" s="1"/>
  <c r="K24" i="1"/>
  <c r="O24" i="1" s="1"/>
  <c r="K184" i="1"/>
  <c r="O184" i="1" s="1"/>
  <c r="K183" i="1"/>
  <c r="O183" i="1" s="1"/>
  <c r="K178" i="1"/>
  <c r="O178" i="1" s="1"/>
  <c r="K177" i="1"/>
  <c r="O177" i="1" s="1"/>
  <c r="K176" i="1"/>
  <c r="O176" i="1" s="1"/>
  <c r="K175" i="1"/>
  <c r="O175" i="1" s="1"/>
  <c r="K174" i="1"/>
  <c r="O174" i="1" s="1"/>
  <c r="K173" i="1"/>
  <c r="O173" i="1" s="1"/>
  <c r="K172" i="1"/>
  <c r="O172" i="1" s="1"/>
  <c r="K171" i="1"/>
  <c r="O171" i="1" s="1"/>
  <c r="K170" i="1"/>
  <c r="O170" i="1" s="1"/>
  <c r="K169" i="1"/>
  <c r="O169" i="1" s="1"/>
  <c r="K167" i="1"/>
  <c r="O167" i="1" s="1"/>
  <c r="K158" i="1"/>
  <c r="O158" i="1" s="1"/>
  <c r="K145" i="1"/>
  <c r="O145" i="1" s="1"/>
  <c r="K144" i="1"/>
  <c r="O144" i="1" s="1"/>
  <c r="K143" i="1"/>
  <c r="O143" i="1" s="1"/>
  <c r="K136" i="1"/>
  <c r="O136" i="1" s="1"/>
  <c r="K135" i="1"/>
  <c r="O135" i="1" s="1"/>
  <c r="K133" i="1"/>
  <c r="O133" i="1" s="1"/>
  <c r="K132" i="1"/>
  <c r="O132" i="1" s="1"/>
  <c r="K131" i="1"/>
  <c r="O131" i="1" s="1"/>
  <c r="K130" i="1"/>
  <c r="O130" i="1" s="1"/>
  <c r="K129" i="1"/>
  <c r="O129" i="1" s="1"/>
  <c r="K128" i="1"/>
  <c r="O128" i="1" s="1"/>
  <c r="K127" i="1"/>
  <c r="O127" i="1" s="1"/>
  <c r="K125" i="1"/>
  <c r="O125" i="1" s="1"/>
  <c r="K124" i="1"/>
  <c r="O124" i="1" s="1"/>
  <c r="K123" i="1"/>
  <c r="O123" i="1" s="1"/>
  <c r="K116" i="1"/>
  <c r="O116" i="1" s="1"/>
  <c r="K115" i="1"/>
  <c r="O115" i="1" s="1"/>
  <c r="K113" i="1"/>
  <c r="O113" i="1" s="1"/>
  <c r="K112" i="1"/>
  <c r="O112" i="1" s="1"/>
  <c r="K111" i="1"/>
  <c r="O111" i="1" s="1"/>
  <c r="K110" i="1"/>
  <c r="O110" i="1" s="1"/>
  <c r="K109" i="1"/>
  <c r="O109" i="1" s="1"/>
  <c r="K108" i="1"/>
  <c r="O108" i="1" s="1"/>
  <c r="K107" i="1"/>
  <c r="O107" i="1" s="1"/>
  <c r="K105" i="1"/>
  <c r="O105" i="1" s="1"/>
  <c r="K104" i="1"/>
  <c r="O104" i="1" s="1"/>
  <c r="K103" i="1"/>
  <c r="O103" i="1" s="1"/>
  <c r="K98" i="1"/>
  <c r="O98" i="1" s="1"/>
  <c r="K97" i="1"/>
  <c r="O97" i="1" s="1"/>
  <c r="K95" i="1"/>
  <c r="O95" i="1" s="1"/>
  <c r="K94" i="1"/>
  <c r="O94" i="1" s="1"/>
  <c r="K93" i="1"/>
  <c r="O93" i="1" s="1"/>
  <c r="K92" i="1"/>
  <c r="O92" i="1" s="1"/>
  <c r="K91" i="1"/>
  <c r="O91" i="1" s="1"/>
  <c r="K90" i="1"/>
  <c r="O90" i="1" s="1"/>
  <c r="K89" i="1"/>
  <c r="O89" i="1" s="1"/>
  <c r="K80" i="1"/>
  <c r="O80" i="1" s="1"/>
  <c r="K79" i="1"/>
  <c r="O79" i="1" s="1"/>
  <c r="K77" i="1"/>
  <c r="O77" i="1" s="1"/>
  <c r="K76" i="1"/>
  <c r="O76" i="1" s="1"/>
  <c r="K75" i="1"/>
  <c r="O75" i="1" s="1"/>
  <c r="K74" i="1"/>
  <c r="O74" i="1" s="1"/>
  <c r="K73" i="1"/>
  <c r="O73" i="1" s="1"/>
  <c r="K72" i="1"/>
  <c r="O72" i="1" s="1"/>
  <c r="K71" i="1"/>
  <c r="O71" i="1" s="1"/>
  <c r="K67" i="1"/>
  <c r="O67" i="1" s="1"/>
  <c r="K66" i="1"/>
  <c r="O66" i="1" s="1"/>
  <c r="K65" i="1"/>
  <c r="O65" i="1" s="1"/>
  <c r="K64" i="1"/>
  <c r="O64" i="1" s="1"/>
  <c r="K61" i="1"/>
  <c r="O61" i="1" s="1"/>
  <c r="K60" i="1"/>
  <c r="O60" i="1" s="1"/>
  <c r="K59" i="1"/>
  <c r="O59" i="1" s="1"/>
  <c r="K58" i="1"/>
  <c r="O58" i="1" s="1"/>
  <c r="K56" i="1"/>
  <c r="O56" i="1" s="1"/>
  <c r="K54" i="1"/>
  <c r="O54" i="1" s="1"/>
  <c r="K47" i="1"/>
  <c r="O47" i="1" s="1"/>
  <c r="K46" i="1"/>
  <c r="O46" i="1" s="1"/>
  <c r="K45" i="1"/>
  <c r="O45" i="1" s="1"/>
  <c r="K42" i="1"/>
  <c r="O42" i="1" s="1"/>
  <c r="K39" i="1"/>
  <c r="O39" i="1" s="1"/>
  <c r="K36" i="1"/>
  <c r="O36" i="1" s="1"/>
  <c r="K35" i="1"/>
  <c r="O35" i="1" s="1"/>
  <c r="K34" i="1"/>
  <c r="O34" i="1" s="1"/>
  <c r="K33" i="1"/>
  <c r="O33" i="1" s="1"/>
  <c r="K32" i="1"/>
  <c r="O32" i="1" s="1"/>
  <c r="K31" i="1"/>
  <c r="O31" i="1" s="1"/>
  <c r="K23" i="1"/>
  <c r="O23" i="1" s="1"/>
  <c r="K22" i="1"/>
  <c r="O22" i="1" s="1"/>
  <c r="K21" i="1"/>
  <c r="O21" i="1" s="1"/>
  <c r="K20" i="1"/>
  <c r="O20" i="1" s="1"/>
  <c r="K19" i="1"/>
  <c r="O19" i="1" s="1"/>
  <c r="K18" i="1"/>
  <c r="O18" i="1" s="1"/>
  <c r="K17" i="1"/>
  <c r="O17" i="1" s="1"/>
  <c r="K16" i="1"/>
  <c r="O16" i="1" s="1"/>
  <c r="K15" i="1"/>
  <c r="O15" i="1" s="1"/>
  <c r="K14" i="1"/>
  <c r="O14" i="1" s="1"/>
  <c r="K13" i="1"/>
  <c r="O13" i="1" s="1"/>
  <c r="K12" i="1"/>
  <c r="O12" i="1" s="1"/>
  <c r="K11" i="1"/>
  <c r="O11" i="1" s="1"/>
  <c r="K10" i="1"/>
  <c r="O10" i="1" s="1"/>
  <c r="K9" i="1"/>
  <c r="O9" i="1" s="1"/>
  <c r="K8" i="1"/>
  <c r="O8" i="1" s="1"/>
  <c r="K7" i="1"/>
  <c r="O7" i="1" s="1"/>
  <c r="K6" i="1"/>
  <c r="O6" i="1" s="1"/>
  <c r="K5" i="1"/>
  <c r="O5" i="1" s="1"/>
  <c r="K4" i="1"/>
  <c r="O4" i="1" s="1"/>
  <c r="K3" i="1"/>
  <c r="O3" i="1" s="1"/>
  <c r="K2" i="1"/>
  <c r="O2" i="1" s="1"/>
  <c r="J184" i="1"/>
  <c r="N184" i="1" s="1"/>
  <c r="J183" i="1"/>
  <c r="N183" i="1" s="1"/>
  <c r="J182" i="1"/>
  <c r="N182" i="1" s="1"/>
  <c r="J181" i="1"/>
  <c r="N181" i="1" s="1"/>
  <c r="J180" i="1"/>
  <c r="N180" i="1" s="1"/>
  <c r="J178" i="1"/>
  <c r="N178" i="1" s="1"/>
  <c r="J177" i="1"/>
  <c r="N177" i="1" s="1"/>
  <c r="J176" i="1"/>
  <c r="N176" i="1" s="1"/>
  <c r="J175" i="1"/>
  <c r="N175" i="1" s="1"/>
  <c r="J174" i="1"/>
  <c r="N174" i="1" s="1"/>
  <c r="J173" i="1"/>
  <c r="N173" i="1" s="1"/>
  <c r="J172" i="1"/>
  <c r="N172" i="1" s="1"/>
  <c r="J171" i="1"/>
  <c r="N171" i="1" s="1"/>
  <c r="J170" i="1"/>
  <c r="N170" i="1" s="1"/>
  <c r="J169" i="1"/>
  <c r="N169" i="1" s="1"/>
  <c r="J168" i="1"/>
  <c r="N168" i="1" s="1"/>
  <c r="J167" i="1"/>
  <c r="N167" i="1" s="1"/>
  <c r="J166" i="1"/>
  <c r="N166" i="1" s="1"/>
  <c r="J165" i="1"/>
  <c r="N165" i="1" s="1"/>
  <c r="J164" i="1"/>
  <c r="N164" i="1" s="1"/>
  <c r="J163" i="1"/>
  <c r="N163" i="1" s="1"/>
  <c r="J162" i="1"/>
  <c r="N162" i="1" s="1"/>
  <c r="J161" i="1"/>
  <c r="N161" i="1" s="1"/>
  <c r="J160" i="1"/>
  <c r="N160" i="1" s="1"/>
  <c r="J159" i="1"/>
  <c r="N159" i="1" s="1"/>
  <c r="J158" i="1"/>
  <c r="N158" i="1" s="1"/>
  <c r="J146" i="1"/>
  <c r="N146" i="1" s="1"/>
  <c r="J145" i="1"/>
  <c r="N145" i="1" s="1"/>
  <c r="J144" i="1"/>
  <c r="N144" i="1" s="1"/>
  <c r="J143" i="1"/>
  <c r="N143" i="1" s="1"/>
  <c r="J142" i="1"/>
  <c r="N142" i="1" s="1"/>
  <c r="J140" i="1"/>
  <c r="N140" i="1" s="1"/>
  <c r="J136" i="1"/>
  <c r="N136" i="1" s="1"/>
  <c r="J135" i="1"/>
  <c r="N135" i="1" s="1"/>
  <c r="J134" i="1"/>
  <c r="N134" i="1" s="1"/>
  <c r="J133" i="1"/>
  <c r="N133" i="1" s="1"/>
  <c r="J132" i="1"/>
  <c r="N132" i="1" s="1"/>
  <c r="J131" i="1"/>
  <c r="N131" i="1" s="1"/>
  <c r="J130" i="1"/>
  <c r="N130" i="1" s="1"/>
  <c r="J129" i="1"/>
  <c r="N129" i="1" s="1"/>
  <c r="J128" i="1"/>
  <c r="N128" i="1" s="1"/>
  <c r="J127" i="1"/>
  <c r="N127" i="1" s="1"/>
  <c r="J126" i="1"/>
  <c r="N126" i="1" s="1"/>
  <c r="J125" i="1"/>
  <c r="N125" i="1" s="1"/>
  <c r="J124" i="1"/>
  <c r="N124" i="1" s="1"/>
  <c r="J123" i="1"/>
  <c r="N123" i="1" s="1"/>
  <c r="J122" i="1"/>
  <c r="N122" i="1" s="1"/>
  <c r="J120" i="1"/>
  <c r="N120" i="1" s="1"/>
  <c r="J116" i="1"/>
  <c r="N116" i="1" s="1"/>
  <c r="J115" i="1"/>
  <c r="N115" i="1" s="1"/>
  <c r="J114" i="1"/>
  <c r="N114" i="1" s="1"/>
  <c r="J113" i="1"/>
  <c r="N113" i="1" s="1"/>
  <c r="J112" i="1"/>
  <c r="N112" i="1" s="1"/>
  <c r="J111" i="1"/>
  <c r="N111" i="1" s="1"/>
  <c r="J110" i="1"/>
  <c r="N110" i="1" s="1"/>
  <c r="J109" i="1"/>
  <c r="N109" i="1" s="1"/>
  <c r="J108" i="1"/>
  <c r="N108" i="1" s="1"/>
  <c r="J107" i="1"/>
  <c r="N107" i="1" s="1"/>
  <c r="J106" i="1"/>
  <c r="N106" i="1" s="1"/>
  <c r="J105" i="1"/>
  <c r="N105" i="1" s="1"/>
  <c r="J104" i="1"/>
  <c r="N104" i="1" s="1"/>
  <c r="J103" i="1"/>
  <c r="N103" i="1" s="1"/>
  <c r="J102" i="1"/>
  <c r="N102" i="1" s="1"/>
  <c r="J100" i="1"/>
  <c r="N100" i="1" s="1"/>
  <c r="J98" i="1"/>
  <c r="N98" i="1" s="1"/>
  <c r="J97" i="1"/>
  <c r="N97" i="1" s="1"/>
  <c r="J96" i="1"/>
  <c r="N96" i="1" s="1"/>
  <c r="J95" i="1"/>
  <c r="N95" i="1" s="1"/>
  <c r="J94" i="1"/>
  <c r="N94" i="1" s="1"/>
  <c r="J93" i="1"/>
  <c r="N93" i="1" s="1"/>
  <c r="J92" i="1"/>
  <c r="N92" i="1" s="1"/>
  <c r="J91" i="1"/>
  <c r="N91" i="1" s="1"/>
  <c r="J90" i="1"/>
  <c r="N90" i="1" s="1"/>
  <c r="J89" i="1"/>
  <c r="N89" i="1" s="1"/>
  <c r="J87" i="1"/>
  <c r="N87" i="1" s="1"/>
  <c r="J86" i="1"/>
  <c r="N86" i="1" s="1"/>
  <c r="J84" i="1"/>
  <c r="N84" i="1" s="1"/>
  <c r="J80" i="1"/>
  <c r="N80" i="1" s="1"/>
  <c r="J79" i="1"/>
  <c r="N79" i="1" s="1"/>
  <c r="J78" i="1"/>
  <c r="N78" i="1" s="1"/>
  <c r="J77" i="1"/>
  <c r="N77" i="1" s="1"/>
  <c r="J76" i="1"/>
  <c r="N76" i="1" s="1"/>
  <c r="J75" i="1"/>
  <c r="N75" i="1" s="1"/>
  <c r="J74" i="1"/>
  <c r="N74" i="1" s="1"/>
  <c r="J73" i="1"/>
  <c r="N73" i="1" s="1"/>
  <c r="J72" i="1"/>
  <c r="N72" i="1" s="1"/>
  <c r="J71" i="1"/>
  <c r="N71" i="1" s="1"/>
  <c r="J69" i="1"/>
  <c r="N69" i="1" s="1"/>
  <c r="J68" i="1"/>
  <c r="N68" i="1" s="1"/>
  <c r="J67" i="1"/>
  <c r="N67" i="1" s="1"/>
  <c r="J66" i="1"/>
  <c r="N66" i="1" s="1"/>
  <c r="J65" i="1"/>
  <c r="N65" i="1" s="1"/>
  <c r="J64" i="1"/>
  <c r="N64" i="1" s="1"/>
  <c r="J63" i="1"/>
  <c r="N63" i="1" s="1"/>
  <c r="J60" i="1"/>
  <c r="N60" i="1" s="1"/>
  <c r="J59" i="1"/>
  <c r="N59" i="1" s="1"/>
  <c r="J58" i="1"/>
  <c r="N58" i="1" s="1"/>
  <c r="J57" i="1"/>
  <c r="N57" i="1" s="1"/>
  <c r="J56" i="1"/>
  <c r="N56" i="1" s="1"/>
  <c r="J55" i="1"/>
  <c r="N55" i="1" s="1"/>
  <c r="J54" i="1"/>
  <c r="N54" i="1" s="1"/>
  <c r="J53" i="1"/>
  <c r="N53" i="1" s="1"/>
  <c r="J52" i="1"/>
  <c r="N52" i="1" s="1"/>
  <c r="J51" i="1"/>
  <c r="N51" i="1" s="1"/>
  <c r="J50" i="1"/>
  <c r="N50" i="1" s="1"/>
  <c r="J49" i="1"/>
  <c r="N49" i="1" s="1"/>
  <c r="J48" i="1"/>
  <c r="N48" i="1" s="1"/>
  <c r="J47" i="1"/>
  <c r="N47" i="1" s="1"/>
  <c r="J46" i="1"/>
  <c r="N46" i="1" s="1"/>
  <c r="J45" i="1"/>
  <c r="N45" i="1" s="1"/>
  <c r="J44" i="1"/>
  <c r="N44" i="1" s="1"/>
  <c r="J43" i="1"/>
  <c r="N43" i="1" s="1"/>
  <c r="J42" i="1"/>
  <c r="N42" i="1" s="1"/>
  <c r="J41" i="1"/>
  <c r="N41" i="1" s="1"/>
  <c r="J40" i="1"/>
  <c r="N40" i="1" s="1"/>
  <c r="J39" i="1"/>
  <c r="N39" i="1" s="1"/>
  <c r="J38" i="1"/>
  <c r="N38" i="1" s="1"/>
  <c r="J37" i="1"/>
  <c r="N37" i="1" s="1"/>
  <c r="J36" i="1"/>
  <c r="N36" i="1" s="1"/>
  <c r="J35" i="1"/>
  <c r="N35" i="1" s="1"/>
  <c r="J34" i="1"/>
  <c r="N34" i="1" s="1"/>
  <c r="J33" i="1"/>
  <c r="N33" i="1" s="1"/>
  <c r="J32" i="1"/>
  <c r="N32" i="1" s="1"/>
  <c r="J31" i="1"/>
  <c r="N31" i="1" s="1"/>
  <c r="J30" i="1"/>
  <c r="N30" i="1" s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J18" i="1"/>
  <c r="N18" i="1" s="1"/>
  <c r="J17" i="1"/>
  <c r="N17" i="1" s="1"/>
  <c r="J16" i="1"/>
  <c r="N16" i="1" s="1"/>
  <c r="J15" i="1"/>
  <c r="N15" i="1" s="1"/>
  <c r="J14" i="1"/>
  <c r="N14" i="1" s="1"/>
  <c r="J13" i="1"/>
  <c r="N13" i="1" s="1"/>
  <c r="J12" i="1"/>
  <c r="N12" i="1" s="1"/>
  <c r="J11" i="1"/>
  <c r="N11" i="1" s="1"/>
  <c r="J10" i="1"/>
  <c r="N10" i="1" s="1"/>
  <c r="J9" i="1"/>
  <c r="N9" i="1" s="1"/>
  <c r="J8" i="1"/>
  <c r="N8" i="1" s="1"/>
  <c r="J7" i="1"/>
  <c r="N7" i="1" s="1"/>
  <c r="J6" i="1"/>
  <c r="N6" i="1" s="1"/>
  <c r="J5" i="1"/>
  <c r="N5" i="1" s="1"/>
  <c r="J4" i="1"/>
  <c r="N4" i="1" s="1"/>
  <c r="J3" i="1"/>
  <c r="N3" i="1" s="1"/>
  <c r="J2" i="1"/>
  <c r="N2" i="1" s="1"/>
  <c r="F189" i="1" l="1"/>
  <c r="G189" i="1" s="1"/>
  <c r="G188" i="1"/>
  <c r="T41" i="1"/>
  <c r="R41" i="1" s="1"/>
  <c r="T150" i="1"/>
  <c r="R150" i="1" s="1"/>
  <c r="T28" i="1"/>
  <c r="R28" i="1" s="1"/>
  <c r="T152" i="1"/>
  <c r="R152" i="1" s="1"/>
  <c r="T73" i="1"/>
  <c r="R73" i="1" s="1"/>
  <c r="T175" i="1"/>
  <c r="R175" i="1" s="1"/>
  <c r="T118" i="1"/>
  <c r="R118" i="1" s="1"/>
  <c r="T154" i="1"/>
  <c r="R154" i="1" s="1"/>
  <c r="T20" i="1"/>
  <c r="R20" i="1" s="1"/>
  <c r="T135" i="1"/>
  <c r="R135" i="1" s="1"/>
  <c r="T153" i="1"/>
  <c r="R153" i="1" s="1"/>
  <c r="T71" i="1"/>
  <c r="R71" i="1" s="1"/>
  <c r="T17" i="1"/>
  <c r="R17" i="1" s="1"/>
  <c r="T82" i="1"/>
  <c r="R82" i="1" s="1"/>
  <c r="T131" i="1"/>
  <c r="R131" i="1" s="1"/>
  <c r="T87" i="1"/>
  <c r="R87" i="1" s="1"/>
  <c r="T164" i="1"/>
  <c r="R164" i="1" s="1"/>
  <c r="T49" i="1"/>
  <c r="R49" i="1" s="1"/>
  <c r="T109" i="1"/>
  <c r="R109" i="1" s="1"/>
  <c r="T134" i="1"/>
  <c r="R134" i="1" s="1"/>
  <c r="T123" i="1"/>
  <c r="R123" i="1" s="1"/>
  <c r="T9" i="1"/>
  <c r="R9" i="1" s="1"/>
  <c r="T70" i="1"/>
  <c r="R70" i="1" s="1"/>
  <c r="T98" i="1"/>
  <c r="R98" i="1" s="1"/>
  <c r="T115" i="1"/>
  <c r="R115" i="1" s="1"/>
  <c r="T124" i="1"/>
  <c r="R124" i="1" s="1"/>
  <c r="T172" i="1"/>
  <c r="R172" i="1" s="1"/>
  <c r="T183" i="1"/>
  <c r="R183" i="1" s="1"/>
  <c r="T37" i="1"/>
  <c r="R37" i="1" s="1"/>
  <c r="T48" i="1"/>
  <c r="R48" i="1" s="1"/>
  <c r="T52" i="1"/>
  <c r="R52" i="1" s="1"/>
  <c r="T63" i="1"/>
  <c r="R63" i="1" s="1"/>
  <c r="T84" i="1"/>
  <c r="R84" i="1" s="1"/>
  <c r="T161" i="1"/>
  <c r="R161" i="1" s="1"/>
  <c r="T7" i="1"/>
  <c r="R7" i="1" s="1"/>
  <c r="T39" i="1"/>
  <c r="R39" i="1" s="1"/>
  <c r="T60" i="1"/>
  <c r="R60" i="1" s="1"/>
  <c r="T107" i="1"/>
  <c r="R107" i="1" s="1"/>
  <c r="T31" i="1"/>
  <c r="R31" i="1" s="1"/>
  <c r="T95" i="1"/>
  <c r="R95" i="1" s="1"/>
  <c r="T145" i="1"/>
  <c r="R145" i="1" s="1"/>
  <c r="T15" i="1"/>
  <c r="R15" i="1" s="1"/>
  <c r="T33" i="1"/>
  <c r="R33" i="1" s="1"/>
  <c r="T47" i="1"/>
  <c r="R47" i="1" s="1"/>
  <c r="T64" i="1"/>
  <c r="R64" i="1" s="1"/>
  <c r="T74" i="1"/>
  <c r="R74" i="1" s="1"/>
  <c r="T89" i="1"/>
  <c r="R89" i="1" s="1"/>
  <c r="T110" i="1"/>
  <c r="R110" i="1" s="1"/>
  <c r="T133" i="1"/>
  <c r="R133" i="1" s="1"/>
  <c r="T159" i="1"/>
  <c r="R159" i="1" s="1"/>
  <c r="T176" i="1"/>
  <c r="R176" i="1" s="1"/>
  <c r="T26" i="1"/>
  <c r="R26" i="1" s="1"/>
  <c r="T100" i="1"/>
  <c r="R100" i="1" s="1"/>
  <c r="T140" i="1"/>
  <c r="R140" i="1" s="1"/>
  <c r="T180" i="1"/>
  <c r="R180" i="1" s="1"/>
  <c r="T12" i="1"/>
  <c r="R12" i="1" s="1"/>
  <c r="T42" i="1"/>
  <c r="R42" i="1" s="1"/>
  <c r="T80" i="1"/>
  <c r="R80" i="1" s="1"/>
  <c r="T94" i="1"/>
  <c r="R94" i="1" s="1"/>
  <c r="T116" i="1"/>
  <c r="R116" i="1" s="1"/>
  <c r="T162" i="1"/>
  <c r="R162" i="1" s="1"/>
  <c r="T173" i="1"/>
  <c r="R173" i="1" s="1"/>
  <c r="T184" i="1"/>
  <c r="R184" i="1" s="1"/>
  <c r="T38" i="1"/>
  <c r="R38" i="1" s="1"/>
  <c r="T53" i="1"/>
  <c r="R53" i="1" s="1"/>
  <c r="T86" i="1"/>
  <c r="R86" i="1" s="1"/>
  <c r="T122" i="1"/>
  <c r="R122" i="1" s="1"/>
  <c r="T163" i="1"/>
  <c r="R163" i="1" s="1"/>
  <c r="T13" i="1"/>
  <c r="R13" i="1" s="1"/>
  <c r="T21" i="1"/>
  <c r="R21" i="1" s="1"/>
  <c r="T35" i="1"/>
  <c r="R35" i="1" s="1"/>
  <c r="T45" i="1"/>
  <c r="R45" i="1" s="1"/>
  <c r="T56" i="1"/>
  <c r="R56" i="1" s="1"/>
  <c r="T61" i="1"/>
  <c r="R61" i="1" s="1"/>
  <c r="T66" i="1"/>
  <c r="R66" i="1" s="1"/>
  <c r="T72" i="1"/>
  <c r="R72" i="1" s="1"/>
  <c r="T76" i="1"/>
  <c r="R76" i="1" s="1"/>
  <c r="T91" i="1"/>
  <c r="R91" i="1" s="1"/>
  <c r="T103" i="1"/>
  <c r="R103" i="1" s="1"/>
  <c r="T108" i="1"/>
  <c r="R108" i="1" s="1"/>
  <c r="T112" i="1"/>
  <c r="R112" i="1" s="1"/>
  <c r="T127" i="1"/>
  <c r="R127" i="1" s="1"/>
  <c r="T136" i="1"/>
  <c r="R136" i="1" s="1"/>
  <c r="T166" i="1"/>
  <c r="R166" i="1" s="1"/>
  <c r="T170" i="1"/>
  <c r="R170" i="1" s="1"/>
  <c r="T174" i="1"/>
  <c r="R174" i="1" s="1"/>
  <c r="T178" i="1"/>
  <c r="R178" i="1" s="1"/>
  <c r="T24" i="1"/>
  <c r="R24" i="1" s="1"/>
  <c r="T43" i="1"/>
  <c r="R43" i="1" s="1"/>
  <c r="T50" i="1"/>
  <c r="R50" i="1" s="1"/>
  <c r="T55" i="1"/>
  <c r="R55" i="1" s="1"/>
  <c r="T69" i="1"/>
  <c r="R69" i="1" s="1"/>
  <c r="T106" i="1"/>
  <c r="R106" i="1" s="1"/>
  <c r="T126" i="1"/>
  <c r="R126" i="1" s="1"/>
  <c r="T146" i="1"/>
  <c r="R146" i="1" s="1"/>
  <c r="T182" i="1"/>
  <c r="R182" i="1" s="1"/>
  <c r="T3" i="1"/>
  <c r="R3" i="1" s="1"/>
  <c r="T11" i="1"/>
  <c r="R11" i="1" s="1"/>
  <c r="T19" i="1"/>
  <c r="R19" i="1" s="1"/>
  <c r="T23" i="1"/>
  <c r="R23" i="1" s="1"/>
  <c r="T59" i="1"/>
  <c r="R59" i="1" s="1"/>
  <c r="T79" i="1"/>
  <c r="R79" i="1" s="1"/>
  <c r="T93" i="1"/>
  <c r="R93" i="1" s="1"/>
  <c r="T105" i="1"/>
  <c r="R105" i="1" s="1"/>
  <c r="T129" i="1"/>
  <c r="R129" i="1" s="1"/>
  <c r="T143" i="1"/>
  <c r="R143" i="1" s="1"/>
  <c r="T168" i="1"/>
  <c r="R168" i="1" s="1"/>
  <c r="T120" i="1"/>
  <c r="R120" i="1" s="1"/>
  <c r="T8" i="1"/>
  <c r="R8" i="1" s="1"/>
  <c r="T16" i="1"/>
  <c r="R16" i="1" s="1"/>
  <c r="T30" i="1"/>
  <c r="R30" i="1" s="1"/>
  <c r="T34" i="1"/>
  <c r="R34" i="1" s="1"/>
  <c r="T54" i="1"/>
  <c r="R54" i="1" s="1"/>
  <c r="T65" i="1"/>
  <c r="R65" i="1" s="1"/>
  <c r="T75" i="1"/>
  <c r="R75" i="1" s="1"/>
  <c r="T90" i="1"/>
  <c r="R90" i="1" s="1"/>
  <c r="T99" i="1"/>
  <c r="R99" i="1" s="1"/>
  <c r="T111" i="1"/>
  <c r="R111" i="1" s="1"/>
  <c r="T125" i="1"/>
  <c r="R125" i="1" s="1"/>
  <c r="T130" i="1"/>
  <c r="R130" i="1" s="1"/>
  <c r="T144" i="1"/>
  <c r="R144" i="1" s="1"/>
  <c r="T169" i="1"/>
  <c r="R169" i="1" s="1"/>
  <c r="T177" i="1"/>
  <c r="R177" i="1" s="1"/>
  <c r="T27" i="1"/>
  <c r="R27" i="1" s="1"/>
  <c r="T68" i="1"/>
  <c r="R68" i="1" s="1"/>
  <c r="T102" i="1"/>
  <c r="R102" i="1" s="1"/>
  <c r="T142" i="1"/>
  <c r="R142" i="1" s="1"/>
  <c r="T181" i="1"/>
  <c r="R181" i="1" s="1"/>
  <c r="T6" i="1"/>
  <c r="R6" i="1" s="1"/>
  <c r="T10" i="1"/>
  <c r="R10" i="1" s="1"/>
  <c r="T14" i="1"/>
  <c r="R14" i="1" s="1"/>
  <c r="T18" i="1"/>
  <c r="R18" i="1" s="1"/>
  <c r="T22" i="1"/>
  <c r="R22" i="1" s="1"/>
  <c r="T32" i="1"/>
  <c r="R32" i="1" s="1"/>
  <c r="T36" i="1"/>
  <c r="R36" i="1" s="1"/>
  <c r="T46" i="1"/>
  <c r="R46" i="1" s="1"/>
  <c r="T58" i="1"/>
  <c r="R58" i="1" s="1"/>
  <c r="T62" i="1"/>
  <c r="R62" i="1" s="1"/>
  <c r="T67" i="1"/>
  <c r="R67" i="1" s="1"/>
  <c r="T77" i="1"/>
  <c r="R77" i="1" s="1"/>
  <c r="T88" i="1"/>
  <c r="R88" i="1" s="1"/>
  <c r="T92" i="1"/>
  <c r="R92" i="1" s="1"/>
  <c r="T97" i="1"/>
  <c r="R97" i="1" s="1"/>
  <c r="T104" i="1"/>
  <c r="R104" i="1" s="1"/>
  <c r="T113" i="1"/>
  <c r="R113" i="1" s="1"/>
  <c r="T128" i="1"/>
  <c r="R128" i="1" s="1"/>
  <c r="T132" i="1"/>
  <c r="R132" i="1" s="1"/>
  <c r="T138" i="1"/>
  <c r="R138" i="1" s="1"/>
  <c r="T158" i="1"/>
  <c r="R158" i="1" s="1"/>
  <c r="T167" i="1"/>
  <c r="R167" i="1" s="1"/>
  <c r="T171" i="1"/>
  <c r="R171" i="1" s="1"/>
  <c r="T179" i="1"/>
  <c r="R179" i="1" s="1"/>
  <c r="T25" i="1"/>
  <c r="R25" i="1" s="1"/>
  <c r="T29" i="1"/>
  <c r="R29" i="1" s="1"/>
  <c r="T44" i="1"/>
  <c r="R44" i="1" s="1"/>
  <c r="T51" i="1"/>
  <c r="R51" i="1" s="1"/>
  <c r="T57" i="1"/>
  <c r="R57" i="1" s="1"/>
  <c r="T78" i="1"/>
  <c r="R78" i="1" s="1"/>
  <c r="T96" i="1"/>
  <c r="R96" i="1" s="1"/>
  <c r="T114" i="1"/>
  <c r="R114" i="1" s="1"/>
  <c r="T160" i="1"/>
  <c r="R160" i="1" s="1"/>
  <c r="T165" i="1"/>
  <c r="R165" i="1" s="1"/>
  <c r="T151" i="1"/>
  <c r="R151" i="1" s="1"/>
  <c r="T40" i="1"/>
  <c r="R40" i="1" s="1"/>
  <c r="T4" i="1"/>
  <c r="R4" i="1" s="1"/>
  <c r="T5" i="1"/>
  <c r="R5" i="1" s="1"/>
  <c r="T2" i="1"/>
  <c r="R2" i="1" s="1"/>
</calcChain>
</file>

<file path=xl/connections.xml><?xml version="1.0" encoding="utf-8"?>
<connections xmlns="http://schemas.openxmlformats.org/spreadsheetml/2006/main">
  <connection id="1" name="MIPS to AXP" type="6" refreshedVersion="3" deleted="1" background="1" saveData="1">
    <textPr codePage="437" sourceFile="G:\git\DECemu\src\MIPS to AXP.txt" semicolon="1" delimiter=":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<sst xmlns="http://schemas.openxmlformats.org/spreadsheetml/2006/main" count="1234" uniqueCount="520">
  <si>
    <t>0x00000000</t>
  </si>
  <si>
    <t>SLL</t>
  </si>
  <si>
    <t>R31, #00, R31</t>
  </si>
  <si>
    <t>0x00000004</t>
  </si>
  <si>
    <t>ADDQ</t>
  </si>
  <si>
    <t>R31, R31, R01</t>
  </si>
  <si>
    <t>0x00000008</t>
  </si>
  <si>
    <t>SUBQ</t>
  </si>
  <si>
    <t>0x0000000c</t>
  </si>
  <si>
    <t>AND</t>
  </si>
  <si>
    <t>0x00000010</t>
  </si>
  <si>
    <t>BIS</t>
  </si>
  <si>
    <t>0x00000014</t>
  </si>
  <si>
    <t>XOR</t>
  </si>
  <si>
    <t>0x00000018</t>
  </si>
  <si>
    <t>ORNOT</t>
  </si>
  <si>
    <t>0x0000001c</t>
  </si>
  <si>
    <t>CMPLT</t>
  </si>
  <si>
    <t>0x00000020</t>
  </si>
  <si>
    <t>R31, #01, R01</t>
  </si>
  <si>
    <t>0x00000024</t>
  </si>
  <si>
    <t>SRL</t>
  </si>
  <si>
    <t>R31, #02, R01</t>
  </si>
  <si>
    <t>0x00000028</t>
  </si>
  <si>
    <t>SRA</t>
  </si>
  <si>
    <t>R31, #03, R01</t>
  </si>
  <si>
    <t>0x0000002c</t>
  </si>
  <si>
    <t>0x00000030</t>
  </si>
  <si>
    <t>0x00000034</t>
  </si>
  <si>
    <t>0x00000038</t>
  </si>
  <si>
    <t>0x0000003c</t>
  </si>
  <si>
    <t>0x00000040</t>
  </si>
  <si>
    <t>0x00000044</t>
  </si>
  <si>
    <t>0x00000048</t>
  </si>
  <si>
    <t>0x0000004c</t>
  </si>
  <si>
    <t>0x00000050</t>
  </si>
  <si>
    <t>0x00000054</t>
  </si>
  <si>
    <t>R31, #00, R01</t>
  </si>
  <si>
    <t>0x00000058</t>
  </si>
  <si>
    <t>LDL</t>
  </si>
  <si>
    <t>R01, 4(R31)</t>
  </si>
  <si>
    <t>0x0000005c</t>
  </si>
  <si>
    <t>LDWU</t>
  </si>
  <si>
    <t>0x00000060</t>
  </si>
  <si>
    <t>0x00000064</t>
  </si>
  <si>
    <t>LDBU</t>
  </si>
  <si>
    <t>0x00000068</t>
  </si>
  <si>
    <t>0x0000006c</t>
  </si>
  <si>
    <t>LDA</t>
  </si>
  <si>
    <t>R01, 0(R31)</t>
  </si>
  <si>
    <t>0x00000070</t>
  </si>
  <si>
    <t>0x00000074</t>
  </si>
  <si>
    <t>0x00000078</t>
  </si>
  <si>
    <t>0x0000007c</t>
  </si>
  <si>
    <t>0x00000080</t>
  </si>
  <si>
    <t>R31, #65535, R08</t>
  </si>
  <si>
    <t>0x00000084</t>
  </si>
  <si>
    <t>R08, #16, R08</t>
  </si>
  <si>
    <t>0x00000088</t>
  </si>
  <si>
    <t>R08, #65535, R08</t>
  </si>
  <si>
    <t>0x0000008c</t>
  </si>
  <si>
    <t>STL</t>
  </si>
  <si>
    <t>R08, 0(R31)</t>
  </si>
  <si>
    <t>0x00000090</t>
  </si>
  <si>
    <t>R09, 0(R31)</t>
  </si>
  <si>
    <t>0x00000094</t>
  </si>
  <si>
    <t>R31, #4660, R08</t>
  </si>
  <si>
    <t>0x00000098</t>
  </si>
  <si>
    <t>STW</t>
  </si>
  <si>
    <t>0x0000009c</t>
  </si>
  <si>
    <t>0x000000a0</t>
  </si>
  <si>
    <t>0x000000a4</t>
  </si>
  <si>
    <t>STB</t>
  </si>
  <si>
    <t>0x000000a8</t>
  </si>
  <si>
    <t>0x000000ac</t>
  </si>
  <si>
    <t>R31, #34952, R08</t>
  </si>
  <si>
    <t>0x000000b0</t>
  </si>
  <si>
    <t>0x000000b4</t>
  </si>
  <si>
    <t>R08, #34952, R08</t>
  </si>
  <si>
    <t>0x000000b8</t>
  </si>
  <si>
    <t>0x000000bc</t>
  </si>
  <si>
    <t>0x000000c0</t>
  </si>
  <si>
    <t>R09, 4(R31)</t>
  </si>
  <si>
    <t>0x000000c4</t>
  </si>
  <si>
    <t>0x000000c8</t>
  </si>
  <si>
    <t>0x000000cc</t>
  </si>
  <si>
    <t>0x000000d0</t>
  </si>
  <si>
    <t>R31, #10, R04</t>
  </si>
  <si>
    <t>0x000000d4</t>
  </si>
  <si>
    <t>BR</t>
  </si>
  <si>
    <t>R31, 0x00056</t>
  </si>
  <si>
    <t>0x000000d8</t>
  </si>
  <si>
    <t>R31, #1020, R16</t>
  </si>
  <si>
    <t>0x000000dc</t>
  </si>
  <si>
    <t>R16, 0(R16)</t>
  </si>
  <si>
    <t>0x000000e0</t>
  </si>
  <si>
    <t>R16, #28, R17</t>
  </si>
  <si>
    <t>0x000000e4</t>
  </si>
  <si>
    <t>R31, #01, R23</t>
  </si>
  <si>
    <t>0x000000e8</t>
  </si>
  <si>
    <t>0x000000ec</t>
  </si>
  <si>
    <t>R23, #29, R22</t>
  </si>
  <si>
    <t>CMPEQ</t>
  </si>
  <si>
    <t>R22, R31, R22</t>
  </si>
  <si>
    <t>0x000000f0</t>
  </si>
  <si>
    <t>BNE</t>
  </si>
  <si>
    <t>0x000000f4</t>
  </si>
  <si>
    <t>0x000000f8</t>
  </si>
  <si>
    <t>0x000000fc</t>
  </si>
  <si>
    <t>R31, R17, R17</t>
  </si>
  <si>
    <t>0x00000100</t>
  </si>
  <si>
    <t>R23, #00, R23</t>
  </si>
  <si>
    <t>0x00000104</t>
  </si>
  <si>
    <t>0x00000108</t>
  </si>
  <si>
    <t>0x0000010c</t>
  </si>
  <si>
    <t>R31, #00, R04</t>
  </si>
  <si>
    <t>0x00000110</t>
  </si>
  <si>
    <t>0x00000114</t>
  </si>
  <si>
    <t>R31, #256, R02</t>
  </si>
  <si>
    <t>0x00000118</t>
  </si>
  <si>
    <t>R31, #01, R03</t>
  </si>
  <si>
    <t>0x0000011c</t>
  </si>
  <si>
    <t>R01, R03, R03</t>
  </si>
  <si>
    <t>0x00000120</t>
  </si>
  <si>
    <t>R31, #551, R08</t>
  </si>
  <si>
    <t>0x00000124</t>
  </si>
  <si>
    <t>R01, #02, R07</t>
  </si>
  <si>
    <t>0x00000128</t>
  </si>
  <si>
    <t>R08, 0(R07)</t>
  </si>
  <si>
    <t>0x0000012c</t>
  </si>
  <si>
    <t>R09, R08, R09</t>
  </si>
  <si>
    <t>0x00000130</t>
  </si>
  <si>
    <t>R01, R03, R01</t>
  </si>
  <si>
    <t>R02, R01, R02</t>
  </si>
  <si>
    <t>0x00000134</t>
  </si>
  <si>
    <t>R02, 0x0000</t>
  </si>
  <si>
    <t>0x00000138</t>
  </si>
  <si>
    <t>0x0000013c</t>
  </si>
  <si>
    <t>0x00000140</t>
  </si>
  <si>
    <t>0x00000144</t>
  </si>
  <si>
    <t>0x00000148</t>
  </si>
  <si>
    <t>0x0000014c</t>
  </si>
  <si>
    <t>0x00000150</t>
  </si>
  <si>
    <t>0x00000154</t>
  </si>
  <si>
    <t>0x00000158</t>
  </si>
  <si>
    <t>R07, R06, R07</t>
  </si>
  <si>
    <t>0x0000015c</t>
  </si>
  <si>
    <t>0x00000160</t>
  </si>
  <si>
    <t>0x00000164</t>
  </si>
  <si>
    <t>0x00000168</t>
  </si>
  <si>
    <t>0x0000016c</t>
  </si>
  <si>
    <t>0x00000170</t>
  </si>
  <si>
    <t>R09, #04, R09</t>
  </si>
  <si>
    <t>0x00000174</t>
  </si>
  <si>
    <t>R31, #17433, R11</t>
  </si>
  <si>
    <t>0x00000178</t>
  </si>
  <si>
    <t>R09, R11, R10</t>
  </si>
  <si>
    <t>0x0000017c</t>
  </si>
  <si>
    <t>R12, 0(R10)</t>
  </si>
  <si>
    <t>0x00000180</t>
  </si>
  <si>
    <t>0x00000184</t>
  </si>
  <si>
    <t>0x00000188</t>
  </si>
  <si>
    <t>R31, #512, R02</t>
  </si>
  <si>
    <t>0x0000018c</t>
  </si>
  <si>
    <t>0x00000190</t>
  </si>
  <si>
    <t>0x00000194</t>
  </si>
  <si>
    <t>R01, #01, R07</t>
  </si>
  <si>
    <t>0x00000198</t>
  </si>
  <si>
    <t>0x0000019c</t>
  </si>
  <si>
    <t>0x000001a0</t>
  </si>
  <si>
    <t>0x000001a4</t>
  </si>
  <si>
    <t>0x000001a8</t>
  </si>
  <si>
    <t>0x000001ac</t>
  </si>
  <si>
    <t>0x000001b0</t>
  </si>
  <si>
    <t>0x000001b4</t>
  </si>
  <si>
    <t>R31, #7890, R11</t>
  </si>
  <si>
    <t>0x000001b8</t>
  </si>
  <si>
    <t>0x000001bc</t>
  </si>
  <si>
    <t>0x000001c0</t>
  </si>
  <si>
    <t>0x000001c4</t>
  </si>
  <si>
    <t>0x000001c8</t>
  </si>
  <si>
    <t>R31, #1024, R02</t>
  </si>
  <si>
    <t>0x000001cc</t>
  </si>
  <si>
    <t>0x000001d0</t>
  </si>
  <si>
    <t>0x000001d4</t>
  </si>
  <si>
    <t>R01, #00, R07</t>
  </si>
  <si>
    <t>0x000001d8</t>
  </si>
  <si>
    <t>0x000001dc</t>
  </si>
  <si>
    <t>0x000001e0</t>
  </si>
  <si>
    <t>0x000001e4</t>
  </si>
  <si>
    <t>0x000001e8</t>
  </si>
  <si>
    <t>0x000001ec</t>
  </si>
  <si>
    <t>0x000001f0</t>
  </si>
  <si>
    <t>0x000001f4</t>
  </si>
  <si>
    <t>R31, #117, R11</t>
  </si>
  <si>
    <t>0x000001f8</t>
  </si>
  <si>
    <t>0x000001fc</t>
  </si>
  <si>
    <t>R12, 26(R10)</t>
  </si>
  <si>
    <t>0x00000200</t>
  </si>
  <si>
    <t>0x00000204</t>
  </si>
  <si>
    <t>0x00000208</t>
  </si>
  <si>
    <t>0x0000020c</t>
  </si>
  <si>
    <t>0x00000210</t>
  </si>
  <si>
    <t>0x00000214</t>
  </si>
  <si>
    <t>0x00000218</t>
  </si>
  <si>
    <t>R29, #-8, R29</t>
  </si>
  <si>
    <t>0x0000021c</t>
  </si>
  <si>
    <t>R00, 4(R29)</t>
  </si>
  <si>
    <t>0x00000220</t>
  </si>
  <si>
    <t>R04, 0(R29)</t>
  </si>
  <si>
    <t>0x00000224</t>
  </si>
  <si>
    <t>R04, #1, R02</t>
  </si>
  <si>
    <t>0x00000228</t>
  </si>
  <si>
    <t>BEQ</t>
  </si>
  <si>
    <t>R02, 0x0005</t>
  </si>
  <si>
    <t>0x0000022c</t>
  </si>
  <si>
    <t>R04, 0(R04)</t>
  </si>
  <si>
    <t>0x00000230</t>
  </si>
  <si>
    <t>0x00000234</t>
  </si>
  <si>
    <t>R29, #8, R29</t>
  </si>
  <si>
    <t>0x00000238</t>
  </si>
  <si>
    <t>R31, R04, R14</t>
  </si>
  <si>
    <t>0x0000023c</t>
  </si>
  <si>
    <t>JMP</t>
  </si>
  <si>
    <t>R31, R00</t>
  </si>
  <si>
    <t>0x00000240</t>
  </si>
  <si>
    <t>0x00000244</t>
  </si>
  <si>
    <t>R31, R04, R16</t>
  </si>
  <si>
    <t>0x00000248</t>
  </si>
  <si>
    <t>R04, #-1, R04</t>
  </si>
  <si>
    <t>0x0000024c</t>
  </si>
  <si>
    <t>R31, R04, R17</t>
  </si>
  <si>
    <t>0x00000250</t>
  </si>
  <si>
    <t>R16, R17, R18</t>
  </si>
  <si>
    <t>0x00000254</t>
  </si>
  <si>
    <t>R16, R17, R19</t>
  </si>
  <si>
    <t>0x00000258</t>
  </si>
  <si>
    <t>R16, R17, R20</t>
  </si>
  <si>
    <t>0x0000025c</t>
  </si>
  <si>
    <t>R17, R17, R21</t>
  </si>
  <si>
    <t>0x00000260</t>
  </si>
  <si>
    <t>R16, R17, R22</t>
  </si>
  <si>
    <t>0x00000264</t>
  </si>
  <si>
    <t>R16, R17, R23</t>
  </si>
  <si>
    <t>0x00000268</t>
  </si>
  <si>
    <t>R31, 0x1fffe9</t>
  </si>
  <si>
    <t>0x0000026c</t>
  </si>
  <si>
    <t>0x00000270</t>
  </si>
  <si>
    <t>R00, 0(R29)</t>
  </si>
  <si>
    <t>0x00000274</t>
  </si>
  <si>
    <t>R29, #08, R29</t>
  </si>
  <si>
    <t>0x00000278</t>
  </si>
  <si>
    <t>MIP PC</t>
  </si>
  <si>
    <t>MIPS Instruction</t>
  </si>
  <si>
    <t>MIPS Binary</t>
  </si>
  <si>
    <t>AXP Binary</t>
  </si>
  <si>
    <t>SLL R00, R00, &lt;&lt;0</t>
  </si>
  <si>
    <t/>
  </si>
  <si>
    <t>ADD R00, R00, R01</t>
  </si>
  <si>
    <t>0x00000820</t>
  </si>
  <si>
    <t>SUB R00, R00, R01</t>
  </si>
  <si>
    <t>0x00000822</t>
  </si>
  <si>
    <t>AND R00, R00, R01</t>
  </si>
  <si>
    <t>0x00000824</t>
  </si>
  <si>
    <t>OR R00, R00, R01</t>
  </si>
  <si>
    <t>0x00000825</t>
  </si>
  <si>
    <t>XOR R00, R00, R01</t>
  </si>
  <si>
    <t>0x00000826</t>
  </si>
  <si>
    <t>NOR R00, R00, R01</t>
  </si>
  <si>
    <t>0x00000827</t>
  </si>
  <si>
    <t>SLT R00, R00, R01</t>
  </si>
  <si>
    <t>0x0000082a</t>
  </si>
  <si>
    <t>SLL R00, R01, &lt;&lt;1</t>
  </si>
  <si>
    <t>0x00000840</t>
  </si>
  <si>
    <t>SRL R00, R01, &lt;&lt;2</t>
  </si>
  <si>
    <t>0x00000882</t>
  </si>
  <si>
    <t>SRA R00, R01, &lt;&lt;3</t>
  </si>
  <si>
    <t>0x000008c3</t>
  </si>
  <si>
    <t>ADDI R00, R01, 0</t>
  </si>
  <si>
    <t>0x20010000</t>
  </si>
  <si>
    <t>LW R00, R01, 4</t>
  </si>
  <si>
    <t>0x8c010004</t>
  </si>
  <si>
    <t>LH R00, R01, 4</t>
  </si>
  <si>
    <t>0x84010004</t>
  </si>
  <si>
    <t>LHU R00, R01, 4</t>
  </si>
  <si>
    <t>0x94010004</t>
  </si>
  <si>
    <t>LB R00, R01, 4</t>
  </si>
  <si>
    <t>0x80010004</t>
  </si>
  <si>
    <t>LBU R00, R01, 4</t>
  </si>
  <si>
    <t>0x90010004</t>
  </si>
  <si>
    <t>LUI R01, 0</t>
  </si>
  <si>
    <t>0x3c010000</t>
  </si>
  <si>
    <t>ANDI R00, R01, 0</t>
  </si>
  <si>
    <t>0x30010000</t>
  </si>
  <si>
    <t>ORI R00, R01, 0</t>
  </si>
  <si>
    <t>0x34010000</t>
  </si>
  <si>
    <t>NORI R00, R01, 0</t>
  </si>
  <si>
    <t>0x38010000</t>
  </si>
  <si>
    <t>SLTI R00, R01, 0</t>
  </si>
  <si>
    <t>0x28010000</t>
  </si>
  <si>
    <t>ORI R00, R08, 65535</t>
  </si>
  <si>
    <t>0x3408ffff</t>
  </si>
  <si>
    <t>SLL R08, R08, &lt;&lt;16</t>
  </si>
  <si>
    <t>0x00084400</t>
  </si>
  <si>
    <t>ORI R08, R08, 65535</t>
  </si>
  <si>
    <t>0x3508ffff</t>
  </si>
  <si>
    <t>SW R00, R08, 0</t>
  </si>
  <si>
    <t>0xac080000</t>
  </si>
  <si>
    <t>LW R00, R09, 0</t>
  </si>
  <si>
    <t>0x8c090000</t>
  </si>
  <si>
    <t>ORI R00, R08, 4660</t>
  </si>
  <si>
    <t>0x34081234</t>
  </si>
  <si>
    <t>SH R00, R08, 0</t>
  </si>
  <si>
    <t>0xa4080000</t>
  </si>
  <si>
    <t>ORI R00, R08, 22136</t>
  </si>
  <si>
    <t>0x34085678</t>
  </si>
  <si>
    <t>SB R00, R08, 0</t>
  </si>
  <si>
    <t>0xa0080000</t>
  </si>
  <si>
    <t>ORI R00, R08, 34952</t>
  </si>
  <si>
    <t>0x34088888</t>
  </si>
  <si>
    <t>ORI R08, R08, 34952</t>
  </si>
  <si>
    <t>0x35088888</t>
  </si>
  <si>
    <t>SW R00, R08, 4</t>
  </si>
  <si>
    <t>0xac080004</t>
  </si>
  <si>
    <t>LW R00, R09, 4</t>
  </si>
  <si>
    <t>0x8c090004</t>
  </si>
  <si>
    <t>LH R00, R09, 4</t>
  </si>
  <si>
    <t>0x84090004</t>
  </si>
  <si>
    <t>LHU R00, R09, 4</t>
  </si>
  <si>
    <t>0x94090004</t>
  </si>
  <si>
    <t>LB R00, R09, 4</t>
  </si>
  <si>
    <t>0x80090004</t>
  </si>
  <si>
    <t>LBU R00, R09, 4</t>
  </si>
  <si>
    <t>0x90090004</t>
  </si>
  <si>
    <t>ADDI R00, R04, 10</t>
  </si>
  <si>
    <t>0x2004000a</t>
  </si>
  <si>
    <t>JAL @0x00000214</t>
  </si>
  <si>
    <t>0x0c000085</t>
  </si>
  <si>
    <t>ADDI R00, R16, 1020</t>
  </si>
  <si>
    <t>0x201003fc</t>
  </si>
  <si>
    <t>LW R16, R16, 0</t>
  </si>
  <si>
    <t>0x8e100000</t>
  </si>
  <si>
    <t>SLL R16, R17, &lt;&lt;28</t>
  </si>
  <si>
    <t>0x00108f00</t>
  </si>
  <si>
    <t>ADDI R00, R23, 1</t>
  </si>
  <si>
    <t>0x20170001</t>
  </si>
  <si>
    <t>SLTI R23, R22, 29</t>
  </si>
  <si>
    <t>0x2af6001d</t>
  </si>
  <si>
    <t>BEQ R22, R00, @0x00000104</t>
  </si>
  <si>
    <t>0x12c00005</t>
  </si>
  <si>
    <t>28 not taken, 1 taken</t>
  </si>
  <si>
    <t>SRA R17, R18, &lt;&lt;1</t>
  </si>
  <si>
    <t>0x00119043</t>
  </si>
  <si>
    <t>SRL R17, R17, &lt;&lt;1</t>
  </si>
  <si>
    <t>0x00118842</t>
  </si>
  <si>
    <t>NOR R00, R17, R17</t>
  </si>
  <si>
    <t>0x00118827</t>
  </si>
  <si>
    <t>ADDI R23, R23, 1</t>
  </si>
  <si>
    <t>0x22f70001</t>
  </si>
  <si>
    <t>J @0x000000e8</t>
  </si>
  <si>
    <t>0x0800003a</t>
  </si>
  <si>
    <t>LUI R01, 32768</t>
  </si>
  <si>
    <t>0x3c018000</t>
  </si>
  <si>
    <t>ADDI R00, R04, 0</t>
  </si>
  <si>
    <t>0x20040000</t>
  </si>
  <si>
    <t>ADDI R00, R01, 2</t>
  </si>
  <si>
    <t>0x20010002</t>
  </si>
  <si>
    <t>ADDI R00, R02, 256</t>
  </si>
  <si>
    <t>0x20020100</t>
  </si>
  <si>
    <t>ADDI R00, R03, 1</t>
  </si>
  <si>
    <t>0x20030001</t>
  </si>
  <si>
    <t>ADD R01, R03, R01</t>
  </si>
  <si>
    <t>0x00230820</t>
  </si>
  <si>
    <t>ADDI R00, R08, 551</t>
  </si>
  <si>
    <t>0x20080227</t>
  </si>
  <si>
    <t>SLL R01, R07, &lt;&lt;2</t>
  </si>
  <si>
    <t>0x00013880</t>
  </si>
  <si>
    <t>SW R07, R08, 0</t>
  </si>
  <si>
    <t>0xace80000</t>
  </si>
  <si>
    <t>ADD R09, R08, R09</t>
  </si>
  <si>
    <t>0x01284820</t>
  </si>
  <si>
    <t>BEQ R02, R01, @0x00000138</t>
  </si>
  <si>
    <t>0x10410001</t>
  </si>
  <si>
    <t>252 not taken, 1 taken</t>
  </si>
  <si>
    <t>J @0x00000124</t>
  </si>
  <si>
    <t>0x08000049</t>
  </si>
  <si>
    <t>ADD R07, R06, R07</t>
  </si>
  <si>
    <t>0x00e63820</t>
  </si>
  <si>
    <t>LW R07, R08, 0</t>
  </si>
  <si>
    <t>0x8ce80000</t>
  </si>
  <si>
    <t>BEQ R02, R01, @0x0000016c</t>
  </si>
  <si>
    <t>J @0x00000154</t>
  </si>
  <si>
    <t>0x08000055</t>
  </si>
  <si>
    <t>SRL R09, R09, &lt;&lt;4</t>
  </si>
  <si>
    <t>0x00094902</t>
  </si>
  <si>
    <t>ADDI R00, R11, 17433</t>
  </si>
  <si>
    <t>0x200b4419</t>
  </si>
  <si>
    <t>SUB R09, R11, R10</t>
  </si>
  <si>
    <t>0x012b5022</t>
  </si>
  <si>
    <t>LW R10, R12, 0</t>
  </si>
  <si>
    <t>0x8d4c0000</t>
  </si>
  <si>
    <t>ADDI R00, R02, 512</t>
  </si>
  <si>
    <t>0x20020200</t>
  </si>
  <si>
    <t>SLL R01, R07, &lt;&lt;1</t>
  </si>
  <si>
    <t>0x00013840</t>
  </si>
  <si>
    <t>LH R07, R08, 0</t>
  </si>
  <si>
    <t>0x84e80000</t>
  </si>
  <si>
    <t>BEQ R02, R01, @0x000001ac</t>
  </si>
  <si>
    <t>508 not taken, 1 taken</t>
  </si>
  <si>
    <t>J @0x00000194</t>
  </si>
  <si>
    <t>0x08000065</t>
  </si>
  <si>
    <t>ADDI R00, R11, 7890</t>
  </si>
  <si>
    <t>0x200b1ed2</t>
  </si>
  <si>
    <t>ADDI R00, R02, 1024</t>
  </si>
  <si>
    <t>0x20020400</t>
  </si>
  <si>
    <t>SLL R01, R07, &lt;&lt;0</t>
  </si>
  <si>
    <t>0x00013800</t>
  </si>
  <si>
    <t>LB R07, R08, 0</t>
  </si>
  <si>
    <t>0x80e80000</t>
  </si>
  <si>
    <t>BEQ R02, R01, @0x000001ec</t>
  </si>
  <si>
    <t>1020 not taken, 1 taken</t>
  </si>
  <si>
    <t>J @0x000001d4</t>
  </si>
  <si>
    <t>0x08000075</t>
  </si>
  <si>
    <t>ADDI R00, R11, 117</t>
  </si>
  <si>
    <t>0x200b0075</t>
  </si>
  <si>
    <t>LW R10, R12, 26</t>
  </si>
  <si>
    <t>0x8d4c001a</t>
  </si>
  <si>
    <t>HALT</t>
  </si>
  <si>
    <t>0xffffffff</t>
  </si>
  <si>
    <t>ADDI R29, R29, -8</t>
  </si>
  <si>
    <t>0x23bdfff8</t>
  </si>
  <si>
    <t>SW R29, R31, 4</t>
  </si>
  <si>
    <t>0xafbf0004</t>
  </si>
  <si>
    <t>SW R29, R04, 0</t>
  </si>
  <si>
    <t>0xafa40000</t>
  </si>
  <si>
    <t>SLTI R04, R02, 1</t>
  </si>
  <si>
    <t>0x28820001</t>
  </si>
  <si>
    <t>BEQ R02, R00, @0x00000240</t>
  </si>
  <si>
    <t>0x10400005</t>
  </si>
  <si>
    <t>10 taken, 1 not taken</t>
  </si>
  <si>
    <t>LW R29, R04, 0</t>
  </si>
  <si>
    <t>0x8fa40000</t>
  </si>
  <si>
    <t>LW R29, R31, 4</t>
  </si>
  <si>
    <t>0x8fbf0004</t>
  </si>
  <si>
    <t>ADDI R29, R29, 8</t>
  </si>
  <si>
    <t>0x23bd0008</t>
  </si>
  <si>
    <t>OR R00, R04, R14</t>
  </si>
  <si>
    <t>0x00047025</t>
  </si>
  <si>
    <t>JR R31</t>
  </si>
  <si>
    <t>0x03e00008</t>
  </si>
  <si>
    <t>NOR R00, R04, R16</t>
  </si>
  <si>
    <t>0x00048027</t>
  </si>
  <si>
    <t>ADDI R04, R04, -1</t>
  </si>
  <si>
    <t>0x2084ffff</t>
  </si>
  <si>
    <t>OR R00, R04, R17</t>
  </si>
  <si>
    <t>0x00048825</t>
  </si>
  <si>
    <t>ADD R16, R17, R18</t>
  </si>
  <si>
    <t>0x02119020</t>
  </si>
  <si>
    <t>SUB R16, R17, R19</t>
  </si>
  <si>
    <t>0x02119822</t>
  </si>
  <si>
    <t>AND R16, R17, R20</t>
  </si>
  <si>
    <t>0x0211a024</t>
  </si>
  <si>
    <t>OR R16, R17, R21</t>
  </si>
  <si>
    <t>0x0211a825</t>
  </si>
  <si>
    <t>NOR R16, R17, R22</t>
  </si>
  <si>
    <t>0x0211b027</t>
  </si>
  <si>
    <t>NAND R16, R17, R23</t>
  </si>
  <si>
    <t>0x0211b828</t>
  </si>
  <si>
    <t>AXP Operation</t>
  </si>
  <si>
    <t>AXP Registers</t>
  </si>
  <si>
    <t>AXP Ra</t>
  </si>
  <si>
    <t>AXP Rb</t>
  </si>
  <si>
    <t>AXP Rc</t>
  </si>
  <si>
    <t>Ra#</t>
  </si>
  <si>
    <t>Rb#</t>
  </si>
  <si>
    <t>R31, 0x1ffff7</t>
  </si>
  <si>
    <t>R31, 0x1ffffb</t>
  </si>
  <si>
    <t>R22, 0x00004</t>
  </si>
  <si>
    <t>R02, 0x00000</t>
  </si>
  <si>
    <t>R31, 0x1ffff8</t>
  </si>
  <si>
    <t>R31, 0x1ffff9</t>
  </si>
  <si>
    <t>R17, #01, R18</t>
  </si>
  <si>
    <t>R17, #01, R17</t>
  </si>
  <si>
    <t>AXP Opcode</t>
  </si>
  <si>
    <t>R01, 1(R31)</t>
  </si>
  <si>
    <t>R01, #31, R01</t>
  </si>
  <si>
    <t>12.39</t>
  </si>
  <si>
    <t>10.20</t>
  </si>
  <si>
    <t>11.00</t>
  </si>
  <si>
    <t>11.20</t>
  </si>
  <si>
    <t>11.40</t>
  </si>
  <si>
    <t>11.28</t>
  </si>
  <si>
    <t>10.4D</t>
  </si>
  <si>
    <t>12.34</t>
  </si>
  <si>
    <t>12.3C</t>
  </si>
  <si>
    <t>10.29</t>
  </si>
  <si>
    <t>28</t>
  </si>
  <si>
    <t>0C</t>
  </si>
  <si>
    <t>0A</t>
  </si>
  <si>
    <t>08</t>
  </si>
  <si>
    <t>2C</t>
  </si>
  <si>
    <t>0D</t>
  </si>
  <si>
    <t>0E</t>
  </si>
  <si>
    <t>30</t>
  </si>
  <si>
    <t>10.2D</t>
  </si>
  <si>
    <t>3D</t>
  </si>
  <si>
    <t>39</t>
  </si>
  <si>
    <t>1A.00</t>
  </si>
  <si>
    <t>Opcode</t>
  </si>
  <si>
    <t>Func#</t>
  </si>
  <si>
    <t>Rc#</t>
  </si>
  <si>
    <t>Length</t>
  </si>
  <si>
    <t>00000</t>
  </si>
  <si>
    <t>AXP Hex</t>
  </si>
  <si>
    <t>R31, R31, R31</t>
  </si>
  <si>
    <t>0</t>
  </si>
  <si>
    <t>R0, R0, R0</t>
  </si>
  <si>
    <t>Decimal Addr</t>
  </si>
  <si>
    <t>Hex Addr</t>
  </si>
  <si>
    <t>Branch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</si>
</sst>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49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Border="1"/>
    <xf numFmtId="1" fontId="0" fillId="0" borderId="0" xfId="0" applyNumberFormat="1"/>
    <xf numFmtId="1" fontId="0" fillId="0" borderId="2" xfId="0" applyNumberFormat="1" applyBorder="1"/>
    <xf numFmtId="1" fontId="0" fillId="0" borderId="0" xfId="0" applyNumberFormat="1" applyBorder="1"/>
    <xf numFmtId="1" fontId="0" fillId="0" borderId="7" xfId="0" applyNumberFormat="1" applyBorder="1"/>
    <xf numFmtId="0" fontId="0" fillId="0" borderId="0" xfId="0" applyNumberFormat="1"/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PS to AX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"/>
  <sheetViews>
    <sheetView tabSelected="1" topLeftCell="L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1" max="1" width="11.140625" bestFit="1" customWidth="1"/>
    <col min="2" max="2" width="25.7109375" bestFit="1" customWidth="1"/>
    <col min="3" max="3" width="11.42578125" bestFit="1" customWidth="1"/>
    <col min="4" max="4" width="12.85546875" style="14" bestFit="1" customWidth="1"/>
    <col min="5" max="5" width="11.42578125" style="18" customWidth="1"/>
    <col min="6" max="6" width="12.7109375" style="18" bestFit="1" customWidth="1"/>
    <col min="7" max="7" width="14.140625" bestFit="1" customWidth="1"/>
    <col min="8" max="8" width="11.85546875" bestFit="1" customWidth="1"/>
    <col min="9" max="9" width="15.42578125" bestFit="1" customWidth="1"/>
    <col min="10" max="10" width="7.140625" bestFit="1" customWidth="1"/>
    <col min="11" max="11" width="9" bestFit="1" customWidth="1"/>
    <col min="12" max="12" width="7" bestFit="1" customWidth="1"/>
    <col min="13" max="13" width="7.85546875" bestFit="1" customWidth="1"/>
    <col min="14" max="14" width="6" bestFit="1" customWidth="1"/>
    <col min="15" max="15" width="22.42578125" bestFit="1" customWidth="1"/>
    <col min="16" max="16" width="8" bestFit="1" customWidth="1"/>
    <col min="17" max="17" width="6" bestFit="1" customWidth="1"/>
    <col min="18" max="18" width="7" bestFit="1" customWidth="1"/>
    <col min="19" max="19" width="21.7109375" bestFit="1" customWidth="1"/>
    <col min="20" max="20" width="33.85546875" bestFit="1" customWidth="1"/>
    <col min="21" max="21" width="11" bestFit="1" customWidth="1"/>
    <col min="22" max="22" width="12.28515625" bestFit="1" customWidth="1"/>
    <col min="24" max="25" width="11.42578125" bestFit="1" customWidth="1"/>
  </cols>
  <sheetData>
    <row r="1" spans="1:22" x14ac:dyDescent="0.25">
      <c r="A1" t="s">
        <v>252</v>
      </c>
      <c r="B1" t="s">
        <v>253</v>
      </c>
      <c r="C1" t="s">
        <v>254</v>
      </c>
      <c r="D1" s="14" t="s">
        <v>517</v>
      </c>
      <c r="E1" s="18" t="s">
        <v>518</v>
      </c>
      <c r="F1" s="18" t="s">
        <v>519</v>
      </c>
      <c r="G1" t="s">
        <v>468</v>
      </c>
      <c r="H1" t="s">
        <v>483</v>
      </c>
      <c r="I1" t="s">
        <v>469</v>
      </c>
      <c r="J1" t="s">
        <v>470</v>
      </c>
      <c r="K1" t="s">
        <v>471</v>
      </c>
      <c r="L1" t="s">
        <v>472</v>
      </c>
      <c r="M1" t="s">
        <v>508</v>
      </c>
      <c r="N1" t="s">
        <v>473</v>
      </c>
      <c r="O1" t="s">
        <v>474</v>
      </c>
      <c r="P1" t="s">
        <v>509</v>
      </c>
      <c r="Q1" t="s">
        <v>510</v>
      </c>
      <c r="R1" t="s">
        <v>511</v>
      </c>
      <c r="T1" t="s">
        <v>255</v>
      </c>
      <c r="U1" t="s">
        <v>513</v>
      </c>
      <c r="V1" s="7"/>
    </row>
    <row r="2" spans="1:22" x14ac:dyDescent="0.25">
      <c r="A2" s="1" t="s">
        <v>0</v>
      </c>
      <c r="B2" s="2" t="s">
        <v>256</v>
      </c>
      <c r="C2" s="2" t="s">
        <v>0</v>
      </c>
      <c r="D2" s="15">
        <v>0</v>
      </c>
      <c r="E2" s="15" t="str">
        <f>"0x"&amp;DEC2HEX(D2,8)</f>
        <v>0x00000000</v>
      </c>
      <c r="F2" s="15"/>
      <c r="G2" s="2" t="s">
        <v>1</v>
      </c>
      <c r="H2" s="2" t="s">
        <v>486</v>
      </c>
      <c r="I2" s="3" t="s">
        <v>2</v>
      </c>
      <c r="J2" s="3" t="str">
        <f>MID(I2,1,FIND(",", I2)-1)</f>
        <v>R31</v>
      </c>
      <c r="K2" s="3" t="str">
        <f>TRIM(MID(I2,FIND(",",I2)+1,LEN(I2)-FIND(",",I2,FIND(",",I2)+1)))</f>
        <v>#00</v>
      </c>
      <c r="L2" s="3" t="str">
        <f>TRIM(MID(I2,FIND(",",I2,FIND(",",I2)+1)+1,99))</f>
        <v>R31</v>
      </c>
      <c r="M2" s="3" t="str">
        <f>HEX2BIN(MID(H2,1,FIND(".",H2)-1),6)</f>
        <v>010010</v>
      </c>
      <c r="N2" s="3" t="str">
        <f>DEC2BIN(INT(MID(J2,2,2)),5)</f>
        <v>11111</v>
      </c>
      <c r="O2" s="3" t="str">
        <f>IF(MID(K2,1,1)="#",DEC2BIN(MID(K2,2,99),8)&amp;"1",IF(MID(K2,1,1)="R",DEC2BIN(MID(K2,2,99),5)&amp;"0000",DEC2BIN(MID(K2,FIND("(",K2)+2,2),5)&amp;DEC2BIN(MID(K2,1,FIND("(",K2)-1),8)))</f>
        <v>000000001</v>
      </c>
      <c r="P2" s="3" t="str">
        <f>IFERROR(HEX2BIN(MID(H2,FIND(".",H2)+1,99),7),"")</f>
        <v>0111001</v>
      </c>
      <c r="Q2" s="3" t="str">
        <f>IFERROR(DEC2BIN(MID(L2,2,2),5),"")</f>
        <v>11111</v>
      </c>
      <c r="R2" s="3">
        <f>LEN(T2)</f>
        <v>32</v>
      </c>
      <c r="S2" s="3"/>
      <c r="T2" s="3" t="str">
        <f>M2&amp;N2&amp;O2&amp;P2&amp;Q2</f>
        <v>01001011111000000001011100111111</v>
      </c>
      <c r="U2" s="4" t="str">
        <f>"0x"&amp;LOWER(BIN2HEX(MID(T2,1,8),2)&amp;BIN2HEX(MID(T2,9,8),2)&amp;BIN2HEX(MID(T2,17,8),2)&amp;BIN2HEX(MID(T2,25,8),2))</f>
        <v>0x4be0173f</v>
      </c>
      <c r="V2" s="7">
        <f>LEN(U2)-2</f>
        <v>8</v>
      </c>
    </row>
    <row r="3" spans="1:22" x14ac:dyDescent="0.25">
      <c r="A3" s="5" t="s">
        <v>3</v>
      </c>
      <c r="B3" s="6" t="s">
        <v>258</v>
      </c>
      <c r="C3" s="6" t="s">
        <v>259</v>
      </c>
      <c r="D3" s="16">
        <f>D2+4</f>
        <v>4</v>
      </c>
      <c r="E3" s="16" t="str">
        <f t="shared" ref="E3:E66" si="0">"0x"&amp;DEC2HEX(D3,8)</f>
        <v>0x00000004</v>
      </c>
      <c r="F3" s="16"/>
      <c r="G3" s="6" t="s">
        <v>4</v>
      </c>
      <c r="H3" s="6" t="s">
        <v>487</v>
      </c>
      <c r="I3" s="6" t="s">
        <v>5</v>
      </c>
      <c r="J3" s="7" t="str">
        <f t="shared" ref="J3:J66" si="1">MID(I3,1,FIND(",", I3)-1)</f>
        <v>R31</v>
      </c>
      <c r="K3" s="7" t="str">
        <f t="shared" ref="K3:K66" si="2">TRIM(MID(I3,FIND(",",I3)+1,LEN(I3)-FIND(",",I3,FIND(",",I3)+1)))</f>
        <v>R31</v>
      </c>
      <c r="L3" s="7" t="str">
        <f t="shared" ref="L3:L66" si="3">TRIM(MID(I3,FIND(",",I3,FIND(",",I3)+1)+1,99))</f>
        <v>R01</v>
      </c>
      <c r="M3" s="7" t="str">
        <f t="shared" ref="M3:M66" si="4">HEX2BIN(MID(H3,1,FIND(".",H3)-1),6)</f>
        <v>010000</v>
      </c>
      <c r="N3" s="7" t="str">
        <f t="shared" ref="N3:N66" si="5">DEC2BIN(INT(MID(J3,2,2)),5)</f>
        <v>11111</v>
      </c>
      <c r="O3" s="7" t="str">
        <f>IF(MID(K3,1,1)="#",DEC2BIN(MID(K3,2,99),8)&amp;"1",IF(MID(K3,1,1)="R",DEC2BIN(MID(K3,2,99),5)&amp;"0000",DEC2BIN(MID(K3,FIND("(",K3)+2,2),5)&amp;DEC2BIN(MID(K3,1,FIND("(",K3)-1),8)))</f>
        <v>111110000</v>
      </c>
      <c r="P3" s="7" t="str">
        <f t="shared" ref="P3:P66" si="6">IFERROR(HEX2BIN(MID(H3,FIND(".",H3)+1,99),7),"")</f>
        <v>0100000</v>
      </c>
      <c r="Q3" s="7" t="str">
        <f t="shared" ref="Q3:Q66" si="7">IFERROR(DEC2BIN(MID(L3,2,2),5),"")</f>
        <v>00001</v>
      </c>
      <c r="R3" s="7">
        <f t="shared" ref="R3:R66" si="8">LEN(T3)</f>
        <v>32</v>
      </c>
      <c r="S3" s="7" t="s">
        <v>257</v>
      </c>
      <c r="T3" s="7" t="str">
        <f t="shared" ref="T3:T66" si="9">M3&amp;N3&amp;O3&amp;P3&amp;Q3</f>
        <v>01000011111111110000010000000001</v>
      </c>
      <c r="U3" s="13" t="str">
        <f>"0x"&amp;LOWER(BIN2HEX(MID(T3,1,8),2)&amp;BIN2HEX(MID(T3,9,8),2)&amp;BIN2HEX(MID(T3,17,8),2)&amp;BIN2HEX(MID(T3,25,8),2))</f>
        <v>0x43ff0401</v>
      </c>
      <c r="V3" s="7">
        <f t="shared" ref="V3:V66" si="10">LEN(U3)-2</f>
        <v>8</v>
      </c>
    </row>
    <row r="4" spans="1:22" x14ac:dyDescent="0.25">
      <c r="A4" s="5" t="s">
        <v>6</v>
      </c>
      <c r="B4" s="6" t="s">
        <v>260</v>
      </c>
      <c r="C4" s="6" t="s">
        <v>261</v>
      </c>
      <c r="D4" s="16">
        <f t="shared" ref="D4:D67" si="11">D3+4</f>
        <v>8</v>
      </c>
      <c r="E4" s="16" t="str">
        <f t="shared" si="0"/>
        <v>0x00000008</v>
      </c>
      <c r="F4" s="16"/>
      <c r="G4" s="6" t="s">
        <v>7</v>
      </c>
      <c r="H4" s="6" t="s">
        <v>495</v>
      </c>
      <c r="I4" s="6" t="s">
        <v>5</v>
      </c>
      <c r="J4" s="7" t="str">
        <f t="shared" si="1"/>
        <v>R31</v>
      </c>
      <c r="K4" s="7" t="str">
        <f t="shared" si="2"/>
        <v>R31</v>
      </c>
      <c r="L4" s="7" t="str">
        <f t="shared" si="3"/>
        <v>R01</v>
      </c>
      <c r="M4" s="7" t="str">
        <f t="shared" si="4"/>
        <v>010000</v>
      </c>
      <c r="N4" s="7" t="str">
        <f t="shared" si="5"/>
        <v>11111</v>
      </c>
      <c r="O4" s="7" t="str">
        <f t="shared" ref="O4:O67" si="12">IF(MID(K4,1,1)="#",DEC2BIN(MID(K4,2,99),8)&amp;"1",IF(MID(K4,1,1)="R",DEC2BIN(MID(K4,2,99),5)&amp;"0000",DEC2BIN(MID(K4,FIND("(",K4)+2,2),5)&amp;DEC2BIN(MID(K4,1,FIND("(",K4)-1),8)))</f>
        <v>111110000</v>
      </c>
      <c r="P4" s="7" t="str">
        <f t="shared" si="6"/>
        <v>0101001</v>
      </c>
      <c r="Q4" s="7" t="str">
        <f t="shared" si="7"/>
        <v>00001</v>
      </c>
      <c r="R4" s="7">
        <f t="shared" si="8"/>
        <v>32</v>
      </c>
      <c r="S4" s="7" t="s">
        <v>257</v>
      </c>
      <c r="T4" s="7" t="str">
        <f t="shared" si="9"/>
        <v>01000011111111110000010100100001</v>
      </c>
      <c r="U4" s="13" t="str">
        <f>"0x"&amp;LOWER(BIN2HEX(MID(T4,1,8),2)&amp;BIN2HEX(MID(T4,9,8),2)&amp;BIN2HEX(MID(T4,17,8),2)&amp;BIN2HEX(MID(T4,25,8),2))</f>
        <v>0x43ff0521</v>
      </c>
      <c r="V4" s="7">
        <f t="shared" si="10"/>
        <v>8</v>
      </c>
    </row>
    <row r="5" spans="1:22" x14ac:dyDescent="0.25">
      <c r="A5" s="8" t="s">
        <v>8</v>
      </c>
      <c r="B5" s="9" t="s">
        <v>262</v>
      </c>
      <c r="C5" s="9" t="s">
        <v>263</v>
      </c>
      <c r="D5" s="17">
        <f t="shared" si="11"/>
        <v>12</v>
      </c>
      <c r="E5" s="17" t="str">
        <f t="shared" si="0"/>
        <v>0x0000000C</v>
      </c>
      <c r="F5" s="17"/>
      <c r="G5" s="9" t="s">
        <v>9</v>
      </c>
      <c r="H5" s="9" t="s">
        <v>488</v>
      </c>
      <c r="I5" s="10" t="s">
        <v>5</v>
      </c>
      <c r="J5" s="10" t="str">
        <f t="shared" si="1"/>
        <v>R31</v>
      </c>
      <c r="K5" s="10" t="str">
        <f t="shared" si="2"/>
        <v>R31</v>
      </c>
      <c r="L5" s="10" t="str">
        <f t="shared" si="3"/>
        <v>R01</v>
      </c>
      <c r="M5" s="10" t="str">
        <f t="shared" si="4"/>
        <v>010001</v>
      </c>
      <c r="N5" s="10" t="str">
        <f t="shared" si="5"/>
        <v>11111</v>
      </c>
      <c r="O5" s="10" t="str">
        <f t="shared" si="12"/>
        <v>111110000</v>
      </c>
      <c r="P5" s="10" t="str">
        <f t="shared" si="6"/>
        <v>0000000</v>
      </c>
      <c r="Q5" s="10" t="str">
        <f t="shared" si="7"/>
        <v>00001</v>
      </c>
      <c r="R5" s="10">
        <f t="shared" si="8"/>
        <v>32</v>
      </c>
      <c r="S5" s="10" t="s">
        <v>257</v>
      </c>
      <c r="T5" s="10" t="str">
        <f t="shared" si="9"/>
        <v>01000111111111110000000000000001</v>
      </c>
      <c r="U5" s="11" t="str">
        <f>"0x"&amp;LOWER(BIN2HEX(MID(T5,1,8),2)&amp;BIN2HEX(MID(T5,9,8),2)&amp;BIN2HEX(MID(T5,17,8),2)&amp;BIN2HEX(MID(T5,25,8),2))</f>
        <v>0x47ff0001</v>
      </c>
      <c r="V5" s="7">
        <f t="shared" si="10"/>
        <v>8</v>
      </c>
    </row>
    <row r="6" spans="1:22" x14ac:dyDescent="0.25">
      <c r="A6" s="1" t="s">
        <v>10</v>
      </c>
      <c r="B6" s="2" t="s">
        <v>264</v>
      </c>
      <c r="C6" s="2" t="s">
        <v>265</v>
      </c>
      <c r="D6" s="15">
        <f t="shared" si="11"/>
        <v>16</v>
      </c>
      <c r="E6" s="15" t="str">
        <f t="shared" si="0"/>
        <v>0x00000010</v>
      </c>
      <c r="F6" s="15"/>
      <c r="G6" s="2" t="s">
        <v>11</v>
      </c>
      <c r="H6" s="2" t="s">
        <v>489</v>
      </c>
      <c r="I6" s="3" t="s">
        <v>5</v>
      </c>
      <c r="J6" s="3" t="str">
        <f t="shared" si="1"/>
        <v>R31</v>
      </c>
      <c r="K6" s="3" t="str">
        <f t="shared" si="2"/>
        <v>R31</v>
      </c>
      <c r="L6" s="3" t="str">
        <f t="shared" si="3"/>
        <v>R01</v>
      </c>
      <c r="M6" s="3" t="str">
        <f t="shared" si="4"/>
        <v>010001</v>
      </c>
      <c r="N6" s="3" t="str">
        <f t="shared" si="5"/>
        <v>11111</v>
      </c>
      <c r="O6" s="3" t="str">
        <f t="shared" si="12"/>
        <v>111110000</v>
      </c>
      <c r="P6" s="3" t="str">
        <f t="shared" si="6"/>
        <v>0100000</v>
      </c>
      <c r="Q6" s="3" t="str">
        <f t="shared" si="7"/>
        <v>00001</v>
      </c>
      <c r="R6" s="3">
        <f t="shared" si="8"/>
        <v>32</v>
      </c>
      <c r="S6" s="3" t="s">
        <v>257</v>
      </c>
      <c r="T6" s="3" t="str">
        <f t="shared" si="9"/>
        <v>01000111111111110000010000000001</v>
      </c>
      <c r="U6" s="4" t="str">
        <f t="shared" ref="U6:U69" si="13">"0x"&amp;LOWER(BIN2HEX(MID(T6,1,8),2)&amp;BIN2HEX(MID(T6,9,8),2)&amp;BIN2HEX(MID(T6,17,8),2)&amp;BIN2HEX(MID(T6,25,8),2))</f>
        <v>0x47ff0401</v>
      </c>
      <c r="V6" s="7">
        <f t="shared" si="10"/>
        <v>8</v>
      </c>
    </row>
    <row r="7" spans="1:22" x14ac:dyDescent="0.25">
      <c r="A7" s="5" t="s">
        <v>12</v>
      </c>
      <c r="B7" s="6" t="s">
        <v>266</v>
      </c>
      <c r="C7" s="6" t="s">
        <v>267</v>
      </c>
      <c r="D7" s="16">
        <f t="shared" si="11"/>
        <v>20</v>
      </c>
      <c r="E7" s="16" t="str">
        <f t="shared" si="0"/>
        <v>0x00000014</v>
      </c>
      <c r="F7" s="16"/>
      <c r="G7" s="6" t="s">
        <v>13</v>
      </c>
      <c r="H7" s="6" t="s">
        <v>490</v>
      </c>
      <c r="I7" s="6" t="s">
        <v>5</v>
      </c>
      <c r="J7" s="7" t="str">
        <f t="shared" si="1"/>
        <v>R31</v>
      </c>
      <c r="K7" s="7" t="str">
        <f t="shared" si="2"/>
        <v>R31</v>
      </c>
      <c r="L7" s="7" t="str">
        <f t="shared" si="3"/>
        <v>R01</v>
      </c>
      <c r="M7" s="7" t="str">
        <f t="shared" si="4"/>
        <v>010001</v>
      </c>
      <c r="N7" s="7" t="str">
        <f t="shared" si="5"/>
        <v>11111</v>
      </c>
      <c r="O7" s="7" t="str">
        <f t="shared" si="12"/>
        <v>111110000</v>
      </c>
      <c r="P7" s="7" t="str">
        <f t="shared" si="6"/>
        <v>1000000</v>
      </c>
      <c r="Q7" s="7" t="str">
        <f t="shared" si="7"/>
        <v>00001</v>
      </c>
      <c r="R7" s="7">
        <f t="shared" si="8"/>
        <v>32</v>
      </c>
      <c r="S7" s="7" t="s">
        <v>257</v>
      </c>
      <c r="T7" s="7" t="str">
        <f t="shared" si="9"/>
        <v>01000111111111110000100000000001</v>
      </c>
      <c r="U7" s="13" t="str">
        <f t="shared" si="13"/>
        <v>0x47ff0801</v>
      </c>
      <c r="V7" s="7">
        <f t="shared" si="10"/>
        <v>8</v>
      </c>
    </row>
    <row r="8" spans="1:22" x14ac:dyDescent="0.25">
      <c r="A8" s="5" t="s">
        <v>14</v>
      </c>
      <c r="B8" s="6" t="s">
        <v>268</v>
      </c>
      <c r="C8" s="6" t="s">
        <v>269</v>
      </c>
      <c r="D8" s="16">
        <f t="shared" si="11"/>
        <v>24</v>
      </c>
      <c r="E8" s="16" t="str">
        <f t="shared" si="0"/>
        <v>0x00000018</v>
      </c>
      <c r="F8" s="16"/>
      <c r="G8" s="6" t="s">
        <v>15</v>
      </c>
      <c r="H8" s="6" t="s">
        <v>491</v>
      </c>
      <c r="I8" s="6" t="s">
        <v>5</v>
      </c>
      <c r="J8" s="7" t="str">
        <f t="shared" si="1"/>
        <v>R31</v>
      </c>
      <c r="K8" s="7" t="str">
        <f t="shared" si="2"/>
        <v>R31</v>
      </c>
      <c r="L8" s="7" t="str">
        <f t="shared" si="3"/>
        <v>R01</v>
      </c>
      <c r="M8" s="7" t="str">
        <f t="shared" si="4"/>
        <v>010001</v>
      </c>
      <c r="N8" s="7" t="str">
        <f t="shared" si="5"/>
        <v>11111</v>
      </c>
      <c r="O8" s="7" t="str">
        <f t="shared" si="12"/>
        <v>111110000</v>
      </c>
      <c r="P8" s="7" t="str">
        <f t="shared" si="6"/>
        <v>0101000</v>
      </c>
      <c r="Q8" s="7" t="str">
        <f t="shared" si="7"/>
        <v>00001</v>
      </c>
      <c r="R8" s="7">
        <f t="shared" si="8"/>
        <v>32</v>
      </c>
      <c r="S8" s="7" t="s">
        <v>257</v>
      </c>
      <c r="T8" s="7" t="str">
        <f t="shared" si="9"/>
        <v>01000111111111110000010100000001</v>
      </c>
      <c r="U8" s="13" t="str">
        <f t="shared" si="13"/>
        <v>0x47ff0501</v>
      </c>
      <c r="V8" s="7">
        <f t="shared" si="10"/>
        <v>8</v>
      </c>
    </row>
    <row r="9" spans="1:22" x14ac:dyDescent="0.25">
      <c r="A9" s="8" t="s">
        <v>16</v>
      </c>
      <c r="B9" s="9" t="s">
        <v>270</v>
      </c>
      <c r="C9" s="9" t="s">
        <v>271</v>
      </c>
      <c r="D9" s="17">
        <f t="shared" si="11"/>
        <v>28</v>
      </c>
      <c r="E9" s="17" t="str">
        <f t="shared" si="0"/>
        <v>0x0000001C</v>
      </c>
      <c r="F9" s="17"/>
      <c r="G9" s="9" t="s">
        <v>17</v>
      </c>
      <c r="H9" s="9" t="s">
        <v>492</v>
      </c>
      <c r="I9" s="10" t="s">
        <v>5</v>
      </c>
      <c r="J9" s="10" t="str">
        <f t="shared" si="1"/>
        <v>R31</v>
      </c>
      <c r="K9" s="10" t="str">
        <f t="shared" si="2"/>
        <v>R31</v>
      </c>
      <c r="L9" s="10" t="str">
        <f t="shared" si="3"/>
        <v>R01</v>
      </c>
      <c r="M9" s="10" t="str">
        <f t="shared" si="4"/>
        <v>010000</v>
      </c>
      <c r="N9" s="10" t="str">
        <f t="shared" si="5"/>
        <v>11111</v>
      </c>
      <c r="O9" s="10" t="str">
        <f t="shared" si="12"/>
        <v>111110000</v>
      </c>
      <c r="P9" s="10" t="str">
        <f t="shared" si="6"/>
        <v>1001101</v>
      </c>
      <c r="Q9" s="10" t="str">
        <f t="shared" si="7"/>
        <v>00001</v>
      </c>
      <c r="R9" s="10">
        <f t="shared" si="8"/>
        <v>32</v>
      </c>
      <c r="S9" s="10" t="s">
        <v>257</v>
      </c>
      <c r="T9" s="10" t="str">
        <f t="shared" si="9"/>
        <v>01000011111111110000100110100001</v>
      </c>
      <c r="U9" s="11" t="str">
        <f t="shared" si="13"/>
        <v>0x43ff09a1</v>
      </c>
      <c r="V9" s="7">
        <f t="shared" si="10"/>
        <v>8</v>
      </c>
    </row>
    <row r="10" spans="1:22" x14ac:dyDescent="0.25">
      <c r="A10" s="1" t="s">
        <v>18</v>
      </c>
      <c r="B10" s="2" t="s">
        <v>272</v>
      </c>
      <c r="C10" s="2" t="s">
        <v>273</v>
      </c>
      <c r="D10" s="15">
        <f t="shared" si="11"/>
        <v>32</v>
      </c>
      <c r="E10" s="15" t="str">
        <f t="shared" si="0"/>
        <v>0x00000020</v>
      </c>
      <c r="F10" s="15"/>
      <c r="G10" s="2" t="s">
        <v>1</v>
      </c>
      <c r="H10" s="2" t="s">
        <v>486</v>
      </c>
      <c r="I10" s="3" t="s">
        <v>19</v>
      </c>
      <c r="J10" s="3" t="str">
        <f t="shared" si="1"/>
        <v>R31</v>
      </c>
      <c r="K10" s="3" t="str">
        <f t="shared" si="2"/>
        <v>#01</v>
      </c>
      <c r="L10" s="3" t="str">
        <f t="shared" si="3"/>
        <v>R01</v>
      </c>
      <c r="M10" s="3" t="str">
        <f t="shared" si="4"/>
        <v>010010</v>
      </c>
      <c r="N10" s="3" t="str">
        <f t="shared" si="5"/>
        <v>11111</v>
      </c>
      <c r="O10" s="3" t="str">
        <f t="shared" si="12"/>
        <v>000000011</v>
      </c>
      <c r="P10" s="3" t="str">
        <f t="shared" si="6"/>
        <v>0111001</v>
      </c>
      <c r="Q10" s="3" t="str">
        <f t="shared" si="7"/>
        <v>00001</v>
      </c>
      <c r="R10" s="3">
        <f t="shared" si="8"/>
        <v>32</v>
      </c>
      <c r="S10" s="3" t="s">
        <v>257</v>
      </c>
      <c r="T10" s="3" t="str">
        <f t="shared" si="9"/>
        <v>01001011111000000011011100100001</v>
      </c>
      <c r="U10" s="4" t="str">
        <f t="shared" si="13"/>
        <v>0x4be03721</v>
      </c>
      <c r="V10" s="7">
        <f t="shared" si="10"/>
        <v>8</v>
      </c>
    </row>
    <row r="11" spans="1:22" x14ac:dyDescent="0.25">
      <c r="A11" s="5" t="s">
        <v>20</v>
      </c>
      <c r="B11" s="6" t="s">
        <v>274</v>
      </c>
      <c r="C11" s="6" t="s">
        <v>275</v>
      </c>
      <c r="D11" s="16">
        <f t="shared" si="11"/>
        <v>36</v>
      </c>
      <c r="E11" s="16" t="str">
        <f t="shared" si="0"/>
        <v>0x00000024</v>
      </c>
      <c r="F11" s="16"/>
      <c r="G11" s="6" t="s">
        <v>21</v>
      </c>
      <c r="H11" s="6" t="s">
        <v>493</v>
      </c>
      <c r="I11" s="6" t="s">
        <v>22</v>
      </c>
      <c r="J11" s="7" t="str">
        <f t="shared" si="1"/>
        <v>R31</v>
      </c>
      <c r="K11" s="7" t="str">
        <f t="shared" si="2"/>
        <v>#02</v>
      </c>
      <c r="L11" s="7" t="str">
        <f t="shared" si="3"/>
        <v>R01</v>
      </c>
      <c r="M11" s="7" t="str">
        <f t="shared" si="4"/>
        <v>010010</v>
      </c>
      <c r="N11" s="7" t="str">
        <f t="shared" si="5"/>
        <v>11111</v>
      </c>
      <c r="O11" s="7" t="str">
        <f t="shared" si="12"/>
        <v>000000101</v>
      </c>
      <c r="P11" s="7" t="str">
        <f t="shared" si="6"/>
        <v>0110100</v>
      </c>
      <c r="Q11" s="7" t="str">
        <f t="shared" si="7"/>
        <v>00001</v>
      </c>
      <c r="R11" s="7">
        <f t="shared" si="8"/>
        <v>32</v>
      </c>
      <c r="S11" s="7" t="s">
        <v>257</v>
      </c>
      <c r="T11" s="7" t="str">
        <f t="shared" si="9"/>
        <v>01001011111000000101011010000001</v>
      </c>
      <c r="U11" s="13" t="str">
        <f t="shared" si="13"/>
        <v>0x4be05681</v>
      </c>
      <c r="V11" s="7">
        <f t="shared" si="10"/>
        <v>8</v>
      </c>
    </row>
    <row r="12" spans="1:22" x14ac:dyDescent="0.25">
      <c r="A12" s="5" t="s">
        <v>23</v>
      </c>
      <c r="B12" s="6" t="s">
        <v>276</v>
      </c>
      <c r="C12" s="6" t="s">
        <v>277</v>
      </c>
      <c r="D12" s="16">
        <f t="shared" si="11"/>
        <v>40</v>
      </c>
      <c r="E12" s="16" t="str">
        <f t="shared" si="0"/>
        <v>0x00000028</v>
      </c>
      <c r="F12" s="16"/>
      <c r="G12" s="6" t="s">
        <v>24</v>
      </c>
      <c r="H12" s="6" t="s">
        <v>494</v>
      </c>
      <c r="I12" s="6" t="s">
        <v>25</v>
      </c>
      <c r="J12" s="7" t="str">
        <f t="shared" si="1"/>
        <v>R31</v>
      </c>
      <c r="K12" s="7" t="str">
        <f t="shared" si="2"/>
        <v>#03</v>
      </c>
      <c r="L12" s="7" t="str">
        <f t="shared" si="3"/>
        <v>R01</v>
      </c>
      <c r="M12" s="7" t="str">
        <f t="shared" si="4"/>
        <v>010010</v>
      </c>
      <c r="N12" s="7" t="str">
        <f t="shared" si="5"/>
        <v>11111</v>
      </c>
      <c r="O12" s="7" t="str">
        <f t="shared" si="12"/>
        <v>000000111</v>
      </c>
      <c r="P12" s="7" t="str">
        <f t="shared" si="6"/>
        <v>0111100</v>
      </c>
      <c r="Q12" s="7" t="str">
        <f t="shared" si="7"/>
        <v>00001</v>
      </c>
      <c r="R12" s="7">
        <f t="shared" si="8"/>
        <v>32</v>
      </c>
      <c r="S12" s="7" t="s">
        <v>257</v>
      </c>
      <c r="T12" s="7" t="str">
        <f t="shared" si="9"/>
        <v>01001011111000000111011110000001</v>
      </c>
      <c r="U12" s="13" t="str">
        <f t="shared" si="13"/>
        <v>0x4be07781</v>
      </c>
      <c r="V12" s="7">
        <f t="shared" si="10"/>
        <v>8</v>
      </c>
    </row>
    <row r="13" spans="1:22" x14ac:dyDescent="0.25">
      <c r="A13" s="8" t="s">
        <v>26</v>
      </c>
      <c r="B13" s="9" t="s">
        <v>258</v>
      </c>
      <c r="C13" s="9" t="s">
        <v>259</v>
      </c>
      <c r="D13" s="17">
        <f t="shared" si="11"/>
        <v>44</v>
      </c>
      <c r="E13" s="17" t="str">
        <f t="shared" si="0"/>
        <v>0x0000002C</v>
      </c>
      <c r="F13" s="17"/>
      <c r="G13" s="9" t="s">
        <v>4</v>
      </c>
      <c r="H13" s="9" t="s">
        <v>487</v>
      </c>
      <c r="I13" s="10" t="s">
        <v>5</v>
      </c>
      <c r="J13" s="10" t="str">
        <f t="shared" si="1"/>
        <v>R31</v>
      </c>
      <c r="K13" s="10" t="str">
        <f t="shared" si="2"/>
        <v>R31</v>
      </c>
      <c r="L13" s="10" t="str">
        <f t="shared" si="3"/>
        <v>R01</v>
      </c>
      <c r="M13" s="10" t="str">
        <f t="shared" si="4"/>
        <v>010000</v>
      </c>
      <c r="N13" s="10" t="str">
        <f t="shared" si="5"/>
        <v>11111</v>
      </c>
      <c r="O13" s="10" t="str">
        <f t="shared" si="12"/>
        <v>111110000</v>
      </c>
      <c r="P13" s="10" t="str">
        <f t="shared" si="6"/>
        <v>0100000</v>
      </c>
      <c r="Q13" s="10" t="str">
        <f t="shared" si="7"/>
        <v>00001</v>
      </c>
      <c r="R13" s="10">
        <f t="shared" si="8"/>
        <v>32</v>
      </c>
      <c r="S13" s="10" t="s">
        <v>257</v>
      </c>
      <c r="T13" s="10" t="str">
        <f t="shared" si="9"/>
        <v>01000011111111110000010000000001</v>
      </c>
      <c r="U13" s="11" t="str">
        <f t="shared" si="13"/>
        <v>0x43ff0401</v>
      </c>
      <c r="V13" s="7">
        <f t="shared" si="10"/>
        <v>8</v>
      </c>
    </row>
    <row r="14" spans="1:22" x14ac:dyDescent="0.25">
      <c r="A14" s="1" t="s">
        <v>27</v>
      </c>
      <c r="B14" s="2" t="s">
        <v>260</v>
      </c>
      <c r="C14" s="2" t="s">
        <v>261</v>
      </c>
      <c r="D14" s="15">
        <f t="shared" si="11"/>
        <v>48</v>
      </c>
      <c r="E14" s="15" t="str">
        <f t="shared" si="0"/>
        <v>0x00000030</v>
      </c>
      <c r="F14" s="15"/>
      <c r="G14" s="2" t="s">
        <v>7</v>
      </c>
      <c r="H14" s="2" t="s">
        <v>495</v>
      </c>
      <c r="I14" s="3" t="s">
        <v>5</v>
      </c>
      <c r="J14" s="3" t="str">
        <f t="shared" si="1"/>
        <v>R31</v>
      </c>
      <c r="K14" s="3" t="str">
        <f t="shared" si="2"/>
        <v>R31</v>
      </c>
      <c r="L14" s="3" t="str">
        <f t="shared" si="3"/>
        <v>R01</v>
      </c>
      <c r="M14" s="3" t="str">
        <f t="shared" si="4"/>
        <v>010000</v>
      </c>
      <c r="N14" s="3" t="str">
        <f t="shared" si="5"/>
        <v>11111</v>
      </c>
      <c r="O14" s="3" t="str">
        <f t="shared" si="12"/>
        <v>111110000</v>
      </c>
      <c r="P14" s="3" t="str">
        <f t="shared" si="6"/>
        <v>0101001</v>
      </c>
      <c r="Q14" s="3" t="str">
        <f t="shared" si="7"/>
        <v>00001</v>
      </c>
      <c r="R14" s="3">
        <f t="shared" si="8"/>
        <v>32</v>
      </c>
      <c r="S14" s="3" t="s">
        <v>257</v>
      </c>
      <c r="T14" s="3" t="str">
        <f t="shared" si="9"/>
        <v>01000011111111110000010100100001</v>
      </c>
      <c r="U14" s="4" t="str">
        <f t="shared" si="13"/>
        <v>0x43ff0521</v>
      </c>
      <c r="V14" s="7">
        <f t="shared" si="10"/>
        <v>8</v>
      </c>
    </row>
    <row r="15" spans="1:22" x14ac:dyDescent="0.25">
      <c r="A15" s="5" t="s">
        <v>28</v>
      </c>
      <c r="B15" s="6" t="s">
        <v>262</v>
      </c>
      <c r="C15" s="6" t="s">
        <v>263</v>
      </c>
      <c r="D15" s="16">
        <f t="shared" si="11"/>
        <v>52</v>
      </c>
      <c r="E15" s="16" t="str">
        <f t="shared" si="0"/>
        <v>0x00000034</v>
      </c>
      <c r="F15" s="16"/>
      <c r="G15" s="6" t="s">
        <v>9</v>
      </c>
      <c r="H15" s="6" t="s">
        <v>488</v>
      </c>
      <c r="I15" s="6" t="s">
        <v>5</v>
      </c>
      <c r="J15" s="7" t="str">
        <f t="shared" si="1"/>
        <v>R31</v>
      </c>
      <c r="K15" s="7" t="str">
        <f t="shared" si="2"/>
        <v>R31</v>
      </c>
      <c r="L15" s="7" t="str">
        <f t="shared" si="3"/>
        <v>R01</v>
      </c>
      <c r="M15" s="7" t="str">
        <f t="shared" si="4"/>
        <v>010001</v>
      </c>
      <c r="N15" s="7" t="str">
        <f t="shared" si="5"/>
        <v>11111</v>
      </c>
      <c r="O15" s="7" t="str">
        <f t="shared" si="12"/>
        <v>111110000</v>
      </c>
      <c r="P15" s="7" t="str">
        <f t="shared" si="6"/>
        <v>0000000</v>
      </c>
      <c r="Q15" s="7" t="str">
        <f t="shared" si="7"/>
        <v>00001</v>
      </c>
      <c r="R15" s="7">
        <f t="shared" si="8"/>
        <v>32</v>
      </c>
      <c r="S15" s="7" t="s">
        <v>257</v>
      </c>
      <c r="T15" s="7" t="str">
        <f t="shared" si="9"/>
        <v>01000111111111110000000000000001</v>
      </c>
      <c r="U15" s="13" t="str">
        <f t="shared" si="13"/>
        <v>0x47ff0001</v>
      </c>
      <c r="V15" s="7">
        <f t="shared" si="10"/>
        <v>8</v>
      </c>
    </row>
    <row r="16" spans="1:22" x14ac:dyDescent="0.25">
      <c r="A16" s="5" t="s">
        <v>29</v>
      </c>
      <c r="B16" s="6" t="s">
        <v>264</v>
      </c>
      <c r="C16" s="6" t="s">
        <v>265</v>
      </c>
      <c r="D16" s="16">
        <f t="shared" si="11"/>
        <v>56</v>
      </c>
      <c r="E16" s="16" t="str">
        <f t="shared" si="0"/>
        <v>0x00000038</v>
      </c>
      <c r="F16" s="16"/>
      <c r="G16" s="6" t="s">
        <v>11</v>
      </c>
      <c r="H16" s="6" t="s">
        <v>489</v>
      </c>
      <c r="I16" s="6" t="s">
        <v>5</v>
      </c>
      <c r="J16" s="7" t="str">
        <f t="shared" si="1"/>
        <v>R31</v>
      </c>
      <c r="K16" s="7" t="str">
        <f t="shared" si="2"/>
        <v>R31</v>
      </c>
      <c r="L16" s="7" t="str">
        <f t="shared" si="3"/>
        <v>R01</v>
      </c>
      <c r="M16" s="7" t="str">
        <f t="shared" si="4"/>
        <v>010001</v>
      </c>
      <c r="N16" s="7" t="str">
        <f t="shared" si="5"/>
        <v>11111</v>
      </c>
      <c r="O16" s="7" t="str">
        <f t="shared" si="12"/>
        <v>111110000</v>
      </c>
      <c r="P16" s="7" t="str">
        <f t="shared" si="6"/>
        <v>0100000</v>
      </c>
      <c r="Q16" s="7" t="str">
        <f t="shared" si="7"/>
        <v>00001</v>
      </c>
      <c r="R16" s="7">
        <f t="shared" si="8"/>
        <v>32</v>
      </c>
      <c r="S16" s="7" t="s">
        <v>257</v>
      </c>
      <c r="T16" s="7" t="str">
        <f t="shared" si="9"/>
        <v>01000111111111110000010000000001</v>
      </c>
      <c r="U16" s="13" t="str">
        <f t="shared" si="13"/>
        <v>0x47ff0401</v>
      </c>
      <c r="V16" s="7">
        <f t="shared" si="10"/>
        <v>8</v>
      </c>
    </row>
    <row r="17" spans="1:22" x14ac:dyDescent="0.25">
      <c r="A17" s="8" t="s">
        <v>30</v>
      </c>
      <c r="B17" s="9" t="s">
        <v>266</v>
      </c>
      <c r="C17" s="9" t="s">
        <v>267</v>
      </c>
      <c r="D17" s="17">
        <f t="shared" si="11"/>
        <v>60</v>
      </c>
      <c r="E17" s="17" t="str">
        <f t="shared" si="0"/>
        <v>0x0000003C</v>
      </c>
      <c r="F17" s="17"/>
      <c r="G17" s="9" t="s">
        <v>13</v>
      </c>
      <c r="H17" s="9" t="s">
        <v>490</v>
      </c>
      <c r="I17" s="10" t="s">
        <v>5</v>
      </c>
      <c r="J17" s="10" t="str">
        <f t="shared" si="1"/>
        <v>R31</v>
      </c>
      <c r="K17" s="10" t="str">
        <f t="shared" si="2"/>
        <v>R31</v>
      </c>
      <c r="L17" s="10" t="str">
        <f t="shared" si="3"/>
        <v>R01</v>
      </c>
      <c r="M17" s="10" t="str">
        <f t="shared" si="4"/>
        <v>010001</v>
      </c>
      <c r="N17" s="10" t="str">
        <f t="shared" si="5"/>
        <v>11111</v>
      </c>
      <c r="O17" s="10" t="str">
        <f t="shared" si="12"/>
        <v>111110000</v>
      </c>
      <c r="P17" s="10" t="str">
        <f t="shared" si="6"/>
        <v>1000000</v>
      </c>
      <c r="Q17" s="10" t="str">
        <f t="shared" si="7"/>
        <v>00001</v>
      </c>
      <c r="R17" s="10">
        <f t="shared" si="8"/>
        <v>32</v>
      </c>
      <c r="S17" s="10" t="s">
        <v>257</v>
      </c>
      <c r="T17" s="10" t="str">
        <f t="shared" si="9"/>
        <v>01000111111111110000100000000001</v>
      </c>
      <c r="U17" s="11" t="str">
        <f t="shared" si="13"/>
        <v>0x47ff0801</v>
      </c>
      <c r="V17" s="7">
        <f t="shared" si="10"/>
        <v>8</v>
      </c>
    </row>
    <row r="18" spans="1:22" x14ac:dyDescent="0.25">
      <c r="A18" s="1" t="s">
        <v>31</v>
      </c>
      <c r="B18" s="2" t="s">
        <v>268</v>
      </c>
      <c r="C18" s="2" t="s">
        <v>269</v>
      </c>
      <c r="D18" s="15">
        <f t="shared" si="11"/>
        <v>64</v>
      </c>
      <c r="E18" s="15" t="str">
        <f t="shared" si="0"/>
        <v>0x00000040</v>
      </c>
      <c r="F18" s="15"/>
      <c r="G18" s="2" t="s">
        <v>15</v>
      </c>
      <c r="H18" s="2" t="s">
        <v>491</v>
      </c>
      <c r="I18" s="3" t="s">
        <v>5</v>
      </c>
      <c r="J18" s="3" t="str">
        <f t="shared" si="1"/>
        <v>R31</v>
      </c>
      <c r="K18" s="3" t="str">
        <f t="shared" si="2"/>
        <v>R31</v>
      </c>
      <c r="L18" s="3" t="str">
        <f t="shared" si="3"/>
        <v>R01</v>
      </c>
      <c r="M18" s="3" t="str">
        <f t="shared" si="4"/>
        <v>010001</v>
      </c>
      <c r="N18" s="3" t="str">
        <f t="shared" si="5"/>
        <v>11111</v>
      </c>
      <c r="O18" s="3" t="str">
        <f t="shared" si="12"/>
        <v>111110000</v>
      </c>
      <c r="P18" s="3" t="str">
        <f t="shared" si="6"/>
        <v>0101000</v>
      </c>
      <c r="Q18" s="3" t="str">
        <f t="shared" si="7"/>
        <v>00001</v>
      </c>
      <c r="R18" s="3">
        <f t="shared" si="8"/>
        <v>32</v>
      </c>
      <c r="S18" s="3" t="s">
        <v>257</v>
      </c>
      <c r="T18" s="3" t="str">
        <f t="shared" si="9"/>
        <v>01000111111111110000010100000001</v>
      </c>
      <c r="U18" s="4" t="str">
        <f t="shared" si="13"/>
        <v>0x47ff0501</v>
      </c>
      <c r="V18" s="7">
        <f t="shared" si="10"/>
        <v>8</v>
      </c>
    </row>
    <row r="19" spans="1:22" x14ac:dyDescent="0.25">
      <c r="A19" s="5" t="s">
        <v>32</v>
      </c>
      <c r="B19" s="6" t="s">
        <v>270</v>
      </c>
      <c r="C19" s="6" t="s">
        <v>271</v>
      </c>
      <c r="D19" s="16">
        <f t="shared" si="11"/>
        <v>68</v>
      </c>
      <c r="E19" s="16" t="str">
        <f t="shared" si="0"/>
        <v>0x00000044</v>
      </c>
      <c r="F19" s="16"/>
      <c r="G19" s="6" t="s">
        <v>17</v>
      </c>
      <c r="H19" s="6" t="s">
        <v>492</v>
      </c>
      <c r="I19" s="6" t="s">
        <v>5</v>
      </c>
      <c r="J19" s="7" t="str">
        <f t="shared" si="1"/>
        <v>R31</v>
      </c>
      <c r="K19" s="7" t="str">
        <f t="shared" si="2"/>
        <v>R31</v>
      </c>
      <c r="L19" s="7" t="str">
        <f t="shared" si="3"/>
        <v>R01</v>
      </c>
      <c r="M19" s="7" t="str">
        <f t="shared" si="4"/>
        <v>010000</v>
      </c>
      <c r="N19" s="7" t="str">
        <f t="shared" si="5"/>
        <v>11111</v>
      </c>
      <c r="O19" s="7" t="str">
        <f t="shared" si="12"/>
        <v>111110000</v>
      </c>
      <c r="P19" s="7" t="str">
        <f t="shared" si="6"/>
        <v>1001101</v>
      </c>
      <c r="Q19" s="7" t="str">
        <f t="shared" si="7"/>
        <v>00001</v>
      </c>
      <c r="R19" s="7">
        <f t="shared" si="8"/>
        <v>32</v>
      </c>
      <c r="S19" s="7" t="s">
        <v>257</v>
      </c>
      <c r="T19" s="7" t="str">
        <f t="shared" si="9"/>
        <v>01000011111111110000100110100001</v>
      </c>
      <c r="U19" s="13" t="str">
        <f t="shared" si="13"/>
        <v>0x43ff09a1</v>
      </c>
      <c r="V19" s="7">
        <f t="shared" si="10"/>
        <v>8</v>
      </c>
    </row>
    <row r="20" spans="1:22" x14ac:dyDescent="0.25">
      <c r="A20" s="5" t="s">
        <v>33</v>
      </c>
      <c r="B20" s="6" t="s">
        <v>272</v>
      </c>
      <c r="C20" s="6" t="s">
        <v>273</v>
      </c>
      <c r="D20" s="16">
        <f t="shared" si="11"/>
        <v>72</v>
      </c>
      <c r="E20" s="16" t="str">
        <f t="shared" si="0"/>
        <v>0x00000048</v>
      </c>
      <c r="F20" s="16"/>
      <c r="G20" s="6" t="s">
        <v>1</v>
      </c>
      <c r="H20" s="6" t="s">
        <v>486</v>
      </c>
      <c r="I20" s="6" t="s">
        <v>19</v>
      </c>
      <c r="J20" s="7" t="str">
        <f t="shared" si="1"/>
        <v>R31</v>
      </c>
      <c r="K20" s="7" t="str">
        <f t="shared" si="2"/>
        <v>#01</v>
      </c>
      <c r="L20" s="7" t="str">
        <f t="shared" si="3"/>
        <v>R01</v>
      </c>
      <c r="M20" s="7" t="str">
        <f t="shared" si="4"/>
        <v>010010</v>
      </c>
      <c r="N20" s="7" t="str">
        <f t="shared" si="5"/>
        <v>11111</v>
      </c>
      <c r="O20" s="7" t="str">
        <f t="shared" si="12"/>
        <v>000000011</v>
      </c>
      <c r="P20" s="7" t="str">
        <f t="shared" si="6"/>
        <v>0111001</v>
      </c>
      <c r="Q20" s="7" t="str">
        <f t="shared" si="7"/>
        <v>00001</v>
      </c>
      <c r="R20" s="7">
        <f t="shared" si="8"/>
        <v>32</v>
      </c>
      <c r="S20" s="7" t="s">
        <v>257</v>
      </c>
      <c r="T20" s="7" t="str">
        <f t="shared" si="9"/>
        <v>01001011111000000011011100100001</v>
      </c>
      <c r="U20" s="13" t="str">
        <f t="shared" si="13"/>
        <v>0x4be03721</v>
      </c>
      <c r="V20" s="7">
        <f t="shared" si="10"/>
        <v>8</v>
      </c>
    </row>
    <row r="21" spans="1:22" x14ac:dyDescent="0.25">
      <c r="A21" s="8" t="s">
        <v>34</v>
      </c>
      <c r="B21" s="9" t="s">
        <v>274</v>
      </c>
      <c r="C21" s="9" t="s">
        <v>275</v>
      </c>
      <c r="D21" s="17">
        <f t="shared" si="11"/>
        <v>76</v>
      </c>
      <c r="E21" s="17" t="str">
        <f t="shared" si="0"/>
        <v>0x0000004C</v>
      </c>
      <c r="F21" s="17"/>
      <c r="G21" s="9" t="s">
        <v>21</v>
      </c>
      <c r="H21" s="9" t="s">
        <v>493</v>
      </c>
      <c r="I21" s="10" t="s">
        <v>22</v>
      </c>
      <c r="J21" s="10" t="str">
        <f t="shared" si="1"/>
        <v>R31</v>
      </c>
      <c r="K21" s="10" t="str">
        <f t="shared" si="2"/>
        <v>#02</v>
      </c>
      <c r="L21" s="10" t="str">
        <f t="shared" si="3"/>
        <v>R01</v>
      </c>
      <c r="M21" s="10" t="str">
        <f t="shared" si="4"/>
        <v>010010</v>
      </c>
      <c r="N21" s="10" t="str">
        <f t="shared" si="5"/>
        <v>11111</v>
      </c>
      <c r="O21" s="10" t="str">
        <f t="shared" si="12"/>
        <v>000000101</v>
      </c>
      <c r="P21" s="10" t="str">
        <f t="shared" si="6"/>
        <v>0110100</v>
      </c>
      <c r="Q21" s="10" t="str">
        <f t="shared" si="7"/>
        <v>00001</v>
      </c>
      <c r="R21" s="10">
        <f t="shared" si="8"/>
        <v>32</v>
      </c>
      <c r="S21" s="10" t="s">
        <v>257</v>
      </c>
      <c r="T21" s="10" t="str">
        <f t="shared" si="9"/>
        <v>01001011111000000101011010000001</v>
      </c>
      <c r="U21" s="11" t="str">
        <f t="shared" si="13"/>
        <v>0x4be05681</v>
      </c>
      <c r="V21" s="7">
        <f t="shared" si="10"/>
        <v>8</v>
      </c>
    </row>
    <row r="22" spans="1:22" x14ac:dyDescent="0.25">
      <c r="A22" s="1" t="s">
        <v>35</v>
      </c>
      <c r="B22" s="2" t="s">
        <v>276</v>
      </c>
      <c r="C22" s="2" t="s">
        <v>277</v>
      </c>
      <c r="D22" s="15">
        <f t="shared" si="11"/>
        <v>80</v>
      </c>
      <c r="E22" s="15" t="str">
        <f t="shared" si="0"/>
        <v>0x00000050</v>
      </c>
      <c r="F22" s="15"/>
      <c r="G22" s="2" t="s">
        <v>24</v>
      </c>
      <c r="H22" s="2" t="s">
        <v>494</v>
      </c>
      <c r="I22" s="3" t="s">
        <v>25</v>
      </c>
      <c r="J22" s="3" t="str">
        <f t="shared" si="1"/>
        <v>R31</v>
      </c>
      <c r="K22" s="3" t="str">
        <f t="shared" si="2"/>
        <v>#03</v>
      </c>
      <c r="L22" s="3" t="str">
        <f t="shared" si="3"/>
        <v>R01</v>
      </c>
      <c r="M22" s="3" t="str">
        <f t="shared" si="4"/>
        <v>010010</v>
      </c>
      <c r="N22" s="3" t="str">
        <f t="shared" si="5"/>
        <v>11111</v>
      </c>
      <c r="O22" s="3" t="str">
        <f t="shared" si="12"/>
        <v>000000111</v>
      </c>
      <c r="P22" s="3" t="str">
        <f t="shared" si="6"/>
        <v>0111100</v>
      </c>
      <c r="Q22" s="3" t="str">
        <f t="shared" si="7"/>
        <v>00001</v>
      </c>
      <c r="R22" s="3">
        <f t="shared" si="8"/>
        <v>32</v>
      </c>
      <c r="S22" s="3" t="s">
        <v>257</v>
      </c>
      <c r="T22" s="3" t="str">
        <f t="shared" si="9"/>
        <v>01001011111000000111011110000001</v>
      </c>
      <c r="U22" s="4" t="str">
        <f t="shared" si="13"/>
        <v>0x4be07781</v>
      </c>
      <c r="V22" s="7">
        <f t="shared" si="10"/>
        <v>8</v>
      </c>
    </row>
    <row r="23" spans="1:22" x14ac:dyDescent="0.25">
      <c r="A23" s="5" t="s">
        <v>36</v>
      </c>
      <c r="B23" s="6" t="s">
        <v>278</v>
      </c>
      <c r="C23" s="6" t="s">
        <v>279</v>
      </c>
      <c r="D23" s="16">
        <f t="shared" si="11"/>
        <v>84</v>
      </c>
      <c r="E23" s="16" t="str">
        <f t="shared" si="0"/>
        <v>0x00000054</v>
      </c>
      <c r="F23" s="16"/>
      <c r="G23" s="6" t="s">
        <v>4</v>
      </c>
      <c r="H23" s="6" t="s">
        <v>487</v>
      </c>
      <c r="I23" s="6" t="s">
        <v>37</v>
      </c>
      <c r="J23" s="7" t="str">
        <f t="shared" si="1"/>
        <v>R31</v>
      </c>
      <c r="K23" s="7" t="str">
        <f t="shared" si="2"/>
        <v>#00</v>
      </c>
      <c r="L23" s="7" t="str">
        <f t="shared" si="3"/>
        <v>R01</v>
      </c>
      <c r="M23" s="7" t="str">
        <f t="shared" si="4"/>
        <v>010000</v>
      </c>
      <c r="N23" s="7" t="str">
        <f t="shared" si="5"/>
        <v>11111</v>
      </c>
      <c r="O23" s="7" t="str">
        <f t="shared" si="12"/>
        <v>000000001</v>
      </c>
      <c r="P23" s="7" t="str">
        <f t="shared" si="6"/>
        <v>0100000</v>
      </c>
      <c r="Q23" s="7" t="str">
        <f t="shared" si="7"/>
        <v>00001</v>
      </c>
      <c r="R23" s="7">
        <f t="shared" si="8"/>
        <v>32</v>
      </c>
      <c r="S23" s="7" t="s">
        <v>257</v>
      </c>
      <c r="T23" s="7" t="str">
        <f t="shared" si="9"/>
        <v>01000011111000000001010000000001</v>
      </c>
      <c r="U23" s="13" t="str">
        <f t="shared" si="13"/>
        <v>0x43e01401</v>
      </c>
      <c r="V23" s="7">
        <f t="shared" si="10"/>
        <v>8</v>
      </c>
    </row>
    <row r="24" spans="1:22" x14ac:dyDescent="0.25">
      <c r="A24" s="5" t="s">
        <v>38</v>
      </c>
      <c r="B24" s="6" t="s">
        <v>280</v>
      </c>
      <c r="C24" s="6" t="s">
        <v>281</v>
      </c>
      <c r="D24" s="16">
        <f t="shared" si="11"/>
        <v>88</v>
      </c>
      <c r="E24" s="16" t="str">
        <f t="shared" si="0"/>
        <v>0x00000058</v>
      </c>
      <c r="F24" s="16"/>
      <c r="G24" s="6" t="s">
        <v>39</v>
      </c>
      <c r="H24" s="6" t="s">
        <v>496</v>
      </c>
      <c r="I24" s="6" t="s">
        <v>40</v>
      </c>
      <c r="J24" s="7" t="str">
        <f t="shared" si="1"/>
        <v>R01</v>
      </c>
      <c r="K24" s="7" t="str">
        <f t="shared" ref="K24:K29" si="14">TRIM(MID(I24,FIND(",",I24)+1,99))</f>
        <v>4(R31)</v>
      </c>
      <c r="L24" s="7"/>
      <c r="M24" s="7" t="str">
        <f t="shared" ref="M24:M29" si="15">HEX2BIN(H24,6)</f>
        <v>101000</v>
      </c>
      <c r="N24" s="7" t="str">
        <f t="shared" si="5"/>
        <v>00001</v>
      </c>
      <c r="O24" s="7" t="str">
        <f t="shared" ref="O24:O29" si="16">IF(MID(K24,1,1)="#",DEC2BIN(MID(K24,2,99),8)&amp;"1",IF(MID(K24,1,1)="R",DEC2BIN(MID(K24,2,99),5)&amp;"0000",DEC2BIN(MID(K24,FIND("(",K24)+2,2),5)&amp;"00000000"&amp;DEC2BIN(MID(K24,1,FIND("(",K24)-1),8)))</f>
        <v>111110000000000000100</v>
      </c>
      <c r="P24" s="7" t="str">
        <f t="shared" si="6"/>
        <v/>
      </c>
      <c r="Q24" s="7"/>
      <c r="R24" s="7">
        <f t="shared" si="8"/>
        <v>32</v>
      </c>
      <c r="S24" s="7" t="s">
        <v>257</v>
      </c>
      <c r="T24" s="7" t="str">
        <f t="shared" si="9"/>
        <v>10100000001111110000000000000100</v>
      </c>
      <c r="U24" s="13" t="str">
        <f t="shared" si="13"/>
        <v>0xa03f0004</v>
      </c>
      <c r="V24" s="7">
        <f t="shared" si="10"/>
        <v>8</v>
      </c>
    </row>
    <row r="25" spans="1:22" x14ac:dyDescent="0.25">
      <c r="A25" s="8" t="s">
        <v>41</v>
      </c>
      <c r="B25" s="9" t="s">
        <v>282</v>
      </c>
      <c r="C25" s="9" t="s">
        <v>283</v>
      </c>
      <c r="D25" s="17">
        <f t="shared" si="11"/>
        <v>92</v>
      </c>
      <c r="E25" s="17" t="str">
        <f t="shared" si="0"/>
        <v>0x0000005C</v>
      </c>
      <c r="F25" s="17"/>
      <c r="G25" s="9" t="s">
        <v>42</v>
      </c>
      <c r="H25" s="9" t="s">
        <v>497</v>
      </c>
      <c r="I25" s="10" t="s">
        <v>40</v>
      </c>
      <c r="J25" s="10" t="str">
        <f t="shared" si="1"/>
        <v>R01</v>
      </c>
      <c r="K25" s="10" t="str">
        <f t="shared" si="14"/>
        <v>4(R31)</v>
      </c>
      <c r="L25" s="10"/>
      <c r="M25" s="10" t="str">
        <f t="shared" si="15"/>
        <v>001100</v>
      </c>
      <c r="N25" s="10" t="str">
        <f t="shared" si="5"/>
        <v>00001</v>
      </c>
      <c r="O25" s="10" t="str">
        <f t="shared" si="16"/>
        <v>111110000000000000100</v>
      </c>
      <c r="P25" s="10" t="str">
        <f t="shared" si="6"/>
        <v/>
      </c>
      <c r="Q25" s="10"/>
      <c r="R25" s="10">
        <f t="shared" si="8"/>
        <v>32</v>
      </c>
      <c r="S25" s="10" t="s">
        <v>257</v>
      </c>
      <c r="T25" s="10" t="str">
        <f t="shared" si="9"/>
        <v>00110000001111110000000000000100</v>
      </c>
      <c r="U25" s="11" t="str">
        <f t="shared" si="13"/>
        <v>0x303f0004</v>
      </c>
      <c r="V25" s="7">
        <f t="shared" si="10"/>
        <v>8</v>
      </c>
    </row>
    <row r="26" spans="1:22" x14ac:dyDescent="0.25">
      <c r="A26" s="1" t="s">
        <v>43</v>
      </c>
      <c r="B26" s="2" t="s">
        <v>284</v>
      </c>
      <c r="C26" s="2" t="s">
        <v>285</v>
      </c>
      <c r="D26" s="15">
        <f t="shared" si="11"/>
        <v>96</v>
      </c>
      <c r="E26" s="15" t="str">
        <f t="shared" si="0"/>
        <v>0x00000060</v>
      </c>
      <c r="F26" s="15"/>
      <c r="G26" s="2" t="s">
        <v>42</v>
      </c>
      <c r="H26" s="2" t="s">
        <v>497</v>
      </c>
      <c r="I26" s="3" t="s">
        <v>40</v>
      </c>
      <c r="J26" s="3" t="str">
        <f t="shared" si="1"/>
        <v>R01</v>
      </c>
      <c r="K26" s="3" t="str">
        <f t="shared" si="14"/>
        <v>4(R31)</v>
      </c>
      <c r="L26" s="3"/>
      <c r="M26" s="3" t="str">
        <f t="shared" si="15"/>
        <v>001100</v>
      </c>
      <c r="N26" s="3" t="str">
        <f t="shared" si="5"/>
        <v>00001</v>
      </c>
      <c r="O26" s="3" t="str">
        <f t="shared" si="16"/>
        <v>111110000000000000100</v>
      </c>
      <c r="P26" s="3" t="str">
        <f t="shared" si="6"/>
        <v/>
      </c>
      <c r="Q26" s="3"/>
      <c r="R26" s="3">
        <f t="shared" si="8"/>
        <v>32</v>
      </c>
      <c r="S26" s="3" t="s">
        <v>257</v>
      </c>
      <c r="T26" s="3" t="str">
        <f t="shared" si="9"/>
        <v>00110000001111110000000000000100</v>
      </c>
      <c r="U26" s="4" t="str">
        <f t="shared" si="13"/>
        <v>0x303f0004</v>
      </c>
      <c r="V26" s="7">
        <f t="shared" si="10"/>
        <v>8</v>
      </c>
    </row>
    <row r="27" spans="1:22" x14ac:dyDescent="0.25">
      <c r="A27" s="5" t="s">
        <v>44</v>
      </c>
      <c r="B27" s="6" t="s">
        <v>286</v>
      </c>
      <c r="C27" s="6" t="s">
        <v>287</v>
      </c>
      <c r="D27" s="16">
        <f t="shared" si="11"/>
        <v>100</v>
      </c>
      <c r="E27" s="16" t="str">
        <f t="shared" si="0"/>
        <v>0x00000064</v>
      </c>
      <c r="F27" s="16"/>
      <c r="G27" s="6" t="s">
        <v>45</v>
      </c>
      <c r="H27" s="6" t="s">
        <v>498</v>
      </c>
      <c r="I27" s="6" t="s">
        <v>40</v>
      </c>
      <c r="J27" s="7" t="str">
        <f t="shared" si="1"/>
        <v>R01</v>
      </c>
      <c r="K27" s="7" t="str">
        <f t="shared" si="14"/>
        <v>4(R31)</v>
      </c>
      <c r="L27" s="7"/>
      <c r="M27" s="7" t="str">
        <f t="shared" si="15"/>
        <v>001010</v>
      </c>
      <c r="N27" s="7" t="str">
        <f t="shared" si="5"/>
        <v>00001</v>
      </c>
      <c r="O27" s="7" t="str">
        <f t="shared" si="16"/>
        <v>111110000000000000100</v>
      </c>
      <c r="P27" s="7" t="str">
        <f t="shared" si="6"/>
        <v/>
      </c>
      <c r="Q27" s="7"/>
      <c r="R27" s="7">
        <f t="shared" si="8"/>
        <v>32</v>
      </c>
      <c r="S27" s="7" t="s">
        <v>257</v>
      </c>
      <c r="T27" s="7" t="str">
        <f t="shared" si="9"/>
        <v>00101000001111110000000000000100</v>
      </c>
      <c r="U27" s="13" t="str">
        <f t="shared" si="13"/>
        <v>0x283f0004</v>
      </c>
      <c r="V27" s="7">
        <f t="shared" si="10"/>
        <v>8</v>
      </c>
    </row>
    <row r="28" spans="1:22" x14ac:dyDescent="0.25">
      <c r="A28" s="5" t="s">
        <v>46</v>
      </c>
      <c r="B28" s="6" t="s">
        <v>288</v>
      </c>
      <c r="C28" s="6" t="s">
        <v>289</v>
      </c>
      <c r="D28" s="16">
        <f t="shared" si="11"/>
        <v>104</v>
      </c>
      <c r="E28" s="16" t="str">
        <f t="shared" si="0"/>
        <v>0x00000068</v>
      </c>
      <c r="F28" s="16"/>
      <c r="G28" s="6" t="s">
        <v>45</v>
      </c>
      <c r="H28" s="6" t="s">
        <v>498</v>
      </c>
      <c r="I28" s="6" t="s">
        <v>40</v>
      </c>
      <c r="J28" s="7" t="str">
        <f t="shared" si="1"/>
        <v>R01</v>
      </c>
      <c r="K28" s="7" t="str">
        <f t="shared" si="14"/>
        <v>4(R31)</v>
      </c>
      <c r="L28" s="7"/>
      <c r="M28" s="7" t="str">
        <f t="shared" si="15"/>
        <v>001010</v>
      </c>
      <c r="N28" s="7" t="str">
        <f t="shared" si="5"/>
        <v>00001</v>
      </c>
      <c r="O28" s="7" t="str">
        <f t="shared" si="16"/>
        <v>111110000000000000100</v>
      </c>
      <c r="P28" s="7" t="str">
        <f t="shared" si="6"/>
        <v/>
      </c>
      <c r="Q28" s="7"/>
      <c r="R28" s="7">
        <f t="shared" si="8"/>
        <v>32</v>
      </c>
      <c r="S28" s="7" t="s">
        <v>257</v>
      </c>
      <c r="T28" s="7" t="str">
        <f t="shared" si="9"/>
        <v>00101000001111110000000000000100</v>
      </c>
      <c r="U28" s="13" t="str">
        <f t="shared" si="13"/>
        <v>0x283f0004</v>
      </c>
      <c r="V28" s="7">
        <f t="shared" si="10"/>
        <v>8</v>
      </c>
    </row>
    <row r="29" spans="1:22" x14ac:dyDescent="0.25">
      <c r="A29" s="8" t="s">
        <v>47</v>
      </c>
      <c r="B29" s="9" t="s">
        <v>290</v>
      </c>
      <c r="C29" s="9" t="s">
        <v>291</v>
      </c>
      <c r="D29" s="17">
        <f t="shared" si="11"/>
        <v>108</v>
      </c>
      <c r="E29" s="17" t="str">
        <f t="shared" si="0"/>
        <v>0x0000006C</v>
      </c>
      <c r="F29" s="17"/>
      <c r="G29" s="9" t="s">
        <v>48</v>
      </c>
      <c r="H29" s="9" t="s">
        <v>499</v>
      </c>
      <c r="I29" s="10" t="s">
        <v>49</v>
      </c>
      <c r="J29" s="10" t="str">
        <f t="shared" si="1"/>
        <v>R01</v>
      </c>
      <c r="K29" s="10" t="str">
        <f t="shared" si="14"/>
        <v>0(R31)</v>
      </c>
      <c r="L29" s="10"/>
      <c r="M29" s="10" t="str">
        <f t="shared" si="15"/>
        <v>001000</v>
      </c>
      <c r="N29" s="10" t="str">
        <f t="shared" si="5"/>
        <v>00001</v>
      </c>
      <c r="O29" s="10" t="str">
        <f t="shared" si="16"/>
        <v>111110000000000000000</v>
      </c>
      <c r="P29" s="10" t="str">
        <f t="shared" si="6"/>
        <v/>
      </c>
      <c r="Q29" s="10"/>
      <c r="R29" s="10">
        <f t="shared" si="8"/>
        <v>32</v>
      </c>
      <c r="S29" s="10" t="s">
        <v>257</v>
      </c>
      <c r="T29" s="10" t="str">
        <f t="shared" si="9"/>
        <v>00100000001111110000000000000000</v>
      </c>
      <c r="U29" s="11" t="str">
        <f t="shared" si="13"/>
        <v>0x203f0000</v>
      </c>
      <c r="V29" s="7">
        <f t="shared" si="10"/>
        <v>8</v>
      </c>
    </row>
    <row r="30" spans="1:22" x14ac:dyDescent="0.25">
      <c r="A30" s="1" t="s">
        <v>50</v>
      </c>
      <c r="B30" s="2" t="s">
        <v>292</v>
      </c>
      <c r="C30" s="2" t="s">
        <v>293</v>
      </c>
      <c r="D30" s="15">
        <f t="shared" si="11"/>
        <v>112</v>
      </c>
      <c r="E30" s="15" t="str">
        <f t="shared" si="0"/>
        <v>0x00000070</v>
      </c>
      <c r="F30" s="15"/>
      <c r="G30" s="2" t="s">
        <v>9</v>
      </c>
      <c r="H30" s="2" t="s">
        <v>488</v>
      </c>
      <c r="I30" s="3" t="s">
        <v>37</v>
      </c>
      <c r="J30" s="3" t="str">
        <f t="shared" si="1"/>
        <v>R31</v>
      </c>
      <c r="K30" s="3" t="str">
        <f t="shared" si="2"/>
        <v>#00</v>
      </c>
      <c r="L30" s="3" t="str">
        <f t="shared" si="3"/>
        <v>R01</v>
      </c>
      <c r="M30" s="3" t="str">
        <f t="shared" si="4"/>
        <v>010001</v>
      </c>
      <c r="N30" s="3" t="str">
        <f t="shared" si="5"/>
        <v>11111</v>
      </c>
      <c r="O30" s="3" t="str">
        <f t="shared" si="12"/>
        <v>000000001</v>
      </c>
      <c r="P30" s="3" t="str">
        <f t="shared" si="6"/>
        <v>0000000</v>
      </c>
      <c r="Q30" s="3" t="str">
        <f t="shared" si="7"/>
        <v>00001</v>
      </c>
      <c r="R30" s="3">
        <f t="shared" si="8"/>
        <v>32</v>
      </c>
      <c r="S30" s="3" t="s">
        <v>257</v>
      </c>
      <c r="T30" s="3" t="str">
        <f t="shared" si="9"/>
        <v>01000111111000000001000000000001</v>
      </c>
      <c r="U30" s="4" t="str">
        <f t="shared" si="13"/>
        <v>0x47e01001</v>
      </c>
      <c r="V30" s="7">
        <f t="shared" si="10"/>
        <v>8</v>
      </c>
    </row>
    <row r="31" spans="1:22" x14ac:dyDescent="0.25">
      <c r="A31" s="5" t="s">
        <v>51</v>
      </c>
      <c r="B31" s="6" t="s">
        <v>294</v>
      </c>
      <c r="C31" s="6" t="s">
        <v>295</v>
      </c>
      <c r="D31" s="16">
        <f t="shared" si="11"/>
        <v>116</v>
      </c>
      <c r="E31" s="16" t="str">
        <f t="shared" si="0"/>
        <v>0x00000074</v>
      </c>
      <c r="F31" s="16"/>
      <c r="G31" s="6" t="s">
        <v>11</v>
      </c>
      <c r="H31" s="6" t="s">
        <v>489</v>
      </c>
      <c r="I31" s="6" t="s">
        <v>37</v>
      </c>
      <c r="J31" s="7" t="str">
        <f t="shared" si="1"/>
        <v>R31</v>
      </c>
      <c r="K31" s="7" t="str">
        <f t="shared" si="2"/>
        <v>#00</v>
      </c>
      <c r="L31" s="7" t="str">
        <f t="shared" si="3"/>
        <v>R01</v>
      </c>
      <c r="M31" s="7" t="str">
        <f t="shared" si="4"/>
        <v>010001</v>
      </c>
      <c r="N31" s="7" t="str">
        <f t="shared" si="5"/>
        <v>11111</v>
      </c>
      <c r="O31" s="7" t="str">
        <f t="shared" si="12"/>
        <v>000000001</v>
      </c>
      <c r="P31" s="7" t="str">
        <f t="shared" si="6"/>
        <v>0100000</v>
      </c>
      <c r="Q31" s="7" t="str">
        <f t="shared" si="7"/>
        <v>00001</v>
      </c>
      <c r="R31" s="7">
        <f t="shared" si="8"/>
        <v>32</v>
      </c>
      <c r="S31" s="7" t="s">
        <v>257</v>
      </c>
      <c r="T31" s="7" t="str">
        <f t="shared" si="9"/>
        <v>01000111111000000001010000000001</v>
      </c>
      <c r="U31" s="13" t="str">
        <f t="shared" si="13"/>
        <v>0x47e01401</v>
      </c>
      <c r="V31" s="7">
        <f t="shared" si="10"/>
        <v>8</v>
      </c>
    </row>
    <row r="32" spans="1:22" x14ac:dyDescent="0.25">
      <c r="A32" s="5" t="s">
        <v>52</v>
      </c>
      <c r="B32" s="6" t="s">
        <v>296</v>
      </c>
      <c r="C32" s="6" t="s">
        <v>297</v>
      </c>
      <c r="D32" s="16">
        <f t="shared" si="11"/>
        <v>120</v>
      </c>
      <c r="E32" s="16" t="str">
        <f t="shared" si="0"/>
        <v>0x00000078</v>
      </c>
      <c r="F32" s="16"/>
      <c r="G32" s="6" t="s">
        <v>15</v>
      </c>
      <c r="H32" s="6" t="s">
        <v>491</v>
      </c>
      <c r="I32" s="6" t="s">
        <v>37</v>
      </c>
      <c r="J32" s="7" t="str">
        <f t="shared" si="1"/>
        <v>R31</v>
      </c>
      <c r="K32" s="7" t="str">
        <f t="shared" si="2"/>
        <v>#00</v>
      </c>
      <c r="L32" s="7" t="str">
        <f t="shared" si="3"/>
        <v>R01</v>
      </c>
      <c r="M32" s="7" t="str">
        <f t="shared" si="4"/>
        <v>010001</v>
      </c>
      <c r="N32" s="7" t="str">
        <f t="shared" si="5"/>
        <v>11111</v>
      </c>
      <c r="O32" s="7" t="str">
        <f t="shared" si="12"/>
        <v>000000001</v>
      </c>
      <c r="P32" s="7" t="str">
        <f t="shared" si="6"/>
        <v>0101000</v>
      </c>
      <c r="Q32" s="7" t="str">
        <f t="shared" si="7"/>
        <v>00001</v>
      </c>
      <c r="R32" s="7">
        <f t="shared" si="8"/>
        <v>32</v>
      </c>
      <c r="S32" s="7" t="s">
        <v>257</v>
      </c>
      <c r="T32" s="7" t="str">
        <f t="shared" si="9"/>
        <v>01000111111000000001010100000001</v>
      </c>
      <c r="U32" s="13" t="str">
        <f t="shared" si="13"/>
        <v>0x47e01501</v>
      </c>
      <c r="V32" s="7">
        <f t="shared" si="10"/>
        <v>8</v>
      </c>
    </row>
    <row r="33" spans="1:22" x14ac:dyDescent="0.25">
      <c r="A33" s="8" t="s">
        <v>53</v>
      </c>
      <c r="B33" s="9" t="s">
        <v>298</v>
      </c>
      <c r="C33" s="9" t="s">
        <v>299</v>
      </c>
      <c r="D33" s="17">
        <f t="shared" si="11"/>
        <v>124</v>
      </c>
      <c r="E33" s="17" t="str">
        <f t="shared" si="0"/>
        <v>0x0000007C</v>
      </c>
      <c r="F33" s="17"/>
      <c r="G33" s="9" t="s">
        <v>17</v>
      </c>
      <c r="H33" s="9" t="s">
        <v>492</v>
      </c>
      <c r="I33" s="10" t="s">
        <v>37</v>
      </c>
      <c r="J33" s="10" t="str">
        <f t="shared" si="1"/>
        <v>R31</v>
      </c>
      <c r="K33" s="10" t="str">
        <f t="shared" si="2"/>
        <v>#00</v>
      </c>
      <c r="L33" s="10" t="str">
        <f t="shared" si="3"/>
        <v>R01</v>
      </c>
      <c r="M33" s="10" t="str">
        <f t="shared" si="4"/>
        <v>010000</v>
      </c>
      <c r="N33" s="10" t="str">
        <f t="shared" si="5"/>
        <v>11111</v>
      </c>
      <c r="O33" s="10" t="str">
        <f t="shared" si="12"/>
        <v>000000001</v>
      </c>
      <c r="P33" s="10" t="str">
        <f t="shared" si="6"/>
        <v>1001101</v>
      </c>
      <c r="Q33" s="10" t="str">
        <f t="shared" si="7"/>
        <v>00001</v>
      </c>
      <c r="R33" s="10">
        <f t="shared" si="8"/>
        <v>32</v>
      </c>
      <c r="S33" s="10" t="s">
        <v>257</v>
      </c>
      <c r="T33" s="10" t="str">
        <f t="shared" si="9"/>
        <v>01000011111000000001100110100001</v>
      </c>
      <c r="U33" s="11" t="str">
        <f t="shared" si="13"/>
        <v>0x43e019a1</v>
      </c>
      <c r="V33" s="7">
        <f t="shared" si="10"/>
        <v>8</v>
      </c>
    </row>
    <row r="34" spans="1:22" x14ac:dyDescent="0.25">
      <c r="A34" s="1" t="s">
        <v>54</v>
      </c>
      <c r="B34" s="2" t="s">
        <v>300</v>
      </c>
      <c r="C34" s="2" t="s">
        <v>301</v>
      </c>
      <c r="D34" s="15">
        <f t="shared" si="11"/>
        <v>128</v>
      </c>
      <c r="E34" s="15" t="str">
        <f t="shared" si="0"/>
        <v>0x00000080</v>
      </c>
      <c r="F34" s="15"/>
      <c r="G34" s="2" t="s">
        <v>11</v>
      </c>
      <c r="H34" s="2" t="s">
        <v>489</v>
      </c>
      <c r="I34" s="3" t="s">
        <v>55</v>
      </c>
      <c r="J34" s="3" t="str">
        <f t="shared" si="1"/>
        <v>R31</v>
      </c>
      <c r="K34" s="3" t="str">
        <f t="shared" si="2"/>
        <v>#65</v>
      </c>
      <c r="L34" s="3" t="str">
        <f t="shared" si="3"/>
        <v>R08</v>
      </c>
      <c r="M34" s="3" t="str">
        <f t="shared" si="4"/>
        <v>010001</v>
      </c>
      <c r="N34" s="3" t="str">
        <f t="shared" si="5"/>
        <v>11111</v>
      </c>
      <c r="O34" s="3" t="str">
        <f t="shared" si="12"/>
        <v>010000011</v>
      </c>
      <c r="P34" s="3" t="str">
        <f t="shared" si="6"/>
        <v>0100000</v>
      </c>
      <c r="Q34" s="3" t="str">
        <f t="shared" si="7"/>
        <v>01000</v>
      </c>
      <c r="R34" s="3">
        <f t="shared" si="8"/>
        <v>32</v>
      </c>
      <c r="S34" s="3" t="s">
        <v>257</v>
      </c>
      <c r="T34" s="3" t="str">
        <f t="shared" si="9"/>
        <v>01000111111010000011010000001000</v>
      </c>
      <c r="U34" s="4" t="str">
        <f t="shared" si="13"/>
        <v>0x47e83408</v>
      </c>
      <c r="V34" s="7">
        <f t="shared" si="10"/>
        <v>8</v>
      </c>
    </row>
    <row r="35" spans="1:22" x14ac:dyDescent="0.25">
      <c r="A35" s="5" t="s">
        <v>56</v>
      </c>
      <c r="B35" s="6" t="s">
        <v>302</v>
      </c>
      <c r="C35" s="6" t="s">
        <v>303</v>
      </c>
      <c r="D35" s="16">
        <f t="shared" si="11"/>
        <v>132</v>
      </c>
      <c r="E35" s="16" t="str">
        <f t="shared" si="0"/>
        <v>0x00000084</v>
      </c>
      <c r="F35" s="16"/>
      <c r="G35" s="6" t="s">
        <v>1</v>
      </c>
      <c r="H35" s="6" t="s">
        <v>486</v>
      </c>
      <c r="I35" s="6" t="s">
        <v>57</v>
      </c>
      <c r="J35" s="7" t="str">
        <f t="shared" si="1"/>
        <v>R08</v>
      </c>
      <c r="K35" s="7" t="str">
        <f t="shared" si="2"/>
        <v>#16</v>
      </c>
      <c r="L35" s="7" t="str">
        <f t="shared" si="3"/>
        <v>R08</v>
      </c>
      <c r="M35" s="7" t="str">
        <f t="shared" si="4"/>
        <v>010010</v>
      </c>
      <c r="N35" s="7" t="str">
        <f t="shared" si="5"/>
        <v>01000</v>
      </c>
      <c r="O35" s="7" t="str">
        <f t="shared" si="12"/>
        <v>000100001</v>
      </c>
      <c r="P35" s="7" t="str">
        <f t="shared" si="6"/>
        <v>0111001</v>
      </c>
      <c r="Q35" s="7" t="str">
        <f t="shared" si="7"/>
        <v>01000</v>
      </c>
      <c r="R35" s="7">
        <f t="shared" si="8"/>
        <v>32</v>
      </c>
      <c r="S35" s="7" t="s">
        <v>257</v>
      </c>
      <c r="T35" s="7" t="str">
        <f t="shared" si="9"/>
        <v>01001001000000100001011100101000</v>
      </c>
      <c r="U35" s="13" t="str">
        <f t="shared" si="13"/>
        <v>0x49021728</v>
      </c>
      <c r="V35" s="7">
        <f t="shared" si="10"/>
        <v>8</v>
      </c>
    </row>
    <row r="36" spans="1:22" x14ac:dyDescent="0.25">
      <c r="A36" s="5" t="s">
        <v>58</v>
      </c>
      <c r="B36" s="6" t="s">
        <v>304</v>
      </c>
      <c r="C36" s="6" t="s">
        <v>305</v>
      </c>
      <c r="D36" s="16">
        <f t="shared" si="11"/>
        <v>136</v>
      </c>
      <c r="E36" s="16" t="str">
        <f t="shared" si="0"/>
        <v>0x00000088</v>
      </c>
      <c r="F36" s="16"/>
      <c r="G36" s="6" t="s">
        <v>11</v>
      </c>
      <c r="H36" s="6" t="s">
        <v>489</v>
      </c>
      <c r="I36" s="6" t="s">
        <v>59</v>
      </c>
      <c r="J36" s="7" t="str">
        <f t="shared" si="1"/>
        <v>R08</v>
      </c>
      <c r="K36" s="7" t="str">
        <f t="shared" si="2"/>
        <v>#65</v>
      </c>
      <c r="L36" s="7" t="str">
        <f t="shared" si="3"/>
        <v>R08</v>
      </c>
      <c r="M36" s="7" t="str">
        <f t="shared" si="4"/>
        <v>010001</v>
      </c>
      <c r="N36" s="7" t="str">
        <f t="shared" si="5"/>
        <v>01000</v>
      </c>
      <c r="O36" s="7" t="str">
        <f t="shared" si="12"/>
        <v>010000011</v>
      </c>
      <c r="P36" s="7" t="str">
        <f t="shared" si="6"/>
        <v>0100000</v>
      </c>
      <c r="Q36" s="7" t="str">
        <f t="shared" si="7"/>
        <v>01000</v>
      </c>
      <c r="R36" s="7">
        <f t="shared" si="8"/>
        <v>32</v>
      </c>
      <c r="S36" s="7" t="s">
        <v>257</v>
      </c>
      <c r="T36" s="7" t="str">
        <f t="shared" si="9"/>
        <v>01000101000010000011010000001000</v>
      </c>
      <c r="U36" s="13" t="str">
        <f t="shared" si="13"/>
        <v>0x45083408</v>
      </c>
      <c r="V36" s="7">
        <f t="shared" si="10"/>
        <v>8</v>
      </c>
    </row>
    <row r="37" spans="1:22" x14ac:dyDescent="0.25">
      <c r="A37" s="8" t="s">
        <v>60</v>
      </c>
      <c r="B37" s="9" t="s">
        <v>306</v>
      </c>
      <c r="C37" s="9" t="s">
        <v>307</v>
      </c>
      <c r="D37" s="17">
        <f t="shared" si="11"/>
        <v>140</v>
      </c>
      <c r="E37" s="17" t="str">
        <f t="shared" si="0"/>
        <v>0x0000008C</v>
      </c>
      <c r="F37" s="17"/>
      <c r="G37" s="9" t="s">
        <v>61</v>
      </c>
      <c r="H37" s="9" t="s">
        <v>500</v>
      </c>
      <c r="I37" s="10" t="s">
        <v>62</v>
      </c>
      <c r="J37" s="10" t="str">
        <f t="shared" si="1"/>
        <v>R08</v>
      </c>
      <c r="K37" s="10" t="str">
        <f>TRIM(MID(I37,FIND(",",I37)+1,99))</f>
        <v>0(R31)</v>
      </c>
      <c r="L37" s="10"/>
      <c r="M37" s="10" t="str">
        <f>HEX2BIN(H37,6)</f>
        <v>101100</v>
      </c>
      <c r="N37" s="10" t="str">
        <f t="shared" si="5"/>
        <v>01000</v>
      </c>
      <c r="O37" s="10" t="str">
        <f>IF(MID(K37,1,1)="#",DEC2BIN(MID(K37,2,99),8)&amp;"1",IF(MID(K37,1,1)="R",DEC2BIN(MID(K37,2,99),5)&amp;"0000",DEC2BIN(MID(K37,FIND("(",K37)+2,2),5)&amp;"00000000"&amp;DEC2BIN(MID(K37,1,FIND("(",K37)-1),8)))</f>
        <v>111110000000000000000</v>
      </c>
      <c r="P37" s="10" t="str">
        <f t="shared" si="6"/>
        <v/>
      </c>
      <c r="Q37" s="10"/>
      <c r="R37" s="10">
        <f t="shared" si="8"/>
        <v>32</v>
      </c>
      <c r="S37" s="10" t="s">
        <v>257</v>
      </c>
      <c r="T37" s="10" t="str">
        <f t="shared" si="9"/>
        <v>10110001000111110000000000000000</v>
      </c>
      <c r="U37" s="11" t="str">
        <f t="shared" si="13"/>
        <v>0xb11f0000</v>
      </c>
      <c r="V37" s="7">
        <f t="shared" si="10"/>
        <v>8</v>
      </c>
    </row>
    <row r="38" spans="1:22" x14ac:dyDescent="0.25">
      <c r="A38" s="1" t="s">
        <v>63</v>
      </c>
      <c r="B38" s="2" t="s">
        <v>308</v>
      </c>
      <c r="C38" s="2" t="s">
        <v>309</v>
      </c>
      <c r="D38" s="15">
        <f t="shared" si="11"/>
        <v>144</v>
      </c>
      <c r="E38" s="15" t="str">
        <f t="shared" si="0"/>
        <v>0x00000090</v>
      </c>
      <c r="F38" s="15"/>
      <c r="G38" s="2" t="s">
        <v>39</v>
      </c>
      <c r="H38" s="2" t="s">
        <v>496</v>
      </c>
      <c r="I38" s="3" t="s">
        <v>64</v>
      </c>
      <c r="J38" s="3" t="str">
        <f t="shared" si="1"/>
        <v>R09</v>
      </c>
      <c r="K38" s="3" t="str">
        <f>TRIM(MID(I38,FIND(",",I38)+1,99))</f>
        <v>0(R31)</v>
      </c>
      <c r="L38" s="3"/>
      <c r="M38" s="3" t="str">
        <f>HEX2BIN(H38,6)</f>
        <v>101000</v>
      </c>
      <c r="N38" s="3" t="str">
        <f t="shared" si="5"/>
        <v>01001</v>
      </c>
      <c r="O38" s="3" t="str">
        <f>IF(MID(K38,1,1)="#",DEC2BIN(MID(K38,2,99),8)&amp;"1",IF(MID(K38,1,1)="R",DEC2BIN(MID(K38,2,99),5)&amp;"0000",DEC2BIN(MID(K38,FIND("(",K38)+2,2),5)&amp;"00000000"&amp;DEC2BIN(MID(K38,1,FIND("(",K38)-1),8)))</f>
        <v>111110000000000000000</v>
      </c>
      <c r="P38" s="3" t="str">
        <f t="shared" si="6"/>
        <v/>
      </c>
      <c r="Q38" s="3"/>
      <c r="R38" s="3">
        <f t="shared" si="8"/>
        <v>32</v>
      </c>
      <c r="S38" s="3" t="s">
        <v>257</v>
      </c>
      <c r="T38" s="3" t="str">
        <f t="shared" si="9"/>
        <v>10100001001111110000000000000000</v>
      </c>
      <c r="U38" s="4" t="str">
        <f t="shared" si="13"/>
        <v>0xa13f0000</v>
      </c>
      <c r="V38" s="7">
        <f t="shared" si="10"/>
        <v>8</v>
      </c>
    </row>
    <row r="39" spans="1:22" x14ac:dyDescent="0.25">
      <c r="A39" s="5" t="s">
        <v>65</v>
      </c>
      <c r="B39" s="6" t="s">
        <v>310</v>
      </c>
      <c r="C39" s="6" t="s">
        <v>311</v>
      </c>
      <c r="D39" s="16">
        <f t="shared" si="11"/>
        <v>148</v>
      </c>
      <c r="E39" s="16" t="str">
        <f t="shared" si="0"/>
        <v>0x00000094</v>
      </c>
      <c r="F39" s="16"/>
      <c r="G39" s="6" t="s">
        <v>11</v>
      </c>
      <c r="H39" s="6" t="s">
        <v>489</v>
      </c>
      <c r="I39" s="6" t="s">
        <v>66</v>
      </c>
      <c r="J39" s="7" t="str">
        <f t="shared" si="1"/>
        <v>R31</v>
      </c>
      <c r="K39" s="7" t="str">
        <f t="shared" si="2"/>
        <v>#46</v>
      </c>
      <c r="L39" s="7" t="str">
        <f t="shared" si="3"/>
        <v>R08</v>
      </c>
      <c r="M39" s="7" t="str">
        <f t="shared" si="4"/>
        <v>010001</v>
      </c>
      <c r="N39" s="7" t="str">
        <f t="shared" si="5"/>
        <v>11111</v>
      </c>
      <c r="O39" s="7" t="str">
        <f t="shared" si="12"/>
        <v>001011101</v>
      </c>
      <c r="P39" s="7" t="str">
        <f t="shared" si="6"/>
        <v>0100000</v>
      </c>
      <c r="Q39" s="7" t="str">
        <f t="shared" si="7"/>
        <v>01000</v>
      </c>
      <c r="R39" s="7">
        <f t="shared" si="8"/>
        <v>32</v>
      </c>
      <c r="S39" s="7" t="s">
        <v>257</v>
      </c>
      <c r="T39" s="7" t="str">
        <f t="shared" si="9"/>
        <v>01000111111001011101010000001000</v>
      </c>
      <c r="U39" s="13" t="str">
        <f t="shared" si="13"/>
        <v>0x47e5d408</v>
      </c>
      <c r="V39" s="7">
        <f t="shared" si="10"/>
        <v>8</v>
      </c>
    </row>
    <row r="40" spans="1:22" x14ac:dyDescent="0.25">
      <c r="A40" s="5" t="s">
        <v>67</v>
      </c>
      <c r="B40" s="6" t="s">
        <v>312</v>
      </c>
      <c r="C40" s="6" t="s">
        <v>313</v>
      </c>
      <c r="D40" s="16">
        <f t="shared" si="11"/>
        <v>152</v>
      </c>
      <c r="E40" s="16" t="str">
        <f t="shared" si="0"/>
        <v>0x00000098</v>
      </c>
      <c r="F40" s="16"/>
      <c r="G40" s="6" t="s">
        <v>68</v>
      </c>
      <c r="H40" s="6" t="s">
        <v>501</v>
      </c>
      <c r="I40" s="6" t="s">
        <v>62</v>
      </c>
      <c r="J40" s="7" t="str">
        <f t="shared" si="1"/>
        <v>R08</v>
      </c>
      <c r="K40" s="7" t="str">
        <f>TRIM(MID(I40,FIND(",",I40)+1,99))</f>
        <v>0(R31)</v>
      </c>
      <c r="L40" s="7"/>
      <c r="M40" s="7" t="str">
        <f>HEX2BIN(H40,6)</f>
        <v>001101</v>
      </c>
      <c r="N40" s="7" t="str">
        <f t="shared" si="5"/>
        <v>01000</v>
      </c>
      <c r="O40" s="7" t="str">
        <f>IF(MID(K40,1,1)="#",DEC2BIN(MID(K40,2,99),8)&amp;"1",IF(MID(K40,1,1)="R",DEC2BIN(MID(K40,2,99),5)&amp;"0000",DEC2BIN(MID(K40,FIND("(",K40)+2,2),5)&amp;"00000000"&amp;DEC2BIN(MID(K40,1,FIND("(",K40)-1),8)))</f>
        <v>111110000000000000000</v>
      </c>
      <c r="P40" s="7" t="str">
        <f t="shared" si="6"/>
        <v/>
      </c>
      <c r="Q40" s="7"/>
      <c r="R40" s="7">
        <f t="shared" si="8"/>
        <v>32</v>
      </c>
      <c r="S40" s="7" t="s">
        <v>257</v>
      </c>
      <c r="T40" s="7" t="str">
        <f t="shared" si="9"/>
        <v>00110101000111110000000000000000</v>
      </c>
      <c r="U40" s="13" t="str">
        <f t="shared" si="13"/>
        <v>0x351f0000</v>
      </c>
      <c r="V40" s="7">
        <f t="shared" si="10"/>
        <v>8</v>
      </c>
    </row>
    <row r="41" spans="1:22" x14ac:dyDescent="0.25">
      <c r="A41" s="8" t="s">
        <v>69</v>
      </c>
      <c r="B41" s="9" t="s">
        <v>308</v>
      </c>
      <c r="C41" s="9" t="s">
        <v>309</v>
      </c>
      <c r="D41" s="17">
        <f t="shared" si="11"/>
        <v>156</v>
      </c>
      <c r="E41" s="17" t="str">
        <f t="shared" si="0"/>
        <v>0x0000009C</v>
      </c>
      <c r="F41" s="17"/>
      <c r="G41" s="9" t="s">
        <v>39</v>
      </c>
      <c r="H41" s="9" t="s">
        <v>496</v>
      </c>
      <c r="I41" s="10" t="s">
        <v>64</v>
      </c>
      <c r="J41" s="10" t="str">
        <f t="shared" si="1"/>
        <v>R09</v>
      </c>
      <c r="K41" s="10" t="str">
        <f>TRIM(MID(I41,FIND(",",I41)+1,99))</f>
        <v>0(R31)</v>
      </c>
      <c r="L41" s="10"/>
      <c r="M41" s="10" t="str">
        <f>HEX2BIN(H41,6)</f>
        <v>101000</v>
      </c>
      <c r="N41" s="10" t="str">
        <f t="shared" si="5"/>
        <v>01001</v>
      </c>
      <c r="O41" s="10" t="str">
        <f>IF(MID(K41,1,1)="#",DEC2BIN(MID(K41,2,99),8)&amp;"1",IF(MID(K41,1,1)="R",DEC2BIN(MID(K41,2,99),5)&amp;"0000",DEC2BIN(MID(K41,FIND("(",K41)+2,2),5)&amp;"00000000"&amp;DEC2BIN(MID(K41,1,FIND("(",K41)-1),8)))</f>
        <v>111110000000000000000</v>
      </c>
      <c r="P41" s="10" t="str">
        <f t="shared" si="6"/>
        <v/>
      </c>
      <c r="Q41" s="10"/>
      <c r="R41" s="10">
        <f t="shared" si="8"/>
        <v>32</v>
      </c>
      <c r="S41" s="10" t="s">
        <v>257</v>
      </c>
      <c r="T41" s="10" t="str">
        <f t="shared" si="9"/>
        <v>10100001001111110000000000000000</v>
      </c>
      <c r="U41" s="11" t="str">
        <f t="shared" si="13"/>
        <v>0xa13f0000</v>
      </c>
      <c r="V41" s="7">
        <f t="shared" si="10"/>
        <v>8</v>
      </c>
    </row>
    <row r="42" spans="1:22" x14ac:dyDescent="0.25">
      <c r="A42" s="1" t="s">
        <v>70</v>
      </c>
      <c r="B42" s="2" t="s">
        <v>314</v>
      </c>
      <c r="C42" s="2" t="s">
        <v>315</v>
      </c>
      <c r="D42" s="15">
        <f t="shared" si="11"/>
        <v>160</v>
      </c>
      <c r="E42" s="15" t="str">
        <f t="shared" si="0"/>
        <v>0x000000A0</v>
      </c>
      <c r="F42" s="15"/>
      <c r="G42" s="2" t="s">
        <v>11</v>
      </c>
      <c r="H42" s="2" t="s">
        <v>489</v>
      </c>
      <c r="I42" s="3" t="s">
        <v>59</v>
      </c>
      <c r="J42" s="3" t="str">
        <f t="shared" si="1"/>
        <v>R08</v>
      </c>
      <c r="K42" s="3" t="str">
        <f t="shared" si="2"/>
        <v>#65</v>
      </c>
      <c r="L42" s="3" t="str">
        <f t="shared" si="3"/>
        <v>R08</v>
      </c>
      <c r="M42" s="3" t="str">
        <f t="shared" si="4"/>
        <v>010001</v>
      </c>
      <c r="N42" s="3" t="str">
        <f t="shared" si="5"/>
        <v>01000</v>
      </c>
      <c r="O42" s="3" t="str">
        <f t="shared" si="12"/>
        <v>010000011</v>
      </c>
      <c r="P42" s="3" t="str">
        <f t="shared" si="6"/>
        <v>0100000</v>
      </c>
      <c r="Q42" s="3" t="str">
        <f t="shared" si="7"/>
        <v>01000</v>
      </c>
      <c r="R42" s="3">
        <f t="shared" si="8"/>
        <v>32</v>
      </c>
      <c r="S42" s="3" t="s">
        <v>257</v>
      </c>
      <c r="T42" s="3" t="str">
        <f t="shared" si="9"/>
        <v>01000101000010000011010000001000</v>
      </c>
      <c r="U42" s="4" t="str">
        <f t="shared" si="13"/>
        <v>0x45083408</v>
      </c>
      <c r="V42" s="7">
        <f t="shared" si="10"/>
        <v>8</v>
      </c>
    </row>
    <row r="43" spans="1:22" x14ac:dyDescent="0.25">
      <c r="A43" s="5" t="s">
        <v>71</v>
      </c>
      <c r="B43" s="6" t="s">
        <v>316</v>
      </c>
      <c r="C43" s="6" t="s">
        <v>317</v>
      </c>
      <c r="D43" s="16">
        <f t="shared" si="11"/>
        <v>164</v>
      </c>
      <c r="E43" s="16" t="str">
        <f t="shared" si="0"/>
        <v>0x000000A4</v>
      </c>
      <c r="F43" s="16"/>
      <c r="G43" s="6" t="s">
        <v>72</v>
      </c>
      <c r="H43" s="6" t="s">
        <v>502</v>
      </c>
      <c r="I43" s="6" t="s">
        <v>62</v>
      </c>
      <c r="J43" s="7" t="str">
        <f t="shared" si="1"/>
        <v>R08</v>
      </c>
      <c r="K43" s="7" t="str">
        <f>TRIM(MID(I43,FIND(",",I43)+1,99))</f>
        <v>0(R31)</v>
      </c>
      <c r="L43" s="7"/>
      <c r="M43" s="7" t="str">
        <f>HEX2BIN(H43,6)</f>
        <v>001110</v>
      </c>
      <c r="N43" s="7" t="str">
        <f t="shared" si="5"/>
        <v>01000</v>
      </c>
      <c r="O43" s="7" t="str">
        <f>IF(MID(K43,1,1)="#",DEC2BIN(MID(K43,2,99),8)&amp;"1",IF(MID(K43,1,1)="R",DEC2BIN(MID(K43,2,99),5)&amp;"0000",DEC2BIN(MID(K43,FIND("(",K43)+2,2),5)&amp;"00000000"&amp;DEC2BIN(MID(K43,1,FIND("(",K43)-1),8)))</f>
        <v>111110000000000000000</v>
      </c>
      <c r="P43" s="7" t="str">
        <f t="shared" si="6"/>
        <v/>
      </c>
      <c r="Q43" s="7"/>
      <c r="R43" s="7">
        <f t="shared" si="8"/>
        <v>32</v>
      </c>
      <c r="S43" s="7" t="s">
        <v>257</v>
      </c>
      <c r="T43" s="7" t="str">
        <f t="shared" si="9"/>
        <v>00111001000111110000000000000000</v>
      </c>
      <c r="U43" s="13" t="str">
        <f t="shared" si="13"/>
        <v>0x391f0000</v>
      </c>
      <c r="V43" s="7">
        <f t="shared" si="10"/>
        <v>8</v>
      </c>
    </row>
    <row r="44" spans="1:22" x14ac:dyDescent="0.25">
      <c r="A44" s="5" t="s">
        <v>73</v>
      </c>
      <c r="B44" s="6" t="s">
        <v>308</v>
      </c>
      <c r="C44" s="6" t="s">
        <v>309</v>
      </c>
      <c r="D44" s="16">
        <f t="shared" si="11"/>
        <v>168</v>
      </c>
      <c r="E44" s="16" t="str">
        <f t="shared" si="0"/>
        <v>0x000000A8</v>
      </c>
      <c r="F44" s="16"/>
      <c r="G44" s="6" t="s">
        <v>39</v>
      </c>
      <c r="H44" s="6" t="s">
        <v>496</v>
      </c>
      <c r="I44" s="6" t="s">
        <v>64</v>
      </c>
      <c r="J44" s="7" t="str">
        <f t="shared" si="1"/>
        <v>R09</v>
      </c>
      <c r="K44" s="7" t="str">
        <f>TRIM(MID(I44,FIND(",",I44)+1,99))</f>
        <v>0(R31)</v>
      </c>
      <c r="L44" s="7"/>
      <c r="M44" s="7" t="str">
        <f>HEX2BIN(H44,6)</f>
        <v>101000</v>
      </c>
      <c r="N44" s="7" t="str">
        <f t="shared" si="5"/>
        <v>01001</v>
      </c>
      <c r="O44" s="7" t="str">
        <f>IF(MID(K44,1,1)="#",DEC2BIN(MID(K44,2,99),8)&amp;"1",IF(MID(K44,1,1)="R",DEC2BIN(MID(K44,2,99),5)&amp;"0000",DEC2BIN(MID(K44,FIND("(",K44)+2,2),5)&amp;"00000000"&amp;DEC2BIN(MID(K44,1,FIND("(",K44)-1),8)))</f>
        <v>111110000000000000000</v>
      </c>
      <c r="P44" s="7" t="str">
        <f t="shared" si="6"/>
        <v/>
      </c>
      <c r="Q44" s="7"/>
      <c r="R44" s="7">
        <f t="shared" si="8"/>
        <v>32</v>
      </c>
      <c r="S44" s="7" t="s">
        <v>257</v>
      </c>
      <c r="T44" s="7" t="str">
        <f t="shared" si="9"/>
        <v>10100001001111110000000000000000</v>
      </c>
      <c r="U44" s="13" t="str">
        <f t="shared" si="13"/>
        <v>0xa13f0000</v>
      </c>
      <c r="V44" s="7">
        <f t="shared" si="10"/>
        <v>8</v>
      </c>
    </row>
    <row r="45" spans="1:22" x14ac:dyDescent="0.25">
      <c r="A45" s="8" t="s">
        <v>74</v>
      </c>
      <c r="B45" s="9" t="s">
        <v>318</v>
      </c>
      <c r="C45" s="9" t="s">
        <v>319</v>
      </c>
      <c r="D45" s="17">
        <f t="shared" si="11"/>
        <v>172</v>
      </c>
      <c r="E45" s="17" t="str">
        <f t="shared" si="0"/>
        <v>0x000000AC</v>
      </c>
      <c r="F45" s="17"/>
      <c r="G45" s="9" t="s">
        <v>11</v>
      </c>
      <c r="H45" s="9" t="s">
        <v>489</v>
      </c>
      <c r="I45" s="10" t="s">
        <v>75</v>
      </c>
      <c r="J45" s="10" t="str">
        <f t="shared" si="1"/>
        <v>R31</v>
      </c>
      <c r="K45" s="10" t="str">
        <f t="shared" si="2"/>
        <v>#34</v>
      </c>
      <c r="L45" s="10" t="str">
        <f t="shared" si="3"/>
        <v>R08</v>
      </c>
      <c r="M45" s="10" t="str">
        <f t="shared" si="4"/>
        <v>010001</v>
      </c>
      <c r="N45" s="10" t="str">
        <f t="shared" si="5"/>
        <v>11111</v>
      </c>
      <c r="O45" s="10" t="str">
        <f t="shared" si="12"/>
        <v>001000101</v>
      </c>
      <c r="P45" s="10" t="str">
        <f t="shared" si="6"/>
        <v>0100000</v>
      </c>
      <c r="Q45" s="10" t="str">
        <f t="shared" si="7"/>
        <v>01000</v>
      </c>
      <c r="R45" s="10">
        <f t="shared" si="8"/>
        <v>32</v>
      </c>
      <c r="S45" s="10" t="s">
        <v>257</v>
      </c>
      <c r="T45" s="10" t="str">
        <f t="shared" si="9"/>
        <v>01000111111001000101010000001000</v>
      </c>
      <c r="U45" s="11" t="str">
        <f t="shared" si="13"/>
        <v>0x47e45408</v>
      </c>
      <c r="V45" s="7">
        <f t="shared" si="10"/>
        <v>8</v>
      </c>
    </row>
    <row r="46" spans="1:22" x14ac:dyDescent="0.25">
      <c r="A46" s="1" t="s">
        <v>76</v>
      </c>
      <c r="B46" s="2" t="s">
        <v>302</v>
      </c>
      <c r="C46" s="2" t="s">
        <v>303</v>
      </c>
      <c r="D46" s="15">
        <f t="shared" si="11"/>
        <v>176</v>
      </c>
      <c r="E46" s="15" t="str">
        <f t="shared" si="0"/>
        <v>0x000000B0</v>
      </c>
      <c r="F46" s="15"/>
      <c r="G46" s="2" t="s">
        <v>1</v>
      </c>
      <c r="H46" s="2" t="s">
        <v>486</v>
      </c>
      <c r="I46" s="3" t="s">
        <v>57</v>
      </c>
      <c r="J46" s="3" t="str">
        <f t="shared" si="1"/>
        <v>R08</v>
      </c>
      <c r="K46" s="3" t="str">
        <f t="shared" si="2"/>
        <v>#16</v>
      </c>
      <c r="L46" s="3" t="str">
        <f t="shared" si="3"/>
        <v>R08</v>
      </c>
      <c r="M46" s="3" t="str">
        <f t="shared" si="4"/>
        <v>010010</v>
      </c>
      <c r="N46" s="3" t="str">
        <f t="shared" si="5"/>
        <v>01000</v>
      </c>
      <c r="O46" s="3" t="str">
        <f t="shared" si="12"/>
        <v>000100001</v>
      </c>
      <c r="P46" s="3" t="str">
        <f t="shared" si="6"/>
        <v>0111001</v>
      </c>
      <c r="Q46" s="3" t="str">
        <f t="shared" si="7"/>
        <v>01000</v>
      </c>
      <c r="R46" s="3">
        <f t="shared" si="8"/>
        <v>32</v>
      </c>
      <c r="S46" s="3" t="s">
        <v>257</v>
      </c>
      <c r="T46" s="3" t="str">
        <f t="shared" si="9"/>
        <v>01001001000000100001011100101000</v>
      </c>
      <c r="U46" s="4" t="str">
        <f t="shared" si="13"/>
        <v>0x49021728</v>
      </c>
      <c r="V46" s="7">
        <f t="shared" si="10"/>
        <v>8</v>
      </c>
    </row>
    <row r="47" spans="1:22" x14ac:dyDescent="0.25">
      <c r="A47" s="5" t="s">
        <v>77</v>
      </c>
      <c r="B47" s="6" t="s">
        <v>320</v>
      </c>
      <c r="C47" s="6" t="s">
        <v>321</v>
      </c>
      <c r="D47" s="16">
        <f t="shared" si="11"/>
        <v>180</v>
      </c>
      <c r="E47" s="16" t="str">
        <f t="shared" si="0"/>
        <v>0x000000B4</v>
      </c>
      <c r="F47" s="16"/>
      <c r="G47" s="6" t="s">
        <v>11</v>
      </c>
      <c r="H47" s="6" t="s">
        <v>489</v>
      </c>
      <c r="I47" s="6" t="s">
        <v>78</v>
      </c>
      <c r="J47" s="7" t="str">
        <f t="shared" si="1"/>
        <v>R08</v>
      </c>
      <c r="K47" s="7" t="str">
        <f t="shared" si="2"/>
        <v>#34</v>
      </c>
      <c r="L47" s="7" t="str">
        <f t="shared" si="3"/>
        <v>R08</v>
      </c>
      <c r="M47" s="7" t="str">
        <f t="shared" si="4"/>
        <v>010001</v>
      </c>
      <c r="N47" s="7" t="str">
        <f t="shared" si="5"/>
        <v>01000</v>
      </c>
      <c r="O47" s="7" t="str">
        <f t="shared" si="12"/>
        <v>001000101</v>
      </c>
      <c r="P47" s="7" t="str">
        <f t="shared" si="6"/>
        <v>0100000</v>
      </c>
      <c r="Q47" s="7" t="str">
        <f t="shared" si="7"/>
        <v>01000</v>
      </c>
      <c r="R47" s="7">
        <f t="shared" si="8"/>
        <v>32</v>
      </c>
      <c r="S47" s="7" t="s">
        <v>257</v>
      </c>
      <c r="T47" s="7" t="str">
        <f t="shared" si="9"/>
        <v>01000101000001000101010000001000</v>
      </c>
      <c r="U47" s="13" t="str">
        <f t="shared" si="13"/>
        <v>0x45045408</v>
      </c>
      <c r="V47" s="7">
        <f t="shared" si="10"/>
        <v>8</v>
      </c>
    </row>
    <row r="48" spans="1:22" x14ac:dyDescent="0.25">
      <c r="A48" s="5" t="s">
        <v>79</v>
      </c>
      <c r="B48" s="6" t="s">
        <v>322</v>
      </c>
      <c r="C48" s="6" t="s">
        <v>323</v>
      </c>
      <c r="D48" s="16">
        <f t="shared" si="11"/>
        <v>184</v>
      </c>
      <c r="E48" s="16" t="str">
        <f t="shared" si="0"/>
        <v>0x000000B8</v>
      </c>
      <c r="F48" s="16"/>
      <c r="G48" s="6" t="s">
        <v>61</v>
      </c>
      <c r="H48" s="6" t="s">
        <v>500</v>
      </c>
      <c r="I48" s="6" t="s">
        <v>62</v>
      </c>
      <c r="J48" s="7" t="str">
        <f t="shared" si="1"/>
        <v>R08</v>
      </c>
      <c r="K48" s="7" t="str">
        <f t="shared" ref="K48:K53" si="17">TRIM(MID(I48,FIND(",",I48)+1,99))</f>
        <v>0(R31)</v>
      </c>
      <c r="L48" s="7"/>
      <c r="M48" s="7" t="str">
        <f t="shared" ref="M48:M53" si="18">HEX2BIN(H48,6)</f>
        <v>101100</v>
      </c>
      <c r="N48" s="7" t="str">
        <f t="shared" si="5"/>
        <v>01000</v>
      </c>
      <c r="O48" s="7" t="str">
        <f t="shared" ref="O48:O53" si="19">IF(MID(K48,1,1)="#",DEC2BIN(MID(K48,2,99),8)&amp;"1",IF(MID(K48,1,1)="R",DEC2BIN(MID(K48,2,99),5)&amp;"0000",DEC2BIN(MID(K48,FIND("(",K48)+2,2),5)&amp;"00000000"&amp;DEC2BIN(MID(K48,1,FIND("(",K48)-1),8)))</f>
        <v>111110000000000000000</v>
      </c>
      <c r="P48" s="7" t="str">
        <f t="shared" si="6"/>
        <v/>
      </c>
      <c r="Q48" s="7"/>
      <c r="R48" s="7">
        <f t="shared" si="8"/>
        <v>32</v>
      </c>
      <c r="S48" s="7" t="s">
        <v>257</v>
      </c>
      <c r="T48" s="7" t="str">
        <f t="shared" si="9"/>
        <v>10110001000111110000000000000000</v>
      </c>
      <c r="U48" s="13" t="str">
        <f t="shared" si="13"/>
        <v>0xb11f0000</v>
      </c>
      <c r="V48" s="7">
        <f t="shared" si="10"/>
        <v>8</v>
      </c>
    </row>
    <row r="49" spans="1:22" x14ac:dyDescent="0.25">
      <c r="A49" s="8" t="s">
        <v>80</v>
      </c>
      <c r="B49" s="9" t="s">
        <v>324</v>
      </c>
      <c r="C49" s="9" t="s">
        <v>325</v>
      </c>
      <c r="D49" s="17">
        <f t="shared" si="11"/>
        <v>188</v>
      </c>
      <c r="E49" s="17" t="str">
        <f t="shared" si="0"/>
        <v>0x000000BC</v>
      </c>
      <c r="F49" s="17"/>
      <c r="G49" s="9" t="s">
        <v>39</v>
      </c>
      <c r="H49" s="9" t="s">
        <v>496</v>
      </c>
      <c r="I49" s="10" t="s">
        <v>64</v>
      </c>
      <c r="J49" s="10" t="str">
        <f t="shared" si="1"/>
        <v>R09</v>
      </c>
      <c r="K49" s="10" t="str">
        <f t="shared" si="17"/>
        <v>0(R31)</v>
      </c>
      <c r="L49" s="10"/>
      <c r="M49" s="10" t="str">
        <f t="shared" si="18"/>
        <v>101000</v>
      </c>
      <c r="N49" s="10" t="str">
        <f t="shared" si="5"/>
        <v>01001</v>
      </c>
      <c r="O49" s="10" t="str">
        <f t="shared" si="19"/>
        <v>111110000000000000000</v>
      </c>
      <c r="P49" s="10" t="str">
        <f t="shared" si="6"/>
        <v/>
      </c>
      <c r="Q49" s="10"/>
      <c r="R49" s="10">
        <f t="shared" si="8"/>
        <v>32</v>
      </c>
      <c r="S49" s="10" t="s">
        <v>257</v>
      </c>
      <c r="T49" s="10" t="str">
        <f t="shared" si="9"/>
        <v>10100001001111110000000000000000</v>
      </c>
      <c r="U49" s="11" t="str">
        <f t="shared" si="13"/>
        <v>0xa13f0000</v>
      </c>
      <c r="V49" s="7">
        <f t="shared" si="10"/>
        <v>8</v>
      </c>
    </row>
    <row r="50" spans="1:22" x14ac:dyDescent="0.25">
      <c r="A50" s="1" t="s">
        <v>81</v>
      </c>
      <c r="B50" s="2" t="s">
        <v>326</v>
      </c>
      <c r="C50" s="2" t="s">
        <v>327</v>
      </c>
      <c r="D50" s="15">
        <f t="shared" si="11"/>
        <v>192</v>
      </c>
      <c r="E50" s="15" t="str">
        <f t="shared" si="0"/>
        <v>0x000000C0</v>
      </c>
      <c r="F50" s="15"/>
      <c r="G50" s="2" t="s">
        <v>42</v>
      </c>
      <c r="H50" s="2" t="s">
        <v>497</v>
      </c>
      <c r="I50" s="3" t="s">
        <v>82</v>
      </c>
      <c r="J50" s="3" t="str">
        <f t="shared" si="1"/>
        <v>R09</v>
      </c>
      <c r="K50" s="3" t="str">
        <f t="shared" si="17"/>
        <v>4(R31)</v>
      </c>
      <c r="L50" s="3"/>
      <c r="M50" s="3" t="str">
        <f t="shared" si="18"/>
        <v>001100</v>
      </c>
      <c r="N50" s="3" t="str">
        <f t="shared" si="5"/>
        <v>01001</v>
      </c>
      <c r="O50" s="3" t="str">
        <f t="shared" si="19"/>
        <v>111110000000000000100</v>
      </c>
      <c r="P50" s="3" t="str">
        <f t="shared" si="6"/>
        <v/>
      </c>
      <c r="Q50" s="3"/>
      <c r="R50" s="3">
        <f t="shared" si="8"/>
        <v>32</v>
      </c>
      <c r="S50" s="3" t="s">
        <v>257</v>
      </c>
      <c r="T50" s="3" t="str">
        <f t="shared" si="9"/>
        <v>00110001001111110000000000000100</v>
      </c>
      <c r="U50" s="4" t="str">
        <f t="shared" si="13"/>
        <v>0x313f0004</v>
      </c>
      <c r="V50" s="7">
        <f t="shared" si="10"/>
        <v>8</v>
      </c>
    </row>
    <row r="51" spans="1:22" x14ac:dyDescent="0.25">
      <c r="A51" s="5" t="s">
        <v>83</v>
      </c>
      <c r="B51" s="6" t="s">
        <v>328</v>
      </c>
      <c r="C51" s="6" t="s">
        <v>329</v>
      </c>
      <c r="D51" s="16">
        <f t="shared" si="11"/>
        <v>196</v>
      </c>
      <c r="E51" s="16" t="str">
        <f t="shared" si="0"/>
        <v>0x000000C4</v>
      </c>
      <c r="F51" s="16"/>
      <c r="G51" s="6" t="s">
        <v>42</v>
      </c>
      <c r="H51" s="6" t="s">
        <v>497</v>
      </c>
      <c r="I51" s="6" t="s">
        <v>82</v>
      </c>
      <c r="J51" s="7" t="str">
        <f t="shared" si="1"/>
        <v>R09</v>
      </c>
      <c r="K51" s="7" t="str">
        <f t="shared" si="17"/>
        <v>4(R31)</v>
      </c>
      <c r="L51" s="7"/>
      <c r="M51" s="7" t="str">
        <f t="shared" si="18"/>
        <v>001100</v>
      </c>
      <c r="N51" s="7" t="str">
        <f t="shared" si="5"/>
        <v>01001</v>
      </c>
      <c r="O51" s="7" t="str">
        <f t="shared" si="19"/>
        <v>111110000000000000100</v>
      </c>
      <c r="P51" s="7" t="str">
        <f t="shared" si="6"/>
        <v/>
      </c>
      <c r="Q51" s="7"/>
      <c r="R51" s="7">
        <f t="shared" si="8"/>
        <v>32</v>
      </c>
      <c r="S51" s="7" t="s">
        <v>257</v>
      </c>
      <c r="T51" s="7" t="str">
        <f t="shared" si="9"/>
        <v>00110001001111110000000000000100</v>
      </c>
      <c r="U51" s="13" t="str">
        <f t="shared" si="13"/>
        <v>0x313f0004</v>
      </c>
      <c r="V51" s="7">
        <f t="shared" si="10"/>
        <v>8</v>
      </c>
    </row>
    <row r="52" spans="1:22" x14ac:dyDescent="0.25">
      <c r="A52" s="5" t="s">
        <v>84</v>
      </c>
      <c r="B52" s="6" t="s">
        <v>330</v>
      </c>
      <c r="C52" s="6" t="s">
        <v>331</v>
      </c>
      <c r="D52" s="16">
        <f t="shared" si="11"/>
        <v>200</v>
      </c>
      <c r="E52" s="16" t="str">
        <f t="shared" si="0"/>
        <v>0x000000C8</v>
      </c>
      <c r="F52" s="16"/>
      <c r="G52" s="6" t="s">
        <v>45</v>
      </c>
      <c r="H52" s="6" t="s">
        <v>498</v>
      </c>
      <c r="I52" s="6" t="s">
        <v>82</v>
      </c>
      <c r="J52" s="7" t="str">
        <f t="shared" si="1"/>
        <v>R09</v>
      </c>
      <c r="K52" s="7" t="str">
        <f t="shared" si="17"/>
        <v>4(R31)</v>
      </c>
      <c r="L52" s="7"/>
      <c r="M52" s="7" t="str">
        <f t="shared" si="18"/>
        <v>001010</v>
      </c>
      <c r="N52" s="7" t="str">
        <f t="shared" si="5"/>
        <v>01001</v>
      </c>
      <c r="O52" s="7" t="str">
        <f t="shared" si="19"/>
        <v>111110000000000000100</v>
      </c>
      <c r="P52" s="7" t="str">
        <f t="shared" si="6"/>
        <v/>
      </c>
      <c r="Q52" s="7"/>
      <c r="R52" s="7">
        <f t="shared" si="8"/>
        <v>32</v>
      </c>
      <c r="S52" s="7" t="s">
        <v>257</v>
      </c>
      <c r="T52" s="7" t="str">
        <f t="shared" si="9"/>
        <v>00101001001111110000000000000100</v>
      </c>
      <c r="U52" s="13" t="str">
        <f t="shared" si="13"/>
        <v>0x293f0004</v>
      </c>
      <c r="V52" s="7">
        <f t="shared" si="10"/>
        <v>8</v>
      </c>
    </row>
    <row r="53" spans="1:22" x14ac:dyDescent="0.25">
      <c r="A53" s="8" t="s">
        <v>85</v>
      </c>
      <c r="B53" s="9" t="s">
        <v>332</v>
      </c>
      <c r="C53" s="9" t="s">
        <v>333</v>
      </c>
      <c r="D53" s="17">
        <f t="shared" si="11"/>
        <v>204</v>
      </c>
      <c r="E53" s="17" t="str">
        <f t="shared" si="0"/>
        <v>0x000000CC</v>
      </c>
      <c r="F53" s="17"/>
      <c r="G53" s="9" t="s">
        <v>45</v>
      </c>
      <c r="H53" s="9" t="s">
        <v>498</v>
      </c>
      <c r="I53" s="10" t="s">
        <v>82</v>
      </c>
      <c r="J53" s="10" t="str">
        <f t="shared" si="1"/>
        <v>R09</v>
      </c>
      <c r="K53" s="10" t="str">
        <f t="shared" si="17"/>
        <v>4(R31)</v>
      </c>
      <c r="L53" s="10"/>
      <c r="M53" s="10" t="str">
        <f t="shared" si="18"/>
        <v>001010</v>
      </c>
      <c r="N53" s="10" t="str">
        <f t="shared" si="5"/>
        <v>01001</v>
      </c>
      <c r="O53" s="10" t="str">
        <f t="shared" si="19"/>
        <v>111110000000000000100</v>
      </c>
      <c r="P53" s="10" t="str">
        <f t="shared" si="6"/>
        <v/>
      </c>
      <c r="Q53" s="10"/>
      <c r="R53" s="10">
        <f t="shared" si="8"/>
        <v>32</v>
      </c>
      <c r="S53" s="10" t="s">
        <v>257</v>
      </c>
      <c r="T53" s="10" t="str">
        <f t="shared" si="9"/>
        <v>00101001001111110000000000000100</v>
      </c>
      <c r="U53" s="11" t="str">
        <f t="shared" si="13"/>
        <v>0x293f0004</v>
      </c>
      <c r="V53" s="7">
        <f t="shared" si="10"/>
        <v>8</v>
      </c>
    </row>
    <row r="54" spans="1:22" x14ac:dyDescent="0.25">
      <c r="A54" s="1" t="s">
        <v>86</v>
      </c>
      <c r="B54" s="2" t="s">
        <v>334</v>
      </c>
      <c r="C54" s="2" t="s">
        <v>335</v>
      </c>
      <c r="D54" s="15">
        <f t="shared" si="11"/>
        <v>208</v>
      </c>
      <c r="E54" s="15" t="str">
        <f t="shared" si="0"/>
        <v>0x000000D0</v>
      </c>
      <c r="F54" s="15"/>
      <c r="G54" s="2" t="s">
        <v>4</v>
      </c>
      <c r="H54" s="2" t="s">
        <v>487</v>
      </c>
      <c r="I54" s="3" t="s">
        <v>87</v>
      </c>
      <c r="J54" s="3" t="str">
        <f t="shared" si="1"/>
        <v>R31</v>
      </c>
      <c r="K54" s="3" t="str">
        <f t="shared" si="2"/>
        <v>#10</v>
      </c>
      <c r="L54" s="3" t="str">
        <f t="shared" si="3"/>
        <v>R04</v>
      </c>
      <c r="M54" s="3" t="str">
        <f t="shared" si="4"/>
        <v>010000</v>
      </c>
      <c r="N54" s="3" t="str">
        <f t="shared" si="5"/>
        <v>11111</v>
      </c>
      <c r="O54" s="3" t="str">
        <f t="shared" si="12"/>
        <v>000010101</v>
      </c>
      <c r="P54" s="3" t="str">
        <f t="shared" si="6"/>
        <v>0100000</v>
      </c>
      <c r="Q54" s="3" t="str">
        <f t="shared" si="7"/>
        <v>00100</v>
      </c>
      <c r="R54" s="3">
        <f t="shared" si="8"/>
        <v>32</v>
      </c>
      <c r="S54" s="3" t="s">
        <v>257</v>
      </c>
      <c r="T54" s="3" t="str">
        <f t="shared" si="9"/>
        <v>01000011111000010101010000000100</v>
      </c>
      <c r="U54" s="4" t="str">
        <f t="shared" si="13"/>
        <v>0x43e15404</v>
      </c>
      <c r="V54" s="7">
        <f t="shared" si="10"/>
        <v>8</v>
      </c>
    </row>
    <row r="55" spans="1:22" x14ac:dyDescent="0.25">
      <c r="A55" s="5" t="s">
        <v>88</v>
      </c>
      <c r="B55" s="6" t="s">
        <v>336</v>
      </c>
      <c r="C55" s="6" t="s">
        <v>337</v>
      </c>
      <c r="D55" s="16">
        <f>D54+4</f>
        <v>212</v>
      </c>
      <c r="E55" s="16" t="str">
        <f t="shared" si="0"/>
        <v>0x000000D4</v>
      </c>
      <c r="F55" s="16">
        <f>(D158-D56)/4</f>
        <v>102</v>
      </c>
      <c r="G55" s="6" t="s">
        <v>89</v>
      </c>
      <c r="H55" s="6" t="s">
        <v>503</v>
      </c>
      <c r="I55" s="6" t="s">
        <v>90</v>
      </c>
      <c r="J55" s="7" t="str">
        <f t="shared" si="1"/>
        <v>R31</v>
      </c>
      <c r="K55" s="7" t="str">
        <f>"0x"&amp;LOWER(IF(MID(DEC2HEX(F55,10),LEN(DEC2HEX(F55,10))-6,1)="F","1","0")&amp;MID(DEC2HEX(F55,10),LEN(DEC2HEX(F55,10))-4,5))</f>
        <v>0x000066</v>
      </c>
      <c r="L55" s="7"/>
      <c r="M55" s="7" t="str">
        <f>HEX2BIN(H55,6)</f>
        <v>110000</v>
      </c>
      <c r="N55" s="7" t="str">
        <f t="shared" si="5"/>
        <v>11111</v>
      </c>
      <c r="O55" s="7" t="str">
        <f>"00000"&amp;"00000000"&amp;HEX2BIN(MID(K55,3,99),8)</f>
        <v>000000000000001100110</v>
      </c>
      <c r="P55" s="7" t="str">
        <f t="shared" si="6"/>
        <v/>
      </c>
      <c r="Q55" s="7" t="str">
        <f t="shared" si="7"/>
        <v/>
      </c>
      <c r="R55" s="7">
        <f t="shared" si="8"/>
        <v>32</v>
      </c>
      <c r="S55" s="7" t="s">
        <v>257</v>
      </c>
      <c r="T55" s="7" t="str">
        <f t="shared" si="9"/>
        <v>11000011111000000000000001100110</v>
      </c>
      <c r="U55" s="13" t="str">
        <f t="shared" si="13"/>
        <v>0xc3e00066</v>
      </c>
      <c r="V55" s="7">
        <f t="shared" si="10"/>
        <v>8</v>
      </c>
    </row>
    <row r="56" spans="1:22" x14ac:dyDescent="0.25">
      <c r="A56" s="5" t="s">
        <v>91</v>
      </c>
      <c r="B56" s="6" t="s">
        <v>338</v>
      </c>
      <c r="C56" s="6" t="s">
        <v>339</v>
      </c>
      <c r="D56" s="16">
        <f t="shared" si="11"/>
        <v>216</v>
      </c>
      <c r="E56" s="16" t="str">
        <f t="shared" si="0"/>
        <v>0x000000D8</v>
      </c>
      <c r="F56" s="16"/>
      <c r="G56" s="6" t="s">
        <v>4</v>
      </c>
      <c r="H56" s="6" t="s">
        <v>487</v>
      </c>
      <c r="I56" s="6" t="s">
        <v>92</v>
      </c>
      <c r="J56" s="7" t="str">
        <f t="shared" si="1"/>
        <v>R31</v>
      </c>
      <c r="K56" s="7" t="str">
        <f t="shared" si="2"/>
        <v>#10</v>
      </c>
      <c r="L56" s="7" t="str">
        <f t="shared" si="3"/>
        <v>R16</v>
      </c>
      <c r="M56" s="7" t="str">
        <f t="shared" si="4"/>
        <v>010000</v>
      </c>
      <c r="N56" s="7" t="str">
        <f t="shared" si="5"/>
        <v>11111</v>
      </c>
      <c r="O56" s="7" t="str">
        <f t="shared" si="12"/>
        <v>000010101</v>
      </c>
      <c r="P56" s="7" t="str">
        <f t="shared" si="6"/>
        <v>0100000</v>
      </c>
      <c r="Q56" s="7" t="str">
        <f t="shared" si="7"/>
        <v>10000</v>
      </c>
      <c r="R56" s="7">
        <f t="shared" si="8"/>
        <v>32</v>
      </c>
      <c r="S56" s="7" t="s">
        <v>257</v>
      </c>
      <c r="T56" s="7" t="str">
        <f t="shared" si="9"/>
        <v>01000011111000010101010000010000</v>
      </c>
      <c r="U56" s="13" t="str">
        <f t="shared" si="13"/>
        <v>0x43e15410</v>
      </c>
      <c r="V56" s="7">
        <f t="shared" si="10"/>
        <v>8</v>
      </c>
    </row>
    <row r="57" spans="1:22" x14ac:dyDescent="0.25">
      <c r="A57" s="8" t="s">
        <v>93</v>
      </c>
      <c r="B57" s="9" t="s">
        <v>340</v>
      </c>
      <c r="C57" s="9" t="s">
        <v>341</v>
      </c>
      <c r="D57" s="17">
        <f t="shared" si="11"/>
        <v>220</v>
      </c>
      <c r="E57" s="17" t="str">
        <f t="shared" si="0"/>
        <v>0x000000DC</v>
      </c>
      <c r="F57" s="17"/>
      <c r="G57" s="9" t="s">
        <v>39</v>
      </c>
      <c r="H57" s="9" t="s">
        <v>496</v>
      </c>
      <c r="I57" s="10" t="s">
        <v>94</v>
      </c>
      <c r="J57" s="10" t="str">
        <f t="shared" si="1"/>
        <v>R16</v>
      </c>
      <c r="K57" s="10" t="str">
        <f>TRIM(MID(I57,FIND(",",I57)+1,99))</f>
        <v>0(R16)</v>
      </c>
      <c r="L57" s="10"/>
      <c r="M57" s="10" t="str">
        <f>HEX2BIN(H57,6)</f>
        <v>101000</v>
      </c>
      <c r="N57" s="10" t="str">
        <f t="shared" si="5"/>
        <v>10000</v>
      </c>
      <c r="O57" s="10" t="str">
        <f>IF(MID(K57,1,1)="#",DEC2BIN(MID(K57,2,99),8)&amp;"1",IF(MID(K57,1,1)="R",DEC2BIN(MID(K57,2,99),5)&amp;"0000",DEC2BIN(MID(K57,FIND("(",K57)+2,2),5)&amp;"00000000"&amp;DEC2BIN(MID(K57,1,FIND("(",K57)-1),8)))</f>
        <v>100000000000000000000</v>
      </c>
      <c r="P57" s="10" t="str">
        <f t="shared" si="6"/>
        <v/>
      </c>
      <c r="Q57" s="10"/>
      <c r="R57" s="10">
        <f t="shared" si="8"/>
        <v>32</v>
      </c>
      <c r="S57" s="10" t="s">
        <v>257</v>
      </c>
      <c r="T57" s="10" t="str">
        <f t="shared" si="9"/>
        <v>10100010000100000000000000000000</v>
      </c>
      <c r="U57" s="11" t="str">
        <f t="shared" si="13"/>
        <v>0xa2100000</v>
      </c>
      <c r="V57" s="7">
        <f t="shared" si="10"/>
        <v>8</v>
      </c>
    </row>
    <row r="58" spans="1:22" x14ac:dyDescent="0.25">
      <c r="A58" s="1" t="s">
        <v>95</v>
      </c>
      <c r="B58" s="2" t="s">
        <v>342</v>
      </c>
      <c r="C58" s="2" t="s">
        <v>343</v>
      </c>
      <c r="D58" s="15">
        <f t="shared" si="11"/>
        <v>224</v>
      </c>
      <c r="E58" s="15" t="str">
        <f t="shared" si="0"/>
        <v>0x000000E0</v>
      </c>
      <c r="F58" s="15"/>
      <c r="G58" s="2" t="s">
        <v>1</v>
      </c>
      <c r="H58" s="2" t="s">
        <v>486</v>
      </c>
      <c r="I58" s="3" t="s">
        <v>96</v>
      </c>
      <c r="J58" s="3" t="str">
        <f t="shared" si="1"/>
        <v>R16</v>
      </c>
      <c r="K58" s="3" t="str">
        <f t="shared" si="2"/>
        <v>#28</v>
      </c>
      <c r="L58" s="3" t="str">
        <f t="shared" si="3"/>
        <v>R17</v>
      </c>
      <c r="M58" s="3" t="str">
        <f t="shared" si="4"/>
        <v>010010</v>
      </c>
      <c r="N58" s="3" t="str">
        <f t="shared" si="5"/>
        <v>10000</v>
      </c>
      <c r="O58" s="3" t="str">
        <f t="shared" si="12"/>
        <v>000111001</v>
      </c>
      <c r="P58" s="3" t="str">
        <f t="shared" si="6"/>
        <v>0111001</v>
      </c>
      <c r="Q58" s="3" t="str">
        <f t="shared" si="7"/>
        <v>10001</v>
      </c>
      <c r="R58" s="3">
        <f t="shared" si="8"/>
        <v>32</v>
      </c>
      <c r="S58" s="3" t="s">
        <v>257</v>
      </c>
      <c r="T58" s="3" t="str">
        <f t="shared" si="9"/>
        <v>01001010000000111001011100110001</v>
      </c>
      <c r="U58" s="4" t="str">
        <f t="shared" si="13"/>
        <v>0x4a039731</v>
      </c>
      <c r="V58" s="7">
        <f t="shared" si="10"/>
        <v>8</v>
      </c>
    </row>
    <row r="59" spans="1:22" x14ac:dyDescent="0.25">
      <c r="A59" s="5" t="s">
        <v>97</v>
      </c>
      <c r="B59" s="6" t="s">
        <v>344</v>
      </c>
      <c r="C59" s="6" t="s">
        <v>345</v>
      </c>
      <c r="D59" s="16">
        <f t="shared" si="11"/>
        <v>228</v>
      </c>
      <c r="E59" s="16" t="str">
        <f t="shared" si="0"/>
        <v>0x000000E4</v>
      </c>
      <c r="F59" s="16"/>
      <c r="G59" s="6" t="s">
        <v>4</v>
      </c>
      <c r="H59" s="6" t="s">
        <v>487</v>
      </c>
      <c r="I59" s="6" t="s">
        <v>98</v>
      </c>
      <c r="J59" s="7" t="str">
        <f t="shared" si="1"/>
        <v>R31</v>
      </c>
      <c r="K59" s="7" t="str">
        <f t="shared" si="2"/>
        <v>#01</v>
      </c>
      <c r="L59" s="7" t="str">
        <f t="shared" si="3"/>
        <v>R23</v>
      </c>
      <c r="M59" s="7" t="str">
        <f t="shared" si="4"/>
        <v>010000</v>
      </c>
      <c r="N59" s="7" t="str">
        <f t="shared" si="5"/>
        <v>11111</v>
      </c>
      <c r="O59" s="7" t="str">
        <f t="shared" si="12"/>
        <v>000000011</v>
      </c>
      <c r="P59" s="7" t="str">
        <f t="shared" si="6"/>
        <v>0100000</v>
      </c>
      <c r="Q59" s="7" t="str">
        <f t="shared" si="7"/>
        <v>10111</v>
      </c>
      <c r="R59" s="7">
        <f t="shared" si="8"/>
        <v>32</v>
      </c>
      <c r="S59" s="7" t="s">
        <v>257</v>
      </c>
      <c r="T59" s="7" t="str">
        <f t="shared" si="9"/>
        <v>01000011111000000011010000010111</v>
      </c>
      <c r="U59" s="13" t="str">
        <f t="shared" si="13"/>
        <v>0x43e03417</v>
      </c>
      <c r="V59" s="7">
        <f t="shared" si="10"/>
        <v>8</v>
      </c>
    </row>
    <row r="60" spans="1:22" x14ac:dyDescent="0.25">
      <c r="A60" s="5" t="s">
        <v>99</v>
      </c>
      <c r="B60" s="6" t="s">
        <v>258</v>
      </c>
      <c r="C60" s="6" t="s">
        <v>259</v>
      </c>
      <c r="D60" s="16">
        <f t="shared" si="11"/>
        <v>232</v>
      </c>
      <c r="E60" s="16" t="str">
        <f t="shared" si="0"/>
        <v>0x000000E8</v>
      </c>
      <c r="F60" s="16"/>
      <c r="G60" s="6" t="s">
        <v>4</v>
      </c>
      <c r="H60" s="6" t="s">
        <v>487</v>
      </c>
      <c r="I60" s="6" t="s">
        <v>5</v>
      </c>
      <c r="J60" s="7" t="str">
        <f t="shared" si="1"/>
        <v>R31</v>
      </c>
      <c r="K60" s="7" t="str">
        <f t="shared" si="2"/>
        <v>R31</v>
      </c>
      <c r="L60" s="7" t="str">
        <f t="shared" si="3"/>
        <v>R01</v>
      </c>
      <c r="M60" s="7" t="str">
        <f t="shared" si="4"/>
        <v>010000</v>
      </c>
      <c r="N60" s="7" t="str">
        <f t="shared" si="5"/>
        <v>11111</v>
      </c>
      <c r="O60" s="7" t="str">
        <f t="shared" si="12"/>
        <v>111110000</v>
      </c>
      <c r="P60" s="7" t="str">
        <f t="shared" si="6"/>
        <v>0100000</v>
      </c>
      <c r="Q60" s="7" t="str">
        <f t="shared" si="7"/>
        <v>00001</v>
      </c>
      <c r="R60" s="7">
        <f t="shared" si="8"/>
        <v>32</v>
      </c>
      <c r="S60" s="7" t="s">
        <v>257</v>
      </c>
      <c r="T60" s="7" t="str">
        <f t="shared" si="9"/>
        <v>01000011111111110000010000000001</v>
      </c>
      <c r="U60" s="13" t="str">
        <f t="shared" si="13"/>
        <v>0x43ff0401</v>
      </c>
      <c r="V60" s="7">
        <f t="shared" si="10"/>
        <v>8</v>
      </c>
    </row>
    <row r="61" spans="1:22" x14ac:dyDescent="0.25">
      <c r="A61" s="8" t="s">
        <v>100</v>
      </c>
      <c r="B61" s="9" t="s">
        <v>346</v>
      </c>
      <c r="C61" s="9" t="s">
        <v>347</v>
      </c>
      <c r="D61" s="17">
        <f t="shared" si="11"/>
        <v>236</v>
      </c>
      <c r="E61" s="17" t="str">
        <f t="shared" si="0"/>
        <v>0x000000EC</v>
      </c>
      <c r="F61" s="17"/>
      <c r="G61" s="9" t="s">
        <v>17</v>
      </c>
      <c r="H61" s="9" t="s">
        <v>492</v>
      </c>
      <c r="I61" s="10" t="s">
        <v>101</v>
      </c>
      <c r="J61" s="10" t="str">
        <f t="shared" si="1"/>
        <v>R23</v>
      </c>
      <c r="K61" s="10" t="str">
        <f t="shared" si="2"/>
        <v>#29</v>
      </c>
      <c r="L61" s="10" t="str">
        <f t="shared" si="3"/>
        <v>R22</v>
      </c>
      <c r="M61" s="10" t="str">
        <f t="shared" si="4"/>
        <v>010000</v>
      </c>
      <c r="N61" s="10" t="str">
        <f t="shared" si="5"/>
        <v>10111</v>
      </c>
      <c r="O61" s="10" t="str">
        <f t="shared" si="12"/>
        <v>000111011</v>
      </c>
      <c r="P61" s="10" t="str">
        <f t="shared" si="6"/>
        <v>1001101</v>
      </c>
      <c r="Q61" s="10" t="str">
        <f t="shared" si="7"/>
        <v>10110</v>
      </c>
      <c r="R61" s="10">
        <f t="shared" si="8"/>
        <v>32</v>
      </c>
      <c r="S61" s="10" t="s">
        <v>257</v>
      </c>
      <c r="T61" s="10" t="str">
        <f t="shared" si="9"/>
        <v>01000010111000111011100110110110</v>
      </c>
      <c r="U61" s="11" t="str">
        <f t="shared" si="13"/>
        <v>0x42e3b9b6</v>
      </c>
      <c r="V61" s="7">
        <f t="shared" si="10"/>
        <v>8</v>
      </c>
    </row>
    <row r="62" spans="1:22" x14ac:dyDescent="0.25">
      <c r="A62" s="1" t="s">
        <v>257</v>
      </c>
      <c r="B62" s="2" t="s">
        <v>257</v>
      </c>
      <c r="C62" s="2" t="s">
        <v>257</v>
      </c>
      <c r="D62" s="15">
        <f t="shared" si="11"/>
        <v>240</v>
      </c>
      <c r="E62" s="15" t="str">
        <f t="shared" si="0"/>
        <v>0x000000F0</v>
      </c>
      <c r="F62" s="15"/>
      <c r="G62" s="2" t="s">
        <v>102</v>
      </c>
      <c r="H62" s="2" t="s">
        <v>504</v>
      </c>
      <c r="I62" s="3" t="s">
        <v>103</v>
      </c>
      <c r="J62" s="3" t="str">
        <f t="shared" si="1"/>
        <v>R22</v>
      </c>
      <c r="K62" s="3" t="str">
        <f t="shared" ref="K62" si="20">TRIM(MID(I62,FIND(",",I62)+1,LEN(I62)-FIND(",",I62,FIND(",",I62)+1)))</f>
        <v>R31</v>
      </c>
      <c r="L62" s="3" t="str">
        <f t="shared" ref="L62" si="21">TRIM(MID(I62,FIND(",",I62,FIND(",",I62)+1)+1,99))</f>
        <v>R22</v>
      </c>
      <c r="M62" s="3" t="str">
        <f t="shared" si="4"/>
        <v>010000</v>
      </c>
      <c r="N62" s="3" t="str">
        <f t="shared" ref="N62" si="22">DEC2BIN(INT(MID(J62,2,2)),5)</f>
        <v>10110</v>
      </c>
      <c r="O62" s="3" t="str">
        <f t="shared" si="12"/>
        <v>111110000</v>
      </c>
      <c r="P62" s="3" t="str">
        <f t="shared" si="6"/>
        <v>0101101</v>
      </c>
      <c r="Q62" s="3" t="str">
        <f t="shared" si="7"/>
        <v>10110</v>
      </c>
      <c r="R62" s="3">
        <f t="shared" si="8"/>
        <v>32</v>
      </c>
      <c r="S62" s="3" t="s">
        <v>257</v>
      </c>
      <c r="T62" s="3" t="str">
        <f t="shared" si="9"/>
        <v>01000010110111110000010110110110</v>
      </c>
      <c r="U62" s="4" t="str">
        <f t="shared" si="13"/>
        <v>0x42df05b6</v>
      </c>
      <c r="V62" s="7">
        <f t="shared" si="10"/>
        <v>8</v>
      </c>
    </row>
    <row r="63" spans="1:22" x14ac:dyDescent="0.25">
      <c r="A63" s="5" t="s">
        <v>104</v>
      </c>
      <c r="B63" s="6" t="s">
        <v>348</v>
      </c>
      <c r="C63" s="6" t="s">
        <v>349</v>
      </c>
      <c r="D63" s="16">
        <f t="shared" si="11"/>
        <v>244</v>
      </c>
      <c r="E63" s="16" t="str">
        <f t="shared" si="0"/>
        <v>0x000000F4</v>
      </c>
      <c r="F63" s="16">
        <f>(D68-D64)/4</f>
        <v>4</v>
      </c>
      <c r="G63" s="6" t="s">
        <v>105</v>
      </c>
      <c r="H63" s="6" t="s">
        <v>505</v>
      </c>
      <c r="I63" s="6" t="s">
        <v>477</v>
      </c>
      <c r="J63" s="7" t="str">
        <f t="shared" si="1"/>
        <v>R22</v>
      </c>
      <c r="K63" s="7" t="str">
        <f>"0x"&amp;LOWER(IF(MID(DEC2HEX(F63,10),LEN(DEC2HEX(F63,10))-6,1)="F","1","0")&amp;MID(DEC2HEX(F63,10),LEN(DEC2HEX(F63,10))-4,5))</f>
        <v>0x000004</v>
      </c>
      <c r="L63" s="7"/>
      <c r="M63" s="7" t="str">
        <f>HEX2BIN(H63,6)</f>
        <v>111101</v>
      </c>
      <c r="N63" s="7" t="str">
        <f t="shared" si="5"/>
        <v>10110</v>
      </c>
      <c r="O63" s="7" t="str">
        <f>"00000"&amp;"00000000"&amp;HEX2BIN(MID(K63,3,99),8)</f>
        <v>000000000000000000100</v>
      </c>
      <c r="P63" s="7" t="str">
        <f t="shared" si="6"/>
        <v/>
      </c>
      <c r="Q63" s="7" t="str">
        <f t="shared" si="7"/>
        <v/>
      </c>
      <c r="R63" s="7">
        <f t="shared" si="8"/>
        <v>32</v>
      </c>
      <c r="S63" s="7" t="s">
        <v>350</v>
      </c>
      <c r="T63" s="7" t="str">
        <f t="shared" si="9"/>
        <v>11110110110000000000000000000100</v>
      </c>
      <c r="U63" s="13" t="str">
        <f t="shared" si="13"/>
        <v>0xf6c00004</v>
      </c>
      <c r="V63" s="7">
        <f t="shared" si="10"/>
        <v>8</v>
      </c>
    </row>
    <row r="64" spans="1:22" x14ac:dyDescent="0.25">
      <c r="A64" s="5" t="s">
        <v>106</v>
      </c>
      <c r="B64" s="6" t="s">
        <v>351</v>
      </c>
      <c r="C64" s="6" t="s">
        <v>352</v>
      </c>
      <c r="D64" s="16">
        <f t="shared" si="11"/>
        <v>248</v>
      </c>
      <c r="E64" s="16" t="str">
        <f t="shared" si="0"/>
        <v>0x000000F8</v>
      </c>
      <c r="F64" s="16"/>
      <c r="G64" s="6" t="s">
        <v>24</v>
      </c>
      <c r="H64" s="6" t="s">
        <v>494</v>
      </c>
      <c r="I64" s="6" t="s">
        <v>481</v>
      </c>
      <c r="J64" s="7" t="str">
        <f t="shared" si="1"/>
        <v>R17</v>
      </c>
      <c r="K64" s="7" t="str">
        <f t="shared" si="2"/>
        <v>#01</v>
      </c>
      <c r="L64" s="7" t="str">
        <f t="shared" si="3"/>
        <v>R18</v>
      </c>
      <c r="M64" s="7" t="str">
        <f t="shared" si="4"/>
        <v>010010</v>
      </c>
      <c r="N64" s="7" t="str">
        <f t="shared" si="5"/>
        <v>10001</v>
      </c>
      <c r="O64" s="7" t="str">
        <f t="shared" si="12"/>
        <v>000000011</v>
      </c>
      <c r="P64" s="7" t="str">
        <f t="shared" si="6"/>
        <v>0111100</v>
      </c>
      <c r="Q64" s="7" t="str">
        <f t="shared" si="7"/>
        <v>10010</v>
      </c>
      <c r="R64" s="7">
        <f t="shared" si="8"/>
        <v>32</v>
      </c>
      <c r="S64" s="7" t="s">
        <v>257</v>
      </c>
      <c r="T64" s="7" t="str">
        <f t="shared" si="9"/>
        <v>01001010001000000011011110010010</v>
      </c>
      <c r="U64" s="13" t="str">
        <f t="shared" si="13"/>
        <v>0x4a203792</v>
      </c>
      <c r="V64" s="7">
        <f t="shared" si="10"/>
        <v>8</v>
      </c>
    </row>
    <row r="65" spans="1:22" x14ac:dyDescent="0.25">
      <c r="A65" s="8" t="s">
        <v>107</v>
      </c>
      <c r="B65" s="9" t="s">
        <v>353</v>
      </c>
      <c r="C65" s="9" t="s">
        <v>354</v>
      </c>
      <c r="D65" s="17">
        <f t="shared" si="11"/>
        <v>252</v>
      </c>
      <c r="E65" s="17" t="str">
        <f t="shared" si="0"/>
        <v>0x000000FC</v>
      </c>
      <c r="F65" s="17"/>
      <c r="G65" s="9" t="s">
        <v>21</v>
      </c>
      <c r="H65" s="9" t="s">
        <v>493</v>
      </c>
      <c r="I65" s="10" t="s">
        <v>482</v>
      </c>
      <c r="J65" s="10" t="str">
        <f t="shared" si="1"/>
        <v>R17</v>
      </c>
      <c r="K65" s="10" t="str">
        <f t="shared" si="2"/>
        <v>#01</v>
      </c>
      <c r="L65" s="10" t="str">
        <f t="shared" si="3"/>
        <v>R17</v>
      </c>
      <c r="M65" s="10" t="str">
        <f t="shared" si="4"/>
        <v>010010</v>
      </c>
      <c r="N65" s="10" t="str">
        <f t="shared" si="5"/>
        <v>10001</v>
      </c>
      <c r="O65" s="10" t="str">
        <f t="shared" si="12"/>
        <v>000000011</v>
      </c>
      <c r="P65" s="10" t="str">
        <f t="shared" si="6"/>
        <v>0110100</v>
      </c>
      <c r="Q65" s="10" t="str">
        <f t="shared" si="7"/>
        <v>10001</v>
      </c>
      <c r="R65" s="10">
        <f t="shared" si="8"/>
        <v>32</v>
      </c>
      <c r="S65" s="10" t="s">
        <v>257</v>
      </c>
      <c r="T65" s="10" t="str">
        <f t="shared" si="9"/>
        <v>01001010001000000011011010010001</v>
      </c>
      <c r="U65" s="11" t="str">
        <f t="shared" si="13"/>
        <v>0x4a203691</v>
      </c>
      <c r="V65" s="7">
        <f t="shared" si="10"/>
        <v>8</v>
      </c>
    </row>
    <row r="66" spans="1:22" x14ac:dyDescent="0.25">
      <c r="A66" s="1" t="s">
        <v>108</v>
      </c>
      <c r="B66" s="2" t="s">
        <v>355</v>
      </c>
      <c r="C66" s="2" t="s">
        <v>356</v>
      </c>
      <c r="D66" s="15">
        <f t="shared" si="11"/>
        <v>256</v>
      </c>
      <c r="E66" s="15" t="str">
        <f t="shared" si="0"/>
        <v>0x00000100</v>
      </c>
      <c r="F66" s="15"/>
      <c r="G66" s="2" t="s">
        <v>15</v>
      </c>
      <c r="H66" s="2" t="s">
        <v>491</v>
      </c>
      <c r="I66" s="3" t="s">
        <v>109</v>
      </c>
      <c r="J66" s="3" t="str">
        <f t="shared" si="1"/>
        <v>R31</v>
      </c>
      <c r="K66" s="3" t="str">
        <f t="shared" si="2"/>
        <v>R17</v>
      </c>
      <c r="L66" s="3" t="str">
        <f t="shared" si="3"/>
        <v>R17</v>
      </c>
      <c r="M66" s="3" t="str">
        <f t="shared" si="4"/>
        <v>010001</v>
      </c>
      <c r="N66" s="3" t="str">
        <f t="shared" si="5"/>
        <v>11111</v>
      </c>
      <c r="O66" s="3" t="str">
        <f t="shared" si="12"/>
        <v>100010000</v>
      </c>
      <c r="P66" s="3" t="str">
        <f t="shared" si="6"/>
        <v>0101000</v>
      </c>
      <c r="Q66" s="3" t="str">
        <f t="shared" si="7"/>
        <v>10001</v>
      </c>
      <c r="R66" s="3">
        <f t="shared" si="8"/>
        <v>32</v>
      </c>
      <c r="S66" s="3" t="s">
        <v>257</v>
      </c>
      <c r="T66" s="3" t="str">
        <f t="shared" si="9"/>
        <v>01000111111100010000010100010001</v>
      </c>
      <c r="U66" s="4" t="str">
        <f t="shared" si="13"/>
        <v>0x47f10511</v>
      </c>
      <c r="V66" s="7">
        <f t="shared" si="10"/>
        <v>8</v>
      </c>
    </row>
    <row r="67" spans="1:22" x14ac:dyDescent="0.25">
      <c r="A67" s="5" t="s">
        <v>110</v>
      </c>
      <c r="B67" s="6" t="s">
        <v>357</v>
      </c>
      <c r="C67" s="6" t="s">
        <v>358</v>
      </c>
      <c r="D67" s="16">
        <f t="shared" si="11"/>
        <v>260</v>
      </c>
      <c r="E67" s="16" t="str">
        <f t="shared" ref="E67:E130" si="23">"0x"&amp;DEC2HEX(D67,8)</f>
        <v>0x00000104</v>
      </c>
      <c r="F67" s="16"/>
      <c r="G67" s="6" t="s">
        <v>4</v>
      </c>
      <c r="H67" s="6" t="s">
        <v>487</v>
      </c>
      <c r="I67" s="6" t="s">
        <v>111</v>
      </c>
      <c r="J67" s="7" t="str">
        <f t="shared" ref="J67:J138" si="24">MID(I67,1,FIND(",", I67)-1)</f>
        <v>R23</v>
      </c>
      <c r="K67" s="7" t="str">
        <f t="shared" ref="K67:K138" si="25">TRIM(MID(I67,FIND(",",I67)+1,LEN(I67)-FIND(",",I67,FIND(",",I67)+1)))</f>
        <v>#00</v>
      </c>
      <c r="L67" s="7" t="str">
        <f t="shared" ref="L67:L138" si="26">TRIM(MID(I67,FIND(",",I67,FIND(",",I67)+1)+1,99))</f>
        <v>R23</v>
      </c>
      <c r="M67" s="7" t="str">
        <f t="shared" ref="M67:M138" si="27">HEX2BIN(MID(H67,1,FIND(".",H67)-1),6)</f>
        <v>010000</v>
      </c>
      <c r="N67" s="7" t="str">
        <f t="shared" ref="N67:N138" si="28">DEC2BIN(INT(MID(J67,2,2)),5)</f>
        <v>10111</v>
      </c>
      <c r="O67" s="7" t="str">
        <f t="shared" si="12"/>
        <v>000000001</v>
      </c>
      <c r="P67" s="7" t="str">
        <f t="shared" ref="P67:P138" si="29">IFERROR(HEX2BIN(MID(H67,FIND(".",H67)+1,99),7),"")</f>
        <v>0100000</v>
      </c>
      <c r="Q67" s="7" t="str">
        <f t="shared" ref="Q67:Q138" si="30">IFERROR(DEC2BIN(MID(L67,2,2),5),"")</f>
        <v>10111</v>
      </c>
      <c r="R67" s="7">
        <f t="shared" ref="R67:R138" si="31">LEN(T67)</f>
        <v>32</v>
      </c>
      <c r="S67" s="7" t="s">
        <v>257</v>
      </c>
      <c r="T67" s="7" t="str">
        <f t="shared" ref="T67:T138" si="32">M67&amp;N67&amp;O67&amp;P67&amp;Q67</f>
        <v>01000010111000000001010000010111</v>
      </c>
      <c r="U67" s="13" t="str">
        <f t="shared" si="13"/>
        <v>0x42e01417</v>
      </c>
      <c r="V67" s="7">
        <f t="shared" ref="V67:V130" si="33">LEN(U67)-2</f>
        <v>8</v>
      </c>
    </row>
    <row r="68" spans="1:22" x14ac:dyDescent="0.25">
      <c r="A68" s="5" t="s">
        <v>112</v>
      </c>
      <c r="B68" s="6" t="s">
        <v>359</v>
      </c>
      <c r="C68" s="6" t="s">
        <v>360</v>
      </c>
      <c r="D68" s="16">
        <f t="shared" ref="D68:D131" si="34">D67+4</f>
        <v>264</v>
      </c>
      <c r="E68" s="16" t="str">
        <f t="shared" si="23"/>
        <v>0x00000108</v>
      </c>
      <c r="F68" s="16">
        <f>(D60-D69)/4</f>
        <v>-9</v>
      </c>
      <c r="G68" s="6" t="s">
        <v>89</v>
      </c>
      <c r="H68" s="6" t="s">
        <v>503</v>
      </c>
      <c r="I68" s="6" t="s">
        <v>475</v>
      </c>
      <c r="J68" s="7" t="str">
        <f t="shared" si="24"/>
        <v>R31</v>
      </c>
      <c r="K68" s="7" t="str">
        <f>"0x"&amp;LOWER(IF(MID(DEC2HEX(F68,10),LEN(DEC2HEX(F68,10))-6,1)="F","1","0")&amp;MID(DEC2HEX(F68,10),LEN(DEC2HEX(F68,10))-4,5))</f>
        <v>0x1ffff7</v>
      </c>
      <c r="L68" s="7"/>
      <c r="M68" s="7" t="str">
        <f>HEX2BIN(H68,6)</f>
        <v>110000</v>
      </c>
      <c r="N68" s="7" t="str">
        <f t="shared" si="28"/>
        <v>11111</v>
      </c>
      <c r="O68" s="7" t="str">
        <f>HEX2BIN(MID(K68,3,2),5)&amp;HEX2BIN(MID(K68,5,2),8)&amp;HEX2BIN(MID(K68,7,2),8)</f>
        <v>111111111111111110111</v>
      </c>
      <c r="P68" s="7" t="str">
        <f t="shared" si="29"/>
        <v/>
      </c>
      <c r="Q68" s="7" t="str">
        <f t="shared" si="30"/>
        <v/>
      </c>
      <c r="R68" s="7">
        <f t="shared" si="31"/>
        <v>32</v>
      </c>
      <c r="S68" s="7"/>
      <c r="T68" s="7" t="str">
        <f t="shared" si="32"/>
        <v>11000011111111111111111111110111</v>
      </c>
      <c r="U68" s="13" t="str">
        <f t="shared" si="13"/>
        <v>0xc3fffff7</v>
      </c>
      <c r="V68" s="7">
        <f t="shared" si="33"/>
        <v>8</v>
      </c>
    </row>
    <row r="69" spans="1:22" x14ac:dyDescent="0.25">
      <c r="A69" s="8" t="s">
        <v>113</v>
      </c>
      <c r="B69" s="9" t="s">
        <v>361</v>
      </c>
      <c r="C69" s="9" t="s">
        <v>362</v>
      </c>
      <c r="D69" s="17">
        <f t="shared" si="34"/>
        <v>268</v>
      </c>
      <c r="E69" s="17" t="str">
        <f t="shared" si="23"/>
        <v>0x0000010C</v>
      </c>
      <c r="F69" s="17"/>
      <c r="G69" s="9" t="s">
        <v>48</v>
      </c>
      <c r="H69" s="9" t="s">
        <v>499</v>
      </c>
      <c r="I69" s="10" t="s">
        <v>484</v>
      </c>
      <c r="J69" s="10" t="str">
        <f t="shared" si="24"/>
        <v>R01</v>
      </c>
      <c r="K69" s="10" t="str">
        <f>TRIM(MID(I69,FIND(",",I69)+1,99))</f>
        <v>1(R31)</v>
      </c>
      <c r="L69" s="10"/>
      <c r="M69" s="10" t="str">
        <f>HEX2BIN(H69,6)</f>
        <v>001000</v>
      </c>
      <c r="N69" s="10" t="str">
        <f t="shared" si="28"/>
        <v>00001</v>
      </c>
      <c r="O69" s="10" t="str">
        <f>IF(MID(K69,1,1)="#",DEC2BIN(MID(K69,2,99),8)&amp;"1",IF(MID(K69,1,1)="R",DEC2BIN(MID(K69,2,99),5)&amp;"0000",DEC2BIN(MID(K69,FIND("(",K69)+2,2),5)&amp;"00000000"&amp;DEC2BIN(MID(K69,1,FIND("(",K69)-1),8)))</f>
        <v>111110000000000000001</v>
      </c>
      <c r="P69" s="10" t="str">
        <f t="shared" si="29"/>
        <v/>
      </c>
      <c r="Q69" s="10"/>
      <c r="R69" s="10">
        <f t="shared" si="31"/>
        <v>32</v>
      </c>
      <c r="S69" s="10" t="s">
        <v>257</v>
      </c>
      <c r="T69" s="10" t="str">
        <f t="shared" si="32"/>
        <v>00100000001111110000000000000001</v>
      </c>
      <c r="U69" s="11" t="str">
        <f t="shared" si="13"/>
        <v>0x203f0001</v>
      </c>
      <c r="V69" s="7">
        <f t="shared" si="33"/>
        <v>8</v>
      </c>
    </row>
    <row r="70" spans="1:22" x14ac:dyDescent="0.25">
      <c r="A70" s="1" t="s">
        <v>257</v>
      </c>
      <c r="B70" s="2" t="s">
        <v>257</v>
      </c>
      <c r="C70" s="2" t="s">
        <v>257</v>
      </c>
      <c r="D70" s="15">
        <f t="shared" si="34"/>
        <v>272</v>
      </c>
      <c r="E70" s="15" t="str">
        <f t="shared" si="23"/>
        <v>0x00000110</v>
      </c>
      <c r="F70" s="15"/>
      <c r="G70" s="2" t="s">
        <v>1</v>
      </c>
      <c r="H70" s="2" t="s">
        <v>486</v>
      </c>
      <c r="I70" s="3" t="s">
        <v>485</v>
      </c>
      <c r="J70" s="3" t="str">
        <f t="shared" si="24"/>
        <v>R01</v>
      </c>
      <c r="K70" s="3" t="str">
        <f t="shared" ref="K70" si="35">TRIM(MID(I70,FIND(",",I70)+1,LEN(I70)-FIND(",",I70,FIND(",",I70)+1)))</f>
        <v>#31</v>
      </c>
      <c r="L70" s="3" t="str">
        <f t="shared" ref="L70" si="36">TRIM(MID(I70,FIND(",",I70,FIND(",",I70)+1)+1,99))</f>
        <v>R01</v>
      </c>
      <c r="M70" s="3" t="str">
        <f t="shared" si="27"/>
        <v>010010</v>
      </c>
      <c r="N70" s="3" t="str">
        <f t="shared" ref="N70" si="37">DEC2BIN(INT(MID(J70,2,2)),5)</f>
        <v>00001</v>
      </c>
      <c r="O70" s="3" t="str">
        <f t="shared" ref="O70:O138" si="38">IF(MID(K70,1,1)="#",DEC2BIN(MID(K70,2,99),8)&amp;"1",IF(MID(K70,1,1)="R",DEC2BIN(MID(K70,2,99),5)&amp;"0000",DEC2BIN(MID(K70,FIND("(",K70)+2,2),5)&amp;DEC2BIN(MID(K70,1,FIND("(",K70)-1),8)))</f>
        <v>000111111</v>
      </c>
      <c r="P70" s="3" t="str">
        <f t="shared" si="29"/>
        <v>0111001</v>
      </c>
      <c r="Q70" s="3" t="str">
        <f t="shared" si="30"/>
        <v>00001</v>
      </c>
      <c r="R70" s="3">
        <f t="shared" si="31"/>
        <v>32</v>
      </c>
      <c r="S70" s="3" t="s">
        <v>257</v>
      </c>
      <c r="T70" s="3" t="str">
        <f t="shared" si="32"/>
        <v>01001000001000111111011100100001</v>
      </c>
      <c r="U70" s="4" t="str">
        <f t="shared" ref="U70:U133" si="39">"0x"&amp;LOWER(BIN2HEX(MID(T70,1,8),2)&amp;BIN2HEX(MID(T70,9,8),2)&amp;BIN2HEX(MID(T70,17,8),2)&amp;BIN2HEX(MID(T70,25,8),2))</f>
        <v>0x4823f721</v>
      </c>
      <c r="V70" s="7">
        <f t="shared" si="33"/>
        <v>8</v>
      </c>
    </row>
    <row r="71" spans="1:22" x14ac:dyDescent="0.25">
      <c r="A71" s="5" t="s">
        <v>114</v>
      </c>
      <c r="B71" s="6" t="s">
        <v>363</v>
      </c>
      <c r="C71" s="6" t="s">
        <v>364</v>
      </c>
      <c r="D71" s="16">
        <f t="shared" si="34"/>
        <v>276</v>
      </c>
      <c r="E71" s="16" t="str">
        <f t="shared" si="23"/>
        <v>0x00000114</v>
      </c>
      <c r="F71" s="16"/>
      <c r="G71" s="6" t="s">
        <v>4</v>
      </c>
      <c r="H71" s="6" t="s">
        <v>487</v>
      </c>
      <c r="I71" s="6" t="s">
        <v>115</v>
      </c>
      <c r="J71" s="7" t="str">
        <f t="shared" si="24"/>
        <v>R31</v>
      </c>
      <c r="K71" s="7" t="str">
        <f t="shared" si="25"/>
        <v>#00</v>
      </c>
      <c r="L71" s="7" t="str">
        <f t="shared" si="26"/>
        <v>R04</v>
      </c>
      <c r="M71" s="7" t="str">
        <f t="shared" si="27"/>
        <v>010000</v>
      </c>
      <c r="N71" s="7" t="str">
        <f t="shared" si="28"/>
        <v>11111</v>
      </c>
      <c r="O71" s="7" t="str">
        <f t="shared" si="38"/>
        <v>000000001</v>
      </c>
      <c r="P71" s="7" t="str">
        <f t="shared" si="29"/>
        <v>0100000</v>
      </c>
      <c r="Q71" s="7" t="str">
        <f t="shared" si="30"/>
        <v>00100</v>
      </c>
      <c r="R71" s="7">
        <f t="shared" si="31"/>
        <v>32</v>
      </c>
      <c r="S71" s="7" t="s">
        <v>257</v>
      </c>
      <c r="T71" s="7" t="str">
        <f t="shared" si="32"/>
        <v>01000011111000000001010000000100</v>
      </c>
      <c r="U71" s="13" t="str">
        <f t="shared" si="39"/>
        <v>0x43e01404</v>
      </c>
      <c r="V71" s="7">
        <f t="shared" si="33"/>
        <v>8</v>
      </c>
    </row>
    <row r="72" spans="1:22" x14ac:dyDescent="0.25">
      <c r="A72" s="5" t="s">
        <v>116</v>
      </c>
      <c r="B72" s="6" t="s">
        <v>365</v>
      </c>
      <c r="C72" s="6" t="s">
        <v>366</v>
      </c>
      <c r="D72" s="16">
        <f t="shared" si="34"/>
        <v>280</v>
      </c>
      <c r="E72" s="16" t="str">
        <f t="shared" si="23"/>
        <v>0x00000118</v>
      </c>
      <c r="F72" s="16"/>
      <c r="G72" s="6" t="s">
        <v>4</v>
      </c>
      <c r="H72" s="6" t="s">
        <v>487</v>
      </c>
      <c r="I72" s="6" t="s">
        <v>22</v>
      </c>
      <c r="J72" s="7" t="str">
        <f t="shared" si="24"/>
        <v>R31</v>
      </c>
      <c r="K72" s="7" t="str">
        <f t="shared" si="25"/>
        <v>#02</v>
      </c>
      <c r="L72" s="7" t="str">
        <f t="shared" si="26"/>
        <v>R01</v>
      </c>
      <c r="M72" s="7" t="str">
        <f t="shared" si="27"/>
        <v>010000</v>
      </c>
      <c r="N72" s="7" t="str">
        <f t="shared" si="28"/>
        <v>11111</v>
      </c>
      <c r="O72" s="7" t="str">
        <f t="shared" si="38"/>
        <v>000000101</v>
      </c>
      <c r="P72" s="7" t="str">
        <f t="shared" si="29"/>
        <v>0100000</v>
      </c>
      <c r="Q72" s="7" t="str">
        <f t="shared" si="30"/>
        <v>00001</v>
      </c>
      <c r="R72" s="7">
        <f t="shared" si="31"/>
        <v>32</v>
      </c>
      <c r="S72" s="7" t="s">
        <v>257</v>
      </c>
      <c r="T72" s="7" t="str">
        <f t="shared" si="32"/>
        <v>01000011111000000101010000000001</v>
      </c>
      <c r="U72" s="13" t="str">
        <f t="shared" si="39"/>
        <v>0x43e05401</v>
      </c>
      <c r="V72" s="7">
        <f t="shared" si="33"/>
        <v>8</v>
      </c>
    </row>
    <row r="73" spans="1:22" x14ac:dyDescent="0.25">
      <c r="A73" s="8" t="s">
        <v>117</v>
      </c>
      <c r="B73" s="9" t="s">
        <v>367</v>
      </c>
      <c r="C73" s="9" t="s">
        <v>368</v>
      </c>
      <c r="D73" s="17">
        <f t="shared" si="34"/>
        <v>284</v>
      </c>
      <c r="E73" s="17" t="str">
        <f t="shared" si="23"/>
        <v>0x0000011C</v>
      </c>
      <c r="F73" s="17"/>
      <c r="G73" s="9" t="s">
        <v>4</v>
      </c>
      <c r="H73" s="9" t="s">
        <v>487</v>
      </c>
      <c r="I73" s="10" t="s">
        <v>118</v>
      </c>
      <c r="J73" s="10" t="str">
        <f t="shared" si="24"/>
        <v>R31</v>
      </c>
      <c r="K73" s="10" t="str">
        <f t="shared" si="25"/>
        <v>#25</v>
      </c>
      <c r="L73" s="10" t="str">
        <f t="shared" si="26"/>
        <v>R02</v>
      </c>
      <c r="M73" s="10" t="str">
        <f t="shared" si="27"/>
        <v>010000</v>
      </c>
      <c r="N73" s="10" t="str">
        <f t="shared" si="28"/>
        <v>11111</v>
      </c>
      <c r="O73" s="10" t="str">
        <f t="shared" si="38"/>
        <v>000110011</v>
      </c>
      <c r="P73" s="10" t="str">
        <f t="shared" si="29"/>
        <v>0100000</v>
      </c>
      <c r="Q73" s="10" t="str">
        <f t="shared" si="30"/>
        <v>00010</v>
      </c>
      <c r="R73" s="10">
        <f t="shared" si="31"/>
        <v>32</v>
      </c>
      <c r="S73" s="10" t="s">
        <v>257</v>
      </c>
      <c r="T73" s="10" t="str">
        <f t="shared" si="32"/>
        <v>01000011111000110011010000000010</v>
      </c>
      <c r="U73" s="11" t="str">
        <f t="shared" si="39"/>
        <v>0x43e33402</v>
      </c>
      <c r="V73" s="7">
        <f t="shared" si="33"/>
        <v>8</v>
      </c>
    </row>
    <row r="74" spans="1:22" x14ac:dyDescent="0.25">
      <c r="A74" s="1" t="s">
        <v>119</v>
      </c>
      <c r="B74" s="2" t="s">
        <v>369</v>
      </c>
      <c r="C74" s="2" t="s">
        <v>370</v>
      </c>
      <c r="D74" s="15">
        <f t="shared" si="34"/>
        <v>288</v>
      </c>
      <c r="E74" s="15" t="str">
        <f t="shared" si="23"/>
        <v>0x00000120</v>
      </c>
      <c r="F74" s="15"/>
      <c r="G74" s="2" t="s">
        <v>4</v>
      </c>
      <c r="H74" s="2" t="s">
        <v>487</v>
      </c>
      <c r="I74" s="3" t="s">
        <v>120</v>
      </c>
      <c r="J74" s="3" t="str">
        <f t="shared" si="24"/>
        <v>R31</v>
      </c>
      <c r="K74" s="3" t="str">
        <f t="shared" si="25"/>
        <v>#01</v>
      </c>
      <c r="L74" s="3" t="str">
        <f t="shared" si="26"/>
        <v>R03</v>
      </c>
      <c r="M74" s="3" t="str">
        <f t="shared" si="27"/>
        <v>010000</v>
      </c>
      <c r="N74" s="3" t="str">
        <f t="shared" si="28"/>
        <v>11111</v>
      </c>
      <c r="O74" s="3" t="str">
        <f t="shared" si="38"/>
        <v>000000011</v>
      </c>
      <c r="P74" s="3" t="str">
        <f t="shared" si="29"/>
        <v>0100000</v>
      </c>
      <c r="Q74" s="3" t="str">
        <f t="shared" si="30"/>
        <v>00011</v>
      </c>
      <c r="R74" s="3">
        <f t="shared" si="31"/>
        <v>32</v>
      </c>
      <c r="S74" s="3" t="s">
        <v>257</v>
      </c>
      <c r="T74" s="3" t="str">
        <f t="shared" si="32"/>
        <v>01000011111000000011010000000011</v>
      </c>
      <c r="U74" s="4" t="str">
        <f t="shared" si="39"/>
        <v>0x43e03403</v>
      </c>
      <c r="V74" s="7">
        <f t="shared" si="33"/>
        <v>8</v>
      </c>
    </row>
    <row r="75" spans="1:22" x14ac:dyDescent="0.25">
      <c r="A75" s="5" t="s">
        <v>121</v>
      </c>
      <c r="B75" s="6" t="s">
        <v>371</v>
      </c>
      <c r="C75" s="6" t="s">
        <v>372</v>
      </c>
      <c r="D75" s="16">
        <f t="shared" si="34"/>
        <v>292</v>
      </c>
      <c r="E75" s="16" t="str">
        <f t="shared" si="23"/>
        <v>0x00000124</v>
      </c>
      <c r="F75" s="16"/>
      <c r="G75" s="6" t="s">
        <v>4</v>
      </c>
      <c r="H75" s="6" t="s">
        <v>487</v>
      </c>
      <c r="I75" s="6" t="s">
        <v>122</v>
      </c>
      <c r="J75" s="7" t="str">
        <f t="shared" si="24"/>
        <v>R01</v>
      </c>
      <c r="K75" s="7" t="str">
        <f t="shared" si="25"/>
        <v>R03</v>
      </c>
      <c r="L75" s="7" t="str">
        <f t="shared" si="26"/>
        <v>R03</v>
      </c>
      <c r="M75" s="7" t="str">
        <f t="shared" si="27"/>
        <v>010000</v>
      </c>
      <c r="N75" s="7" t="str">
        <f t="shared" si="28"/>
        <v>00001</v>
      </c>
      <c r="O75" s="7" t="str">
        <f t="shared" si="38"/>
        <v>000110000</v>
      </c>
      <c r="P75" s="7" t="str">
        <f t="shared" si="29"/>
        <v>0100000</v>
      </c>
      <c r="Q75" s="7" t="str">
        <f t="shared" si="30"/>
        <v>00011</v>
      </c>
      <c r="R75" s="7">
        <f t="shared" si="31"/>
        <v>32</v>
      </c>
      <c r="S75" s="7" t="s">
        <v>257</v>
      </c>
      <c r="T75" s="7" t="str">
        <f t="shared" si="32"/>
        <v>01000000001000110000010000000011</v>
      </c>
      <c r="U75" s="13" t="str">
        <f t="shared" si="39"/>
        <v>0x40230403</v>
      </c>
      <c r="V75" s="7">
        <f t="shared" si="33"/>
        <v>8</v>
      </c>
    </row>
    <row r="76" spans="1:22" x14ac:dyDescent="0.25">
      <c r="A76" s="5" t="s">
        <v>123</v>
      </c>
      <c r="B76" s="6" t="s">
        <v>373</v>
      </c>
      <c r="C76" s="6" t="s">
        <v>374</v>
      </c>
      <c r="D76" s="16">
        <f t="shared" si="34"/>
        <v>296</v>
      </c>
      <c r="E76" s="16" t="str">
        <f t="shared" si="23"/>
        <v>0x00000128</v>
      </c>
      <c r="F76" s="16"/>
      <c r="G76" s="6" t="s">
        <v>4</v>
      </c>
      <c r="H76" s="6" t="s">
        <v>487</v>
      </c>
      <c r="I76" s="6" t="s">
        <v>124</v>
      </c>
      <c r="J76" s="7" t="str">
        <f t="shared" si="24"/>
        <v>R31</v>
      </c>
      <c r="K76" s="7" t="str">
        <f t="shared" si="25"/>
        <v>#55</v>
      </c>
      <c r="L76" s="7" t="str">
        <f t="shared" si="26"/>
        <v>R08</v>
      </c>
      <c r="M76" s="7" t="str">
        <f t="shared" si="27"/>
        <v>010000</v>
      </c>
      <c r="N76" s="7" t="str">
        <f t="shared" si="28"/>
        <v>11111</v>
      </c>
      <c r="O76" s="7" t="str">
        <f t="shared" si="38"/>
        <v>001101111</v>
      </c>
      <c r="P76" s="7" t="str">
        <f t="shared" si="29"/>
        <v>0100000</v>
      </c>
      <c r="Q76" s="7" t="str">
        <f t="shared" si="30"/>
        <v>01000</v>
      </c>
      <c r="R76" s="7">
        <f t="shared" si="31"/>
        <v>32</v>
      </c>
      <c r="S76" s="7" t="s">
        <v>257</v>
      </c>
      <c r="T76" s="7" t="str">
        <f t="shared" si="32"/>
        <v>01000011111001101111010000001000</v>
      </c>
      <c r="U76" s="13" t="str">
        <f t="shared" si="39"/>
        <v>0x43e6f408</v>
      </c>
      <c r="V76" s="7">
        <f t="shared" si="33"/>
        <v>8</v>
      </c>
    </row>
    <row r="77" spans="1:22" x14ac:dyDescent="0.25">
      <c r="A77" s="8" t="s">
        <v>125</v>
      </c>
      <c r="B77" s="9" t="s">
        <v>375</v>
      </c>
      <c r="C77" s="9" t="s">
        <v>376</v>
      </c>
      <c r="D77" s="17">
        <f t="shared" si="34"/>
        <v>300</v>
      </c>
      <c r="E77" s="17" t="str">
        <f t="shared" si="23"/>
        <v>0x0000012C</v>
      </c>
      <c r="F77" s="17"/>
      <c r="G77" s="9" t="s">
        <v>1</v>
      </c>
      <c r="H77" s="9" t="s">
        <v>486</v>
      </c>
      <c r="I77" s="10" t="s">
        <v>126</v>
      </c>
      <c r="J77" s="10" t="str">
        <f t="shared" si="24"/>
        <v>R01</v>
      </c>
      <c r="K77" s="10" t="str">
        <f t="shared" si="25"/>
        <v>#02</v>
      </c>
      <c r="L77" s="10" t="str">
        <f t="shared" si="26"/>
        <v>R07</v>
      </c>
      <c r="M77" s="10" t="str">
        <f t="shared" si="27"/>
        <v>010010</v>
      </c>
      <c r="N77" s="10" t="str">
        <f t="shared" si="28"/>
        <v>00001</v>
      </c>
      <c r="O77" s="10" t="str">
        <f t="shared" si="38"/>
        <v>000000101</v>
      </c>
      <c r="P77" s="10" t="str">
        <f t="shared" si="29"/>
        <v>0111001</v>
      </c>
      <c r="Q77" s="10" t="str">
        <f t="shared" si="30"/>
        <v>00111</v>
      </c>
      <c r="R77" s="10">
        <f t="shared" si="31"/>
        <v>32</v>
      </c>
      <c r="S77" s="10" t="s">
        <v>257</v>
      </c>
      <c r="T77" s="10" t="str">
        <f t="shared" si="32"/>
        <v>01001000001000000101011100100111</v>
      </c>
      <c r="U77" s="11" t="str">
        <f t="shared" si="39"/>
        <v>0x48205727</v>
      </c>
      <c r="V77" s="7">
        <f t="shared" si="33"/>
        <v>8</v>
      </c>
    </row>
    <row r="78" spans="1:22" x14ac:dyDescent="0.25">
      <c r="A78" s="1" t="s">
        <v>127</v>
      </c>
      <c r="B78" s="2" t="s">
        <v>377</v>
      </c>
      <c r="C78" s="2" t="s">
        <v>378</v>
      </c>
      <c r="D78" s="15">
        <f t="shared" si="34"/>
        <v>304</v>
      </c>
      <c r="E78" s="15" t="str">
        <f t="shared" si="23"/>
        <v>0x00000130</v>
      </c>
      <c r="F78" s="15"/>
      <c r="G78" s="2" t="s">
        <v>61</v>
      </c>
      <c r="H78" s="2" t="s">
        <v>500</v>
      </c>
      <c r="I78" s="3" t="s">
        <v>128</v>
      </c>
      <c r="J78" s="3" t="str">
        <f t="shared" si="24"/>
        <v>R08</v>
      </c>
      <c r="K78" s="3" t="str">
        <f>TRIM(MID(I78,FIND(",",I78)+1,99))</f>
        <v>0(R07)</v>
      </c>
      <c r="L78" s="3"/>
      <c r="M78" s="3" t="str">
        <f>HEX2BIN(H78,6)</f>
        <v>101100</v>
      </c>
      <c r="N78" s="3" t="str">
        <f t="shared" si="28"/>
        <v>01000</v>
      </c>
      <c r="O78" s="3" t="str">
        <f>IF(MID(K78,1,1)="#",DEC2BIN(MID(K78,2,99),8)&amp;"1",IF(MID(K78,1,1)="R",DEC2BIN(MID(K78,2,99),5)&amp;"0000",DEC2BIN(MID(K78,FIND("(",K78)+2,2),5)&amp;"00000000"&amp;DEC2BIN(MID(K78,1,FIND("(",K78)-1),8)))</f>
        <v>001110000000000000000</v>
      </c>
      <c r="P78" s="3" t="str">
        <f t="shared" si="29"/>
        <v/>
      </c>
      <c r="Q78" s="3"/>
      <c r="R78" s="3">
        <f t="shared" si="31"/>
        <v>32</v>
      </c>
      <c r="S78" s="3" t="s">
        <v>257</v>
      </c>
      <c r="T78" s="3" t="str">
        <f t="shared" si="32"/>
        <v>10110001000001110000000000000000</v>
      </c>
      <c r="U78" s="4" t="str">
        <f t="shared" si="39"/>
        <v>0xb1070000</v>
      </c>
      <c r="V78" s="7">
        <f t="shared" si="33"/>
        <v>8</v>
      </c>
    </row>
    <row r="79" spans="1:22" x14ac:dyDescent="0.25">
      <c r="A79" s="5" t="s">
        <v>129</v>
      </c>
      <c r="B79" s="6" t="s">
        <v>379</v>
      </c>
      <c r="C79" s="6" t="s">
        <v>380</v>
      </c>
      <c r="D79" s="16">
        <f t="shared" si="34"/>
        <v>308</v>
      </c>
      <c r="E79" s="16" t="str">
        <f t="shared" si="23"/>
        <v>0x00000134</v>
      </c>
      <c r="F79" s="16"/>
      <c r="G79" s="6" t="s">
        <v>4</v>
      </c>
      <c r="H79" s="6" t="s">
        <v>487</v>
      </c>
      <c r="I79" s="6" t="s">
        <v>130</v>
      </c>
      <c r="J79" s="7" t="str">
        <f t="shared" si="24"/>
        <v>R09</v>
      </c>
      <c r="K79" s="7" t="str">
        <f t="shared" si="25"/>
        <v>R08</v>
      </c>
      <c r="L79" s="7" t="str">
        <f t="shared" si="26"/>
        <v>R09</v>
      </c>
      <c r="M79" s="7" t="str">
        <f t="shared" si="27"/>
        <v>010000</v>
      </c>
      <c r="N79" s="7" t="str">
        <f t="shared" si="28"/>
        <v>01001</v>
      </c>
      <c r="O79" s="7" t="str">
        <f t="shared" si="38"/>
        <v>010000000</v>
      </c>
      <c r="P79" s="7" t="str">
        <f t="shared" si="29"/>
        <v>0100000</v>
      </c>
      <c r="Q79" s="7" t="str">
        <f t="shared" si="30"/>
        <v>01001</v>
      </c>
      <c r="R79" s="7">
        <f t="shared" si="31"/>
        <v>32</v>
      </c>
      <c r="S79" s="7" t="s">
        <v>257</v>
      </c>
      <c r="T79" s="7" t="str">
        <f t="shared" si="32"/>
        <v>01000001001010000000010000001001</v>
      </c>
      <c r="U79" s="13" t="str">
        <f t="shared" si="39"/>
        <v>0x41280409</v>
      </c>
      <c r="V79" s="7">
        <f t="shared" si="33"/>
        <v>8</v>
      </c>
    </row>
    <row r="80" spans="1:22" x14ac:dyDescent="0.25">
      <c r="A80" s="5" t="s">
        <v>131</v>
      </c>
      <c r="B80" s="6" t="s">
        <v>371</v>
      </c>
      <c r="C80" s="6" t="s">
        <v>372</v>
      </c>
      <c r="D80" s="16">
        <f t="shared" si="34"/>
        <v>312</v>
      </c>
      <c r="E80" s="16" t="str">
        <f t="shared" si="23"/>
        <v>0x00000138</v>
      </c>
      <c r="F80" s="16"/>
      <c r="G80" s="6" t="s">
        <v>4</v>
      </c>
      <c r="H80" s="6" t="s">
        <v>487</v>
      </c>
      <c r="I80" s="6" t="s">
        <v>132</v>
      </c>
      <c r="J80" s="7" t="str">
        <f t="shared" si="24"/>
        <v>R01</v>
      </c>
      <c r="K80" s="7" t="str">
        <f t="shared" si="25"/>
        <v>R03</v>
      </c>
      <c r="L80" s="7" t="str">
        <f t="shared" si="26"/>
        <v>R01</v>
      </c>
      <c r="M80" s="7" t="str">
        <f t="shared" si="27"/>
        <v>010000</v>
      </c>
      <c r="N80" s="7" t="str">
        <f t="shared" si="28"/>
        <v>00001</v>
      </c>
      <c r="O80" s="7" t="str">
        <f t="shared" si="38"/>
        <v>000110000</v>
      </c>
      <c r="P80" s="7" t="str">
        <f t="shared" si="29"/>
        <v>0100000</v>
      </c>
      <c r="Q80" s="7" t="str">
        <f t="shared" si="30"/>
        <v>00001</v>
      </c>
      <c r="R80" s="7">
        <f t="shared" si="31"/>
        <v>32</v>
      </c>
      <c r="S80" s="7" t="s">
        <v>257</v>
      </c>
      <c r="T80" s="7" t="str">
        <f t="shared" si="32"/>
        <v>01000000001000110000010000000001</v>
      </c>
      <c r="U80" s="13" t="str">
        <f t="shared" si="39"/>
        <v>0x40230401</v>
      </c>
      <c r="V80" s="7">
        <f t="shared" si="33"/>
        <v>8</v>
      </c>
    </row>
    <row r="81" spans="1:22" x14ac:dyDescent="0.25">
      <c r="A81" s="8"/>
      <c r="B81" s="9"/>
      <c r="C81" s="9"/>
      <c r="D81" s="17">
        <f t="shared" si="34"/>
        <v>316</v>
      </c>
      <c r="E81" s="17" t="str">
        <f t="shared" si="23"/>
        <v>0x0000013C</v>
      </c>
      <c r="F81" s="17"/>
      <c r="G81" s="9" t="s">
        <v>11</v>
      </c>
      <c r="H81" s="9" t="s">
        <v>489</v>
      </c>
      <c r="I81" s="10" t="s">
        <v>514</v>
      </c>
      <c r="J81" s="10" t="str">
        <f>MID(I81,1,FIND(",", I81)-1)</f>
        <v>R31</v>
      </c>
      <c r="K81" s="10" t="str">
        <f>TRIM(MID(I81,FIND(",",I81)+1,LEN(I81)-FIND(",",I81,FIND(",",I81)+1)))</f>
        <v>R31</v>
      </c>
      <c r="L81" s="10" t="str">
        <f>TRIM(MID(I81,FIND(",",I81,FIND(",",I81)+1)+1,99))</f>
        <v>R31</v>
      </c>
      <c r="M81" s="10" t="str">
        <f>HEX2BIN(MID(H81,1,FIND(".",H81)-1),6)</f>
        <v>010001</v>
      </c>
      <c r="N81" s="10" t="str">
        <f>DEC2BIN(INT(MID(J81,2,2)),5)</f>
        <v>11111</v>
      </c>
      <c r="O81" s="10" t="str">
        <f>IF(MID(K81,1,1)="#",DEC2BIN(MID(K81,2,99),8)&amp;"1",IF(MID(K81,1,1)="R",DEC2BIN(MID(K81,2,99),5)&amp;"0000",DEC2BIN(MID(K81,FIND("(",K81)+2,2),5)&amp;DEC2BIN(MID(K81,1,FIND("(",K81)-1),8)))</f>
        <v>111110000</v>
      </c>
      <c r="P81" s="10" t="str">
        <f>IFERROR(HEX2BIN(MID(H81,FIND(".",H81)+1,99),7),"")</f>
        <v>0100000</v>
      </c>
      <c r="Q81" s="10" t="str">
        <f>IFERROR(DEC2BIN(MID(L81,2,2),5),"")</f>
        <v>11111</v>
      </c>
      <c r="R81" s="10">
        <f>LEN(T81)</f>
        <v>32</v>
      </c>
      <c r="S81" s="10"/>
      <c r="T81" s="10" t="str">
        <f>M81&amp;N81&amp;O81&amp;P81&amp;Q81</f>
        <v>01000111111111110000010000011111</v>
      </c>
      <c r="U81" s="11" t="str">
        <f t="shared" si="39"/>
        <v>0x47ff041f</v>
      </c>
      <c r="V81" s="7">
        <f t="shared" si="33"/>
        <v>8</v>
      </c>
    </row>
    <row r="82" spans="1:22" x14ac:dyDescent="0.25">
      <c r="A82" s="1" t="s">
        <v>257</v>
      </c>
      <c r="B82" s="2" t="s">
        <v>257</v>
      </c>
      <c r="C82" s="2" t="s">
        <v>257</v>
      </c>
      <c r="D82" s="15">
        <f t="shared" si="34"/>
        <v>320</v>
      </c>
      <c r="E82" s="15" t="str">
        <f t="shared" si="23"/>
        <v>0x00000140</v>
      </c>
      <c r="F82" s="15"/>
      <c r="G82" s="2" t="s">
        <v>102</v>
      </c>
      <c r="H82" s="2" t="s">
        <v>504</v>
      </c>
      <c r="I82" s="3" t="s">
        <v>133</v>
      </c>
      <c r="J82" s="3" t="str">
        <f t="shared" si="24"/>
        <v>R02</v>
      </c>
      <c r="K82" s="3" t="str">
        <f t="shared" ref="K82:K85" si="40">TRIM(MID(I82,FIND(",",I82)+1,LEN(I82)-FIND(",",I82,FIND(",",I82)+1)))</f>
        <v>R01</v>
      </c>
      <c r="L82" s="3" t="str">
        <f t="shared" ref="L82:L85" si="41">TRIM(MID(I82,FIND(",",I82,FIND(",",I82)+1)+1,99))</f>
        <v>R02</v>
      </c>
      <c r="M82" s="3" t="str">
        <f t="shared" si="27"/>
        <v>010000</v>
      </c>
      <c r="N82" s="3" t="str">
        <f t="shared" ref="N82:N85" si="42">DEC2BIN(INT(MID(J82,2,2)),5)</f>
        <v>00010</v>
      </c>
      <c r="O82" s="3" t="str">
        <f t="shared" si="38"/>
        <v>000010000</v>
      </c>
      <c r="P82" s="3" t="str">
        <f t="shared" si="29"/>
        <v>0101101</v>
      </c>
      <c r="Q82" s="3" t="str">
        <f t="shared" si="30"/>
        <v>00010</v>
      </c>
      <c r="R82" s="3">
        <f t="shared" si="31"/>
        <v>32</v>
      </c>
      <c r="S82" s="3" t="s">
        <v>257</v>
      </c>
      <c r="T82" s="3" t="str">
        <f t="shared" si="32"/>
        <v>01000000010000010000010110100010</v>
      </c>
      <c r="U82" s="4" t="str">
        <f t="shared" si="39"/>
        <v>0x404105a2</v>
      </c>
      <c r="V82" s="7">
        <f t="shared" si="33"/>
        <v>8</v>
      </c>
    </row>
    <row r="83" spans="1:22" x14ac:dyDescent="0.25">
      <c r="A83" s="5"/>
      <c r="B83" s="6"/>
      <c r="C83" s="6"/>
      <c r="D83" s="16">
        <f t="shared" si="34"/>
        <v>324</v>
      </c>
      <c r="E83" s="16" t="str">
        <f t="shared" si="23"/>
        <v>0x00000144</v>
      </c>
      <c r="F83" s="16"/>
      <c r="G83" s="6" t="s">
        <v>11</v>
      </c>
      <c r="H83" s="6" t="s">
        <v>489</v>
      </c>
      <c r="I83" s="6" t="s">
        <v>514</v>
      </c>
      <c r="J83" s="7" t="str">
        <f t="shared" si="24"/>
        <v>R31</v>
      </c>
      <c r="K83" s="7" t="str">
        <f t="shared" si="40"/>
        <v>R31</v>
      </c>
      <c r="L83" s="7" t="str">
        <f t="shared" si="41"/>
        <v>R31</v>
      </c>
      <c r="M83" s="7" t="str">
        <f>HEX2BIN(MID(H83,1,FIND(".",H83)-1),6)</f>
        <v>010001</v>
      </c>
      <c r="N83" s="7" t="str">
        <f t="shared" si="42"/>
        <v>11111</v>
      </c>
      <c r="O83" s="7" t="str">
        <f t="shared" si="38"/>
        <v>111110000</v>
      </c>
      <c r="P83" s="7" t="str">
        <f t="shared" si="29"/>
        <v>0100000</v>
      </c>
      <c r="Q83" s="7" t="str">
        <f t="shared" si="30"/>
        <v>11111</v>
      </c>
      <c r="R83" s="7">
        <f t="shared" si="31"/>
        <v>32</v>
      </c>
      <c r="S83" s="7"/>
      <c r="T83" s="7" t="str">
        <f t="shared" ref="T83:T85" si="43">M83&amp;N83&amp;O83&amp;P83&amp;Q83</f>
        <v>01000111111111110000010000011111</v>
      </c>
      <c r="U83" s="13" t="str">
        <f t="shared" si="39"/>
        <v>0x47ff041f</v>
      </c>
      <c r="V83" s="7">
        <f t="shared" si="33"/>
        <v>8</v>
      </c>
    </row>
    <row r="84" spans="1:22" x14ac:dyDescent="0.25">
      <c r="A84" s="5" t="s">
        <v>134</v>
      </c>
      <c r="B84" s="6" t="s">
        <v>381</v>
      </c>
      <c r="C84" s="6" t="s">
        <v>382</v>
      </c>
      <c r="D84" s="16">
        <f t="shared" si="34"/>
        <v>328</v>
      </c>
      <c r="E84" s="16" t="str">
        <f t="shared" si="23"/>
        <v>0x00000148</v>
      </c>
      <c r="F84" s="16">
        <f>(D86-D85)/4</f>
        <v>1</v>
      </c>
      <c r="G84" s="6" t="s">
        <v>105</v>
      </c>
      <c r="H84" s="6" t="s">
        <v>505</v>
      </c>
      <c r="I84" s="6" t="s">
        <v>478</v>
      </c>
      <c r="J84" s="7" t="str">
        <f>MID(I84,1,FIND(",", I84)-1)</f>
        <v>R02</v>
      </c>
      <c r="K84" s="7" t="str">
        <f>"0x"&amp;LOWER(IF(MID(DEC2HEX(F84,10),LEN(DEC2HEX(F84,10))-6,1)="F","1","0")&amp;MID(DEC2HEX(F84,10),LEN(DEC2HEX(F84,10))-4,5))</f>
        <v>0x000001</v>
      </c>
      <c r="L84" s="7"/>
      <c r="M84" s="7" t="str">
        <f>HEX2BIN(H84,6)</f>
        <v>111101</v>
      </c>
      <c r="N84" s="7" t="str">
        <f>DEC2BIN(INT(MID(J84,2,2)),5)</f>
        <v>00010</v>
      </c>
      <c r="O84" s="7" t="str">
        <f>"00000"&amp;"00000000"&amp;HEX2BIN(MID(K84,3,99),8)</f>
        <v>000000000000000000001</v>
      </c>
      <c r="P84" s="7" t="str">
        <f>IFERROR(HEX2BIN(MID(H84,FIND(".",H84)+1,99),7),"")</f>
        <v/>
      </c>
      <c r="Q84" s="7" t="str">
        <f>IFERROR(DEC2BIN(MID(L84,2,2),5),"")</f>
        <v/>
      </c>
      <c r="R84" s="7">
        <f>LEN(T84)</f>
        <v>32</v>
      </c>
      <c r="S84" s="7" t="s">
        <v>383</v>
      </c>
      <c r="T84" s="7" t="str">
        <f>M84&amp;N84&amp;O84&amp;P84&amp;Q84</f>
        <v>11110100010000000000000000000001</v>
      </c>
      <c r="U84" s="13" t="str">
        <f t="shared" si="39"/>
        <v>0xf4400001</v>
      </c>
      <c r="V84" s="7">
        <f t="shared" si="33"/>
        <v>8</v>
      </c>
    </row>
    <row r="85" spans="1:22" x14ac:dyDescent="0.25">
      <c r="A85" s="8"/>
      <c r="B85" s="9"/>
      <c r="C85" s="9"/>
      <c r="D85" s="17">
        <f t="shared" si="34"/>
        <v>332</v>
      </c>
      <c r="E85" s="17" t="str">
        <f t="shared" si="23"/>
        <v>0x0000014C</v>
      </c>
      <c r="F85" s="17"/>
      <c r="G85" s="9" t="s">
        <v>11</v>
      </c>
      <c r="H85" s="9" t="s">
        <v>489</v>
      </c>
      <c r="I85" s="10" t="s">
        <v>514</v>
      </c>
      <c r="J85" s="10" t="str">
        <f t="shared" si="24"/>
        <v>R31</v>
      </c>
      <c r="K85" s="10" t="str">
        <f t="shared" si="40"/>
        <v>R31</v>
      </c>
      <c r="L85" s="10" t="str">
        <f t="shared" si="41"/>
        <v>R31</v>
      </c>
      <c r="M85" s="10" t="str">
        <f>HEX2BIN(MID(H85,1,FIND(".",H85)-1),6)</f>
        <v>010001</v>
      </c>
      <c r="N85" s="10" t="str">
        <f t="shared" si="42"/>
        <v>11111</v>
      </c>
      <c r="O85" s="10" t="str">
        <f t="shared" si="38"/>
        <v>111110000</v>
      </c>
      <c r="P85" s="10" t="str">
        <f t="shared" si="29"/>
        <v>0100000</v>
      </c>
      <c r="Q85" s="10" t="str">
        <f t="shared" si="30"/>
        <v>11111</v>
      </c>
      <c r="R85" s="10">
        <f t="shared" si="31"/>
        <v>32</v>
      </c>
      <c r="S85" s="10"/>
      <c r="T85" s="10" t="str">
        <f t="shared" si="43"/>
        <v>01000111111111110000010000011111</v>
      </c>
      <c r="U85" s="11" t="str">
        <f t="shared" si="39"/>
        <v>0x47ff041f</v>
      </c>
      <c r="V85" s="7">
        <f t="shared" si="33"/>
        <v>8</v>
      </c>
    </row>
    <row r="86" spans="1:22" x14ac:dyDescent="0.25">
      <c r="A86" s="1" t="s">
        <v>136</v>
      </c>
      <c r="B86" s="2" t="s">
        <v>384</v>
      </c>
      <c r="C86" s="2" t="s">
        <v>385</v>
      </c>
      <c r="D86" s="15">
        <f t="shared" si="34"/>
        <v>336</v>
      </c>
      <c r="E86" s="15" t="str">
        <f t="shared" si="23"/>
        <v>0x00000150</v>
      </c>
      <c r="F86" s="15">
        <f>(D77-D87)/4</f>
        <v>-10</v>
      </c>
      <c r="G86" s="2" t="s">
        <v>89</v>
      </c>
      <c r="H86" s="2" t="s">
        <v>503</v>
      </c>
      <c r="I86" s="3" t="s">
        <v>476</v>
      </c>
      <c r="J86" s="3" t="str">
        <f t="shared" si="24"/>
        <v>R31</v>
      </c>
      <c r="K86" s="7" t="str">
        <f>"0x"&amp;LOWER(IF(MID(DEC2HEX(F86,10),LEN(DEC2HEX(F86,10))-6,1)="F","1","0")&amp;MID(DEC2HEX(F86,10),LEN(DEC2HEX(F86,10))-4,5))</f>
        <v>0x1ffff6</v>
      </c>
      <c r="L86" s="3"/>
      <c r="M86" s="3" t="str">
        <f>HEX2BIN(H86,6)</f>
        <v>110000</v>
      </c>
      <c r="N86" s="3" t="str">
        <f t="shared" si="28"/>
        <v>11111</v>
      </c>
      <c r="O86" s="3" t="str">
        <f>HEX2BIN(MID(K86,3,2),5)&amp;HEX2BIN(MID(K86,5,2),8)&amp;HEX2BIN(MID(K86,7,2),8)</f>
        <v>111111111111111110110</v>
      </c>
      <c r="P86" s="3" t="str">
        <f t="shared" si="29"/>
        <v/>
      </c>
      <c r="Q86" s="3" t="str">
        <f t="shared" si="30"/>
        <v/>
      </c>
      <c r="R86" s="3">
        <f t="shared" si="31"/>
        <v>32</v>
      </c>
      <c r="S86" s="3" t="s">
        <v>257</v>
      </c>
      <c r="T86" s="3" t="str">
        <f t="shared" si="32"/>
        <v>11000011111111111111111111110110</v>
      </c>
      <c r="U86" s="4" t="str">
        <f t="shared" si="39"/>
        <v>0xc3fffff6</v>
      </c>
      <c r="V86" s="7">
        <f t="shared" si="33"/>
        <v>8</v>
      </c>
    </row>
    <row r="87" spans="1:22" x14ac:dyDescent="0.25">
      <c r="A87" s="5" t="s">
        <v>137</v>
      </c>
      <c r="B87" s="6" t="s">
        <v>361</v>
      </c>
      <c r="C87" s="6" t="s">
        <v>362</v>
      </c>
      <c r="D87" s="16">
        <f t="shared" si="34"/>
        <v>340</v>
      </c>
      <c r="E87" s="16" t="str">
        <f t="shared" si="23"/>
        <v>0x00000154</v>
      </c>
      <c r="F87" s="16"/>
      <c r="G87" s="6" t="s">
        <v>48</v>
      </c>
      <c r="H87" s="6" t="s">
        <v>499</v>
      </c>
      <c r="I87" s="6" t="s">
        <v>484</v>
      </c>
      <c r="J87" s="7" t="str">
        <f t="shared" si="24"/>
        <v>R01</v>
      </c>
      <c r="K87" s="7" t="str">
        <f>TRIM(MID(I87,FIND(",",I87)+1,99))</f>
        <v>1(R31)</v>
      </c>
      <c r="L87" s="7"/>
      <c r="M87" s="7" t="str">
        <f>HEX2BIN(H87,6)</f>
        <v>001000</v>
      </c>
      <c r="N87" s="7" t="str">
        <f t="shared" si="28"/>
        <v>00001</v>
      </c>
      <c r="O87" s="7" t="str">
        <f>IF(MID(K87,1,1)="#",DEC2BIN(MID(K87,2,99),8)&amp;"1",IF(MID(K87,1,1)="R",DEC2BIN(MID(K87,2,99),5)&amp;"0000",DEC2BIN(MID(K87,FIND("(",K87)+2,2),5)&amp;"00000000"&amp;DEC2BIN(MID(K87,1,FIND("(",K87)-1),8)))</f>
        <v>111110000000000000001</v>
      </c>
      <c r="P87" s="7" t="str">
        <f t="shared" si="29"/>
        <v/>
      </c>
      <c r="Q87" s="7" t="str">
        <f t="shared" si="30"/>
        <v/>
      </c>
      <c r="R87" s="7">
        <f t="shared" si="31"/>
        <v>32</v>
      </c>
      <c r="S87" s="7" t="s">
        <v>257</v>
      </c>
      <c r="T87" s="7" t="str">
        <f t="shared" si="32"/>
        <v>00100000001111110000000000000001</v>
      </c>
      <c r="U87" s="13" t="str">
        <f t="shared" si="39"/>
        <v>0x203f0001</v>
      </c>
      <c r="V87" s="7">
        <f t="shared" si="33"/>
        <v>8</v>
      </c>
    </row>
    <row r="88" spans="1:22" x14ac:dyDescent="0.25">
      <c r="A88" s="5" t="s">
        <v>257</v>
      </c>
      <c r="B88" s="6" t="s">
        <v>257</v>
      </c>
      <c r="C88" s="6" t="s">
        <v>257</v>
      </c>
      <c r="D88" s="16">
        <f t="shared" si="34"/>
        <v>344</v>
      </c>
      <c r="E88" s="16" t="str">
        <f t="shared" si="23"/>
        <v>0x00000158</v>
      </c>
      <c r="F88" s="16"/>
      <c r="G88" s="6" t="s">
        <v>1</v>
      </c>
      <c r="H88" s="6" t="s">
        <v>486</v>
      </c>
      <c r="I88" s="6" t="s">
        <v>485</v>
      </c>
      <c r="J88" s="7" t="str">
        <f t="shared" si="24"/>
        <v>R01</v>
      </c>
      <c r="K88" s="7" t="str">
        <f t="shared" ref="K88" si="44">TRIM(MID(I88,FIND(",",I88)+1,LEN(I88)-FIND(",",I88,FIND(",",I88)+1)))</f>
        <v>#31</v>
      </c>
      <c r="L88" s="7" t="str">
        <f t="shared" ref="L88" si="45">TRIM(MID(I88,FIND(",",I88,FIND(",",I88)+1)+1,99))</f>
        <v>R01</v>
      </c>
      <c r="M88" s="7" t="str">
        <f t="shared" si="27"/>
        <v>010010</v>
      </c>
      <c r="N88" s="7" t="str">
        <f t="shared" si="28"/>
        <v>00001</v>
      </c>
      <c r="O88" s="7" t="str">
        <f t="shared" si="38"/>
        <v>000111111</v>
      </c>
      <c r="P88" s="7" t="str">
        <f t="shared" si="29"/>
        <v>0111001</v>
      </c>
      <c r="Q88" s="7" t="str">
        <f t="shared" si="30"/>
        <v>00001</v>
      </c>
      <c r="R88" s="7">
        <f t="shared" si="31"/>
        <v>32</v>
      </c>
      <c r="S88" s="7" t="s">
        <v>257</v>
      </c>
      <c r="T88" s="7" t="str">
        <f t="shared" si="32"/>
        <v>01001000001000111111011100100001</v>
      </c>
      <c r="U88" s="13" t="str">
        <f t="shared" si="39"/>
        <v>0x4823f721</v>
      </c>
      <c r="V88" s="7">
        <f t="shared" si="33"/>
        <v>8</v>
      </c>
    </row>
    <row r="89" spans="1:22" x14ac:dyDescent="0.25">
      <c r="A89" s="8" t="s">
        <v>138</v>
      </c>
      <c r="B89" s="9" t="s">
        <v>363</v>
      </c>
      <c r="C89" s="9" t="s">
        <v>364</v>
      </c>
      <c r="D89" s="17">
        <f t="shared" si="34"/>
        <v>348</v>
      </c>
      <c r="E89" s="17" t="str">
        <f t="shared" si="23"/>
        <v>0x0000015C</v>
      </c>
      <c r="F89" s="17"/>
      <c r="G89" s="9" t="s">
        <v>4</v>
      </c>
      <c r="H89" s="9" t="s">
        <v>487</v>
      </c>
      <c r="I89" s="10" t="s">
        <v>115</v>
      </c>
      <c r="J89" s="10" t="str">
        <f t="shared" si="24"/>
        <v>R31</v>
      </c>
      <c r="K89" s="10" t="str">
        <f t="shared" si="25"/>
        <v>#00</v>
      </c>
      <c r="L89" s="10" t="str">
        <f t="shared" si="26"/>
        <v>R04</v>
      </c>
      <c r="M89" s="10" t="str">
        <f t="shared" si="27"/>
        <v>010000</v>
      </c>
      <c r="N89" s="10" t="str">
        <f t="shared" si="28"/>
        <v>11111</v>
      </c>
      <c r="O89" s="10" t="str">
        <f t="shared" si="38"/>
        <v>000000001</v>
      </c>
      <c r="P89" s="10" t="str">
        <f t="shared" si="29"/>
        <v>0100000</v>
      </c>
      <c r="Q89" s="10" t="str">
        <f t="shared" si="30"/>
        <v>00100</v>
      </c>
      <c r="R89" s="10">
        <f t="shared" si="31"/>
        <v>32</v>
      </c>
      <c r="S89" s="10" t="s">
        <v>257</v>
      </c>
      <c r="T89" s="10" t="str">
        <f t="shared" si="32"/>
        <v>01000011111000000001010000000100</v>
      </c>
      <c r="U89" s="11" t="str">
        <f t="shared" si="39"/>
        <v>0x43e01404</v>
      </c>
      <c r="V89" s="7">
        <f t="shared" si="33"/>
        <v>8</v>
      </c>
    </row>
    <row r="90" spans="1:22" x14ac:dyDescent="0.25">
      <c r="A90" s="1" t="s">
        <v>139</v>
      </c>
      <c r="B90" s="2" t="s">
        <v>365</v>
      </c>
      <c r="C90" s="2" t="s">
        <v>366</v>
      </c>
      <c r="D90" s="15">
        <f t="shared" si="34"/>
        <v>352</v>
      </c>
      <c r="E90" s="15" t="str">
        <f t="shared" si="23"/>
        <v>0x00000160</v>
      </c>
      <c r="F90" s="15"/>
      <c r="G90" s="2" t="s">
        <v>4</v>
      </c>
      <c r="H90" s="2" t="s">
        <v>487</v>
      </c>
      <c r="I90" s="3" t="s">
        <v>22</v>
      </c>
      <c r="J90" s="3" t="str">
        <f t="shared" si="24"/>
        <v>R31</v>
      </c>
      <c r="K90" s="3" t="str">
        <f t="shared" si="25"/>
        <v>#02</v>
      </c>
      <c r="L90" s="3" t="str">
        <f t="shared" si="26"/>
        <v>R01</v>
      </c>
      <c r="M90" s="3" t="str">
        <f t="shared" si="27"/>
        <v>010000</v>
      </c>
      <c r="N90" s="3" t="str">
        <f t="shared" si="28"/>
        <v>11111</v>
      </c>
      <c r="O90" s="3" t="str">
        <f t="shared" si="38"/>
        <v>000000101</v>
      </c>
      <c r="P90" s="3" t="str">
        <f t="shared" si="29"/>
        <v>0100000</v>
      </c>
      <c r="Q90" s="3" t="str">
        <f t="shared" si="30"/>
        <v>00001</v>
      </c>
      <c r="R90" s="3">
        <f t="shared" si="31"/>
        <v>32</v>
      </c>
      <c r="S90" s="3" t="s">
        <v>257</v>
      </c>
      <c r="T90" s="3" t="str">
        <f t="shared" si="32"/>
        <v>01000011111000000101010000000001</v>
      </c>
      <c r="U90" s="4" t="str">
        <f t="shared" si="39"/>
        <v>0x43e05401</v>
      </c>
      <c r="V90" s="7">
        <f t="shared" si="33"/>
        <v>8</v>
      </c>
    </row>
    <row r="91" spans="1:22" x14ac:dyDescent="0.25">
      <c r="A91" s="5" t="s">
        <v>140</v>
      </c>
      <c r="B91" s="6" t="s">
        <v>367</v>
      </c>
      <c r="C91" s="6" t="s">
        <v>368</v>
      </c>
      <c r="D91" s="16">
        <f t="shared" si="34"/>
        <v>356</v>
      </c>
      <c r="E91" s="16" t="str">
        <f t="shared" si="23"/>
        <v>0x00000164</v>
      </c>
      <c r="F91" s="16"/>
      <c r="G91" s="6" t="s">
        <v>4</v>
      </c>
      <c r="H91" s="6" t="s">
        <v>487</v>
      </c>
      <c r="I91" s="6" t="s">
        <v>118</v>
      </c>
      <c r="J91" s="7" t="str">
        <f t="shared" si="24"/>
        <v>R31</v>
      </c>
      <c r="K91" s="7" t="str">
        <f t="shared" si="25"/>
        <v>#25</v>
      </c>
      <c r="L91" s="7" t="str">
        <f t="shared" si="26"/>
        <v>R02</v>
      </c>
      <c r="M91" s="7" t="str">
        <f t="shared" si="27"/>
        <v>010000</v>
      </c>
      <c r="N91" s="7" t="str">
        <f t="shared" si="28"/>
        <v>11111</v>
      </c>
      <c r="O91" s="7" t="str">
        <f t="shared" si="38"/>
        <v>000110011</v>
      </c>
      <c r="P91" s="7" t="str">
        <f t="shared" si="29"/>
        <v>0100000</v>
      </c>
      <c r="Q91" s="7" t="str">
        <f t="shared" si="30"/>
        <v>00010</v>
      </c>
      <c r="R91" s="7">
        <f t="shared" si="31"/>
        <v>32</v>
      </c>
      <c r="S91" s="7" t="s">
        <v>257</v>
      </c>
      <c r="T91" s="7" t="str">
        <f t="shared" si="32"/>
        <v>01000011111000110011010000000010</v>
      </c>
      <c r="U91" s="13" t="str">
        <f t="shared" si="39"/>
        <v>0x43e33402</v>
      </c>
      <c r="V91" s="7">
        <f t="shared" si="33"/>
        <v>8</v>
      </c>
    </row>
    <row r="92" spans="1:22" x14ac:dyDescent="0.25">
      <c r="A92" s="5" t="s">
        <v>141</v>
      </c>
      <c r="B92" s="6" t="s">
        <v>369</v>
      </c>
      <c r="C92" s="6" t="s">
        <v>370</v>
      </c>
      <c r="D92" s="16">
        <f t="shared" si="34"/>
        <v>360</v>
      </c>
      <c r="E92" s="16" t="str">
        <f t="shared" si="23"/>
        <v>0x00000168</v>
      </c>
      <c r="F92" s="16"/>
      <c r="G92" s="6" t="s">
        <v>4</v>
      </c>
      <c r="H92" s="6" t="s">
        <v>487</v>
      </c>
      <c r="I92" s="6" t="s">
        <v>120</v>
      </c>
      <c r="J92" s="7" t="str">
        <f t="shared" si="24"/>
        <v>R31</v>
      </c>
      <c r="K92" s="7" t="str">
        <f t="shared" si="25"/>
        <v>#01</v>
      </c>
      <c r="L92" s="7" t="str">
        <f t="shared" si="26"/>
        <v>R03</v>
      </c>
      <c r="M92" s="7" t="str">
        <f t="shared" si="27"/>
        <v>010000</v>
      </c>
      <c r="N92" s="7" t="str">
        <f t="shared" si="28"/>
        <v>11111</v>
      </c>
      <c r="O92" s="7" t="str">
        <f t="shared" si="38"/>
        <v>000000011</v>
      </c>
      <c r="P92" s="7" t="str">
        <f t="shared" si="29"/>
        <v>0100000</v>
      </c>
      <c r="Q92" s="7" t="str">
        <f t="shared" si="30"/>
        <v>00011</v>
      </c>
      <c r="R92" s="7">
        <f t="shared" si="31"/>
        <v>32</v>
      </c>
      <c r="S92" s="7" t="s">
        <v>257</v>
      </c>
      <c r="T92" s="7" t="str">
        <f t="shared" si="32"/>
        <v>01000011111000000011010000000011</v>
      </c>
      <c r="U92" s="13" t="str">
        <f t="shared" si="39"/>
        <v>0x43e03403</v>
      </c>
      <c r="V92" s="7">
        <f t="shared" si="33"/>
        <v>8</v>
      </c>
    </row>
    <row r="93" spans="1:22" x14ac:dyDescent="0.25">
      <c r="A93" s="8" t="s">
        <v>142</v>
      </c>
      <c r="B93" s="9" t="s">
        <v>371</v>
      </c>
      <c r="C93" s="9" t="s">
        <v>372</v>
      </c>
      <c r="D93" s="17">
        <f t="shared" si="34"/>
        <v>364</v>
      </c>
      <c r="E93" s="17" t="str">
        <f t="shared" si="23"/>
        <v>0x0000016C</v>
      </c>
      <c r="F93" s="17"/>
      <c r="G93" s="9" t="s">
        <v>4</v>
      </c>
      <c r="H93" s="9" t="s">
        <v>487</v>
      </c>
      <c r="I93" s="10" t="s">
        <v>132</v>
      </c>
      <c r="J93" s="10" t="str">
        <f t="shared" si="24"/>
        <v>R01</v>
      </c>
      <c r="K93" s="10" t="str">
        <f t="shared" si="25"/>
        <v>R03</v>
      </c>
      <c r="L93" s="10" t="str">
        <f t="shared" si="26"/>
        <v>R01</v>
      </c>
      <c r="M93" s="10" t="str">
        <f t="shared" si="27"/>
        <v>010000</v>
      </c>
      <c r="N93" s="10" t="str">
        <f t="shared" si="28"/>
        <v>00001</v>
      </c>
      <c r="O93" s="10" t="str">
        <f t="shared" si="38"/>
        <v>000110000</v>
      </c>
      <c r="P93" s="10" t="str">
        <f t="shared" si="29"/>
        <v>0100000</v>
      </c>
      <c r="Q93" s="10" t="str">
        <f t="shared" si="30"/>
        <v>00001</v>
      </c>
      <c r="R93" s="10">
        <f t="shared" si="31"/>
        <v>32</v>
      </c>
      <c r="S93" s="10" t="s">
        <v>257</v>
      </c>
      <c r="T93" s="10" t="str">
        <f t="shared" si="32"/>
        <v>01000000001000110000010000000001</v>
      </c>
      <c r="U93" s="11" t="str">
        <f t="shared" si="39"/>
        <v>0x40230401</v>
      </c>
      <c r="V93" s="7">
        <f t="shared" si="33"/>
        <v>8</v>
      </c>
    </row>
    <row r="94" spans="1:22" x14ac:dyDescent="0.25">
      <c r="A94" s="1" t="s">
        <v>143</v>
      </c>
      <c r="B94" s="2" t="s">
        <v>375</v>
      </c>
      <c r="C94" s="2" t="s">
        <v>376</v>
      </c>
      <c r="D94" s="15">
        <f t="shared" si="34"/>
        <v>368</v>
      </c>
      <c r="E94" s="15" t="str">
        <f t="shared" si="23"/>
        <v>0x00000170</v>
      </c>
      <c r="F94" s="15"/>
      <c r="G94" s="2" t="s">
        <v>1</v>
      </c>
      <c r="H94" s="2" t="s">
        <v>486</v>
      </c>
      <c r="I94" s="3" t="s">
        <v>126</v>
      </c>
      <c r="J94" s="3" t="str">
        <f t="shared" si="24"/>
        <v>R01</v>
      </c>
      <c r="K94" s="3" t="str">
        <f t="shared" si="25"/>
        <v>#02</v>
      </c>
      <c r="L94" s="3" t="str">
        <f t="shared" si="26"/>
        <v>R07</v>
      </c>
      <c r="M94" s="3" t="str">
        <f t="shared" si="27"/>
        <v>010010</v>
      </c>
      <c r="N94" s="3" t="str">
        <f t="shared" si="28"/>
        <v>00001</v>
      </c>
      <c r="O94" s="3" t="str">
        <f t="shared" si="38"/>
        <v>000000101</v>
      </c>
      <c r="P94" s="3" t="str">
        <f t="shared" si="29"/>
        <v>0111001</v>
      </c>
      <c r="Q94" s="3" t="str">
        <f t="shared" si="30"/>
        <v>00111</v>
      </c>
      <c r="R94" s="3">
        <f t="shared" si="31"/>
        <v>32</v>
      </c>
      <c r="S94" s="3" t="s">
        <v>257</v>
      </c>
      <c r="T94" s="3" t="str">
        <f t="shared" si="32"/>
        <v>01001000001000000101011100100111</v>
      </c>
      <c r="U94" s="4" t="str">
        <f t="shared" si="39"/>
        <v>0x48205727</v>
      </c>
      <c r="V94" s="7">
        <f t="shared" si="33"/>
        <v>8</v>
      </c>
    </row>
    <row r="95" spans="1:22" x14ac:dyDescent="0.25">
      <c r="A95" s="5" t="s">
        <v>144</v>
      </c>
      <c r="B95" s="6" t="s">
        <v>386</v>
      </c>
      <c r="C95" s="6" t="s">
        <v>387</v>
      </c>
      <c r="D95" s="16">
        <f t="shared" si="34"/>
        <v>372</v>
      </c>
      <c r="E95" s="16" t="str">
        <f t="shared" si="23"/>
        <v>0x00000174</v>
      </c>
      <c r="F95" s="16"/>
      <c r="G95" s="6" t="s">
        <v>4</v>
      </c>
      <c r="H95" s="6" t="s">
        <v>487</v>
      </c>
      <c r="I95" s="6" t="s">
        <v>145</v>
      </c>
      <c r="J95" s="7" t="str">
        <f t="shared" si="24"/>
        <v>R07</v>
      </c>
      <c r="K95" s="7" t="str">
        <f t="shared" si="25"/>
        <v>R06</v>
      </c>
      <c r="L95" s="7" t="str">
        <f t="shared" si="26"/>
        <v>R07</v>
      </c>
      <c r="M95" s="7" t="str">
        <f t="shared" si="27"/>
        <v>010000</v>
      </c>
      <c r="N95" s="7" t="str">
        <f t="shared" si="28"/>
        <v>00111</v>
      </c>
      <c r="O95" s="7" t="str">
        <f t="shared" si="38"/>
        <v>001100000</v>
      </c>
      <c r="P95" s="7" t="str">
        <f t="shared" si="29"/>
        <v>0100000</v>
      </c>
      <c r="Q95" s="7" t="str">
        <f t="shared" si="30"/>
        <v>00111</v>
      </c>
      <c r="R95" s="7">
        <f t="shared" si="31"/>
        <v>32</v>
      </c>
      <c r="S95" s="7" t="s">
        <v>257</v>
      </c>
      <c r="T95" s="7" t="str">
        <f t="shared" si="32"/>
        <v>01000000111001100000010000000111</v>
      </c>
      <c r="U95" s="13" t="str">
        <f t="shared" si="39"/>
        <v>0x40e60407</v>
      </c>
      <c r="V95" s="7">
        <f t="shared" si="33"/>
        <v>8</v>
      </c>
    </row>
    <row r="96" spans="1:22" x14ac:dyDescent="0.25">
      <c r="A96" s="5" t="s">
        <v>146</v>
      </c>
      <c r="B96" s="6" t="s">
        <v>388</v>
      </c>
      <c r="C96" s="6" t="s">
        <v>389</v>
      </c>
      <c r="D96" s="16">
        <f t="shared" si="34"/>
        <v>376</v>
      </c>
      <c r="E96" s="16" t="str">
        <f t="shared" si="23"/>
        <v>0x00000178</v>
      </c>
      <c r="F96" s="16"/>
      <c r="G96" s="6" t="s">
        <v>39</v>
      </c>
      <c r="H96" s="6" t="s">
        <v>496</v>
      </c>
      <c r="I96" s="6" t="s">
        <v>128</v>
      </c>
      <c r="J96" s="7" t="str">
        <f t="shared" si="24"/>
        <v>R08</v>
      </c>
      <c r="K96" s="7" t="str">
        <f>TRIM(MID(I96,FIND(",",I96)+1,99))</f>
        <v>0(R07)</v>
      </c>
      <c r="L96" s="7"/>
      <c r="M96" s="7" t="str">
        <f>HEX2BIN(H96,6)</f>
        <v>101000</v>
      </c>
      <c r="N96" s="7" t="str">
        <f t="shared" si="28"/>
        <v>01000</v>
      </c>
      <c r="O96" s="7" t="str">
        <f>IF(MID(K96,1,1)="#",DEC2BIN(MID(K96,2,99),8)&amp;"1",IF(MID(K96,1,1)="R",DEC2BIN(MID(K96,2,99),5)&amp;"0000",DEC2BIN(MID(K96,FIND("(",K96)+2,2),5)&amp;"00000000"&amp;DEC2BIN(MID(K96,1,FIND("(",K96)-1),8)))</f>
        <v>001110000000000000000</v>
      </c>
      <c r="P96" s="7" t="str">
        <f t="shared" si="29"/>
        <v/>
      </c>
      <c r="Q96" s="7"/>
      <c r="R96" s="7">
        <f t="shared" si="31"/>
        <v>32</v>
      </c>
      <c r="S96" s="7" t="s">
        <v>257</v>
      </c>
      <c r="T96" s="7" t="str">
        <f t="shared" si="32"/>
        <v>10100001000001110000000000000000</v>
      </c>
      <c r="U96" s="13" t="str">
        <f t="shared" si="39"/>
        <v>0xa1070000</v>
      </c>
      <c r="V96" s="7">
        <f t="shared" si="33"/>
        <v>8</v>
      </c>
    </row>
    <row r="97" spans="1:22" x14ac:dyDescent="0.25">
      <c r="A97" s="8" t="s">
        <v>147</v>
      </c>
      <c r="B97" s="9" t="s">
        <v>379</v>
      </c>
      <c r="C97" s="9" t="s">
        <v>380</v>
      </c>
      <c r="D97" s="17">
        <f t="shared" si="34"/>
        <v>380</v>
      </c>
      <c r="E97" s="17" t="str">
        <f t="shared" si="23"/>
        <v>0x0000017C</v>
      </c>
      <c r="F97" s="17"/>
      <c r="G97" s="9" t="s">
        <v>4</v>
      </c>
      <c r="H97" s="9" t="s">
        <v>487</v>
      </c>
      <c r="I97" s="10" t="s">
        <v>130</v>
      </c>
      <c r="J97" s="10" t="str">
        <f t="shared" si="24"/>
        <v>R09</v>
      </c>
      <c r="K97" s="10" t="str">
        <f t="shared" si="25"/>
        <v>R08</v>
      </c>
      <c r="L97" s="10" t="str">
        <f t="shared" si="26"/>
        <v>R09</v>
      </c>
      <c r="M97" s="10" t="str">
        <f t="shared" si="27"/>
        <v>010000</v>
      </c>
      <c r="N97" s="10" t="str">
        <f t="shared" si="28"/>
        <v>01001</v>
      </c>
      <c r="O97" s="10" t="str">
        <f t="shared" si="38"/>
        <v>010000000</v>
      </c>
      <c r="P97" s="10" t="str">
        <f t="shared" si="29"/>
        <v>0100000</v>
      </c>
      <c r="Q97" s="10" t="str">
        <f t="shared" si="30"/>
        <v>01001</v>
      </c>
      <c r="R97" s="10">
        <f t="shared" si="31"/>
        <v>32</v>
      </c>
      <c r="S97" s="10" t="s">
        <v>257</v>
      </c>
      <c r="T97" s="10" t="str">
        <f t="shared" si="32"/>
        <v>01000001001010000000010000001001</v>
      </c>
      <c r="U97" s="11" t="str">
        <f t="shared" si="39"/>
        <v>0x41280409</v>
      </c>
      <c r="V97" s="7">
        <f t="shared" si="33"/>
        <v>8</v>
      </c>
    </row>
    <row r="98" spans="1:22" x14ac:dyDescent="0.25">
      <c r="A98" s="1" t="s">
        <v>148</v>
      </c>
      <c r="B98" s="2" t="s">
        <v>371</v>
      </c>
      <c r="C98" s="2" t="s">
        <v>372</v>
      </c>
      <c r="D98" s="15">
        <f t="shared" si="34"/>
        <v>384</v>
      </c>
      <c r="E98" s="15" t="str">
        <f t="shared" si="23"/>
        <v>0x00000180</v>
      </c>
      <c r="F98" s="15"/>
      <c r="G98" s="2" t="s">
        <v>4</v>
      </c>
      <c r="H98" s="2" t="s">
        <v>487</v>
      </c>
      <c r="I98" s="3" t="s">
        <v>132</v>
      </c>
      <c r="J98" s="3" t="str">
        <f t="shared" si="24"/>
        <v>R01</v>
      </c>
      <c r="K98" s="3" t="str">
        <f t="shared" si="25"/>
        <v>R03</v>
      </c>
      <c r="L98" s="3" t="str">
        <f t="shared" si="26"/>
        <v>R01</v>
      </c>
      <c r="M98" s="3" t="str">
        <f t="shared" si="27"/>
        <v>010000</v>
      </c>
      <c r="N98" s="3" t="str">
        <f t="shared" si="28"/>
        <v>00001</v>
      </c>
      <c r="O98" s="3" t="str">
        <f t="shared" si="38"/>
        <v>000110000</v>
      </c>
      <c r="P98" s="3" t="str">
        <f t="shared" si="29"/>
        <v>0100000</v>
      </c>
      <c r="Q98" s="3" t="str">
        <f t="shared" si="30"/>
        <v>00001</v>
      </c>
      <c r="R98" s="3">
        <f t="shared" si="31"/>
        <v>32</v>
      </c>
      <c r="S98" s="3" t="s">
        <v>257</v>
      </c>
      <c r="T98" s="3" t="str">
        <f t="shared" si="32"/>
        <v>01000000001000110000010000000001</v>
      </c>
      <c r="U98" s="4" t="str">
        <f t="shared" si="39"/>
        <v>0x40230401</v>
      </c>
      <c r="V98" s="7">
        <f t="shared" si="33"/>
        <v>8</v>
      </c>
    </row>
    <row r="99" spans="1:22" x14ac:dyDescent="0.25">
      <c r="A99" s="5" t="s">
        <v>257</v>
      </c>
      <c r="B99" s="6" t="s">
        <v>257</v>
      </c>
      <c r="C99" s="6" t="s">
        <v>257</v>
      </c>
      <c r="D99" s="16">
        <f t="shared" si="34"/>
        <v>388</v>
      </c>
      <c r="E99" s="16" t="str">
        <f t="shared" si="23"/>
        <v>0x00000184</v>
      </c>
      <c r="F99" s="16"/>
      <c r="G99" s="6" t="s">
        <v>102</v>
      </c>
      <c r="H99" s="6" t="s">
        <v>504</v>
      </c>
      <c r="I99" s="6" t="s">
        <v>133</v>
      </c>
      <c r="J99" s="7" t="str">
        <f t="shared" si="24"/>
        <v>R02</v>
      </c>
      <c r="K99" s="7" t="str">
        <f t="shared" ref="K99" si="46">TRIM(MID(I99,FIND(",",I99)+1,LEN(I99)-FIND(",",I99,FIND(",",I99)+1)))</f>
        <v>R01</v>
      </c>
      <c r="L99" s="7" t="str">
        <f t="shared" ref="L99" si="47">TRIM(MID(I99,FIND(",",I99,FIND(",",I99)+1)+1,99))</f>
        <v>R02</v>
      </c>
      <c r="M99" s="7" t="str">
        <f t="shared" si="27"/>
        <v>010000</v>
      </c>
      <c r="N99" s="7" t="str">
        <f t="shared" ref="N99" si="48">DEC2BIN(INT(MID(J99,2,2)),5)</f>
        <v>00010</v>
      </c>
      <c r="O99" s="7" t="str">
        <f t="shared" si="38"/>
        <v>000010000</v>
      </c>
      <c r="P99" s="7" t="str">
        <f t="shared" si="29"/>
        <v>0101101</v>
      </c>
      <c r="Q99" s="7" t="str">
        <f t="shared" si="30"/>
        <v>00010</v>
      </c>
      <c r="R99" s="7">
        <f t="shared" si="31"/>
        <v>32</v>
      </c>
      <c r="S99" s="7" t="s">
        <v>257</v>
      </c>
      <c r="T99" s="7" t="str">
        <f t="shared" si="32"/>
        <v>01000000010000010000010110100010</v>
      </c>
      <c r="U99" s="13" t="str">
        <f t="shared" si="39"/>
        <v>0x404105a2</v>
      </c>
      <c r="V99" s="7">
        <f t="shared" si="33"/>
        <v>8</v>
      </c>
    </row>
    <row r="100" spans="1:22" x14ac:dyDescent="0.25">
      <c r="A100" s="5" t="s">
        <v>149</v>
      </c>
      <c r="B100" s="6" t="s">
        <v>390</v>
      </c>
      <c r="C100" s="6" t="s">
        <v>382</v>
      </c>
      <c r="D100" s="16">
        <f t="shared" si="34"/>
        <v>392</v>
      </c>
      <c r="E100" s="16" t="str">
        <f t="shared" si="23"/>
        <v>0x00000188</v>
      </c>
      <c r="F100" s="16">
        <f>(D102-D101)/4</f>
        <v>1</v>
      </c>
      <c r="G100" s="6" t="s">
        <v>105</v>
      </c>
      <c r="H100" s="6" t="s">
        <v>505</v>
      </c>
      <c r="I100" s="6" t="s">
        <v>478</v>
      </c>
      <c r="J100" s="7" t="str">
        <f t="shared" si="24"/>
        <v>R02</v>
      </c>
      <c r="K100" s="7" t="str">
        <f>TRIM(MID(I100,FIND(",",I100)+1,99))</f>
        <v>0x00000</v>
      </c>
      <c r="L100" s="7"/>
      <c r="M100" s="7" t="str">
        <f>HEX2BIN(H100,6)</f>
        <v>111101</v>
      </c>
      <c r="N100" s="7" t="str">
        <f t="shared" si="28"/>
        <v>00010</v>
      </c>
      <c r="O100" s="7" t="str">
        <f>"00000"&amp;"00000000"&amp;HEX2BIN(MID(K100,3,99),8)</f>
        <v>000000000000000000000</v>
      </c>
      <c r="P100" s="7" t="str">
        <f t="shared" si="29"/>
        <v/>
      </c>
      <c r="Q100" s="7" t="str">
        <f t="shared" si="30"/>
        <v/>
      </c>
      <c r="R100" s="7">
        <f t="shared" si="31"/>
        <v>32</v>
      </c>
      <c r="S100" s="7" t="s">
        <v>383</v>
      </c>
      <c r="T100" s="7" t="str">
        <f t="shared" si="32"/>
        <v>11110100010000000000000000000000</v>
      </c>
      <c r="U100" s="13" t="str">
        <f t="shared" si="39"/>
        <v>0xf4400000</v>
      </c>
      <c r="V100" s="7">
        <f t="shared" si="33"/>
        <v>8</v>
      </c>
    </row>
    <row r="101" spans="1:22" x14ac:dyDescent="0.25">
      <c r="A101" s="8"/>
      <c r="B101" s="9"/>
      <c r="C101" s="9"/>
      <c r="D101" s="17">
        <f t="shared" si="34"/>
        <v>396</v>
      </c>
      <c r="E101" s="17" t="str">
        <f t="shared" si="23"/>
        <v>0x0000018C</v>
      </c>
      <c r="F101" s="17"/>
      <c r="G101" s="9" t="s">
        <v>11</v>
      </c>
      <c r="H101" s="9" t="s">
        <v>489</v>
      </c>
      <c r="I101" s="10" t="s">
        <v>514</v>
      </c>
      <c r="J101" s="10" t="str">
        <f t="shared" ref="J101" si="49">MID(I101,1,FIND(",", I101)-1)</f>
        <v>R31</v>
      </c>
      <c r="K101" s="10" t="str">
        <f t="shared" ref="K101" si="50">TRIM(MID(I101,FIND(",",I101)+1,LEN(I101)-FIND(",",I101,FIND(",",I101)+1)))</f>
        <v>R31</v>
      </c>
      <c r="L101" s="10" t="str">
        <f t="shared" ref="L101" si="51">TRIM(MID(I101,FIND(",",I101,FIND(",",I101)+1)+1,99))</f>
        <v>R31</v>
      </c>
      <c r="M101" s="10" t="str">
        <f>HEX2BIN(MID(H101,1,FIND(".",H101)-1),6)</f>
        <v>010001</v>
      </c>
      <c r="N101" s="10" t="str">
        <f t="shared" si="28"/>
        <v>11111</v>
      </c>
      <c r="O101" s="10" t="str">
        <f t="shared" ref="O101" si="52">IF(MID(K101,1,1)="#",DEC2BIN(MID(K101,2,99),8)&amp;"1",IF(MID(K101,1,1)="R",DEC2BIN(MID(K101,2,99),5)&amp;"0000",DEC2BIN(MID(K101,FIND("(",K101)+2,2),5)&amp;DEC2BIN(MID(K101,1,FIND("(",K101)-1),8)))</f>
        <v>111110000</v>
      </c>
      <c r="P101" s="10" t="str">
        <f t="shared" ref="P101" si="53">IFERROR(HEX2BIN(MID(H101,FIND(".",H101)+1,99),7),"")</f>
        <v>0100000</v>
      </c>
      <c r="Q101" s="10" t="str">
        <f t="shared" ref="Q101" si="54">IFERROR(DEC2BIN(MID(L101,2,2),5),"")</f>
        <v>11111</v>
      </c>
      <c r="R101" s="10">
        <f t="shared" ref="R101" si="55">LEN(T101)</f>
        <v>32</v>
      </c>
      <c r="S101" s="10"/>
      <c r="T101" s="10" t="str">
        <f t="shared" si="32"/>
        <v>01000111111111110000010000011111</v>
      </c>
      <c r="U101" s="11" t="str">
        <f t="shared" si="39"/>
        <v>0x47ff041f</v>
      </c>
      <c r="V101" s="7">
        <f t="shared" si="33"/>
        <v>8</v>
      </c>
    </row>
    <row r="102" spans="1:22" x14ac:dyDescent="0.25">
      <c r="A102" s="1" t="s">
        <v>150</v>
      </c>
      <c r="B102" s="2" t="s">
        <v>391</v>
      </c>
      <c r="C102" s="2" t="s">
        <v>392</v>
      </c>
      <c r="D102" s="15">
        <f t="shared" si="34"/>
        <v>400</v>
      </c>
      <c r="E102" s="15" t="str">
        <f t="shared" si="23"/>
        <v>0x00000190</v>
      </c>
      <c r="F102" s="15">
        <f>(D94-D103)/4</f>
        <v>-9</v>
      </c>
      <c r="G102" s="2" t="s">
        <v>89</v>
      </c>
      <c r="H102" s="2" t="s">
        <v>503</v>
      </c>
      <c r="I102" s="3" t="s">
        <v>479</v>
      </c>
      <c r="J102" s="3" t="str">
        <f t="shared" si="24"/>
        <v>R31</v>
      </c>
      <c r="K102" s="7" t="str">
        <f>"0x"&amp;LOWER(IF(MID(DEC2HEX(F102,10),LEN(DEC2HEX(F102,10))-6,1)="F","1","0")&amp;MID(DEC2HEX(F102,10),LEN(DEC2HEX(F102,10))-4,5))</f>
        <v>0x1ffff7</v>
      </c>
      <c r="L102" s="3"/>
      <c r="M102" s="3" t="str">
        <f>HEX2BIN(H102,6)</f>
        <v>110000</v>
      </c>
      <c r="N102" s="3" t="str">
        <f t="shared" si="28"/>
        <v>11111</v>
      </c>
      <c r="O102" s="3" t="str">
        <f>HEX2BIN(MID(K102,3,2),5)&amp;HEX2BIN(MID(K102,5,2),8)&amp;HEX2BIN(MID(K102,7,2),8)</f>
        <v>111111111111111110111</v>
      </c>
      <c r="P102" s="3" t="str">
        <f t="shared" si="29"/>
        <v/>
      </c>
      <c r="Q102" s="3" t="str">
        <f t="shared" si="30"/>
        <v/>
      </c>
      <c r="R102" s="3">
        <f t="shared" si="31"/>
        <v>32</v>
      </c>
      <c r="S102" s="3" t="s">
        <v>257</v>
      </c>
      <c r="T102" s="3" t="str">
        <f t="shared" si="32"/>
        <v>11000011111111111111111111110111</v>
      </c>
      <c r="U102" s="4" t="str">
        <f t="shared" si="39"/>
        <v>0xc3fffff7</v>
      </c>
      <c r="V102" s="7">
        <f t="shared" si="33"/>
        <v>8</v>
      </c>
    </row>
    <row r="103" spans="1:22" x14ac:dyDescent="0.25">
      <c r="A103" s="5" t="s">
        <v>151</v>
      </c>
      <c r="B103" s="6" t="s">
        <v>393</v>
      </c>
      <c r="C103" s="6" t="s">
        <v>394</v>
      </c>
      <c r="D103" s="16">
        <f t="shared" si="34"/>
        <v>404</v>
      </c>
      <c r="E103" s="16" t="str">
        <f t="shared" si="23"/>
        <v>0x00000194</v>
      </c>
      <c r="F103" s="16"/>
      <c r="G103" s="6" t="s">
        <v>21</v>
      </c>
      <c r="H103" s="6" t="s">
        <v>493</v>
      </c>
      <c r="I103" s="6" t="s">
        <v>152</v>
      </c>
      <c r="J103" s="7" t="str">
        <f t="shared" si="24"/>
        <v>R09</v>
      </c>
      <c r="K103" s="7" t="str">
        <f t="shared" si="25"/>
        <v>#04</v>
      </c>
      <c r="L103" s="7" t="str">
        <f t="shared" si="26"/>
        <v>R09</v>
      </c>
      <c r="M103" s="7" t="str">
        <f t="shared" si="27"/>
        <v>010010</v>
      </c>
      <c r="N103" s="7" t="str">
        <f t="shared" si="28"/>
        <v>01001</v>
      </c>
      <c r="O103" s="7" t="str">
        <f t="shared" si="38"/>
        <v>000001001</v>
      </c>
      <c r="P103" s="7" t="str">
        <f t="shared" si="29"/>
        <v>0110100</v>
      </c>
      <c r="Q103" s="7" t="str">
        <f t="shared" si="30"/>
        <v>01001</v>
      </c>
      <c r="R103" s="7">
        <f t="shared" si="31"/>
        <v>32</v>
      </c>
      <c r="S103" s="7" t="s">
        <v>257</v>
      </c>
      <c r="T103" s="7" t="str">
        <f t="shared" si="32"/>
        <v>01001001001000001001011010001001</v>
      </c>
      <c r="U103" s="13" t="str">
        <f t="shared" si="39"/>
        <v>0x49209689</v>
      </c>
      <c r="V103" s="7">
        <f t="shared" si="33"/>
        <v>8</v>
      </c>
    </row>
    <row r="104" spans="1:22" x14ac:dyDescent="0.25">
      <c r="A104" s="5" t="s">
        <v>153</v>
      </c>
      <c r="B104" s="6" t="s">
        <v>395</v>
      </c>
      <c r="C104" s="6" t="s">
        <v>396</v>
      </c>
      <c r="D104" s="16">
        <f t="shared" si="34"/>
        <v>408</v>
      </c>
      <c r="E104" s="16" t="str">
        <f t="shared" si="23"/>
        <v>0x00000198</v>
      </c>
      <c r="F104" s="16"/>
      <c r="G104" s="6" t="s">
        <v>4</v>
      </c>
      <c r="H104" s="6" t="s">
        <v>487</v>
      </c>
      <c r="I104" s="6" t="s">
        <v>154</v>
      </c>
      <c r="J104" s="7" t="str">
        <f t="shared" si="24"/>
        <v>R31</v>
      </c>
      <c r="K104" s="7" t="str">
        <f t="shared" si="25"/>
        <v>#17</v>
      </c>
      <c r="L104" s="7" t="str">
        <f t="shared" si="26"/>
        <v>R11</v>
      </c>
      <c r="M104" s="7" t="str">
        <f t="shared" si="27"/>
        <v>010000</v>
      </c>
      <c r="N104" s="7" t="str">
        <f t="shared" si="28"/>
        <v>11111</v>
      </c>
      <c r="O104" s="7" t="str">
        <f t="shared" si="38"/>
        <v>000100011</v>
      </c>
      <c r="P104" s="7" t="str">
        <f t="shared" si="29"/>
        <v>0100000</v>
      </c>
      <c r="Q104" s="7" t="str">
        <f t="shared" si="30"/>
        <v>01011</v>
      </c>
      <c r="R104" s="7">
        <f t="shared" si="31"/>
        <v>32</v>
      </c>
      <c r="S104" s="7" t="s">
        <v>257</v>
      </c>
      <c r="T104" s="7" t="str">
        <f t="shared" si="32"/>
        <v>01000011111000100011010000001011</v>
      </c>
      <c r="U104" s="13" t="str">
        <f t="shared" si="39"/>
        <v>0x43e2340b</v>
      </c>
      <c r="V104" s="7">
        <f t="shared" si="33"/>
        <v>8</v>
      </c>
    </row>
    <row r="105" spans="1:22" x14ac:dyDescent="0.25">
      <c r="A105" s="8" t="s">
        <v>155</v>
      </c>
      <c r="B105" s="9" t="s">
        <v>397</v>
      </c>
      <c r="C105" s="9" t="s">
        <v>398</v>
      </c>
      <c r="D105" s="17">
        <f t="shared" si="34"/>
        <v>412</v>
      </c>
      <c r="E105" s="17" t="str">
        <f t="shared" si="23"/>
        <v>0x0000019C</v>
      </c>
      <c r="F105" s="17"/>
      <c r="G105" s="9" t="s">
        <v>7</v>
      </c>
      <c r="H105" s="9" t="s">
        <v>495</v>
      </c>
      <c r="I105" s="10" t="s">
        <v>156</v>
      </c>
      <c r="J105" s="10" t="str">
        <f t="shared" si="24"/>
        <v>R09</v>
      </c>
      <c r="K105" s="10" t="str">
        <f t="shared" si="25"/>
        <v>R11</v>
      </c>
      <c r="L105" s="10" t="str">
        <f t="shared" si="26"/>
        <v>R10</v>
      </c>
      <c r="M105" s="10" t="str">
        <f t="shared" si="27"/>
        <v>010000</v>
      </c>
      <c r="N105" s="10" t="str">
        <f t="shared" si="28"/>
        <v>01001</v>
      </c>
      <c r="O105" s="10" t="str">
        <f t="shared" si="38"/>
        <v>010110000</v>
      </c>
      <c r="P105" s="10" t="str">
        <f t="shared" si="29"/>
        <v>0101001</v>
      </c>
      <c r="Q105" s="10" t="str">
        <f t="shared" si="30"/>
        <v>01010</v>
      </c>
      <c r="R105" s="10">
        <f t="shared" si="31"/>
        <v>32</v>
      </c>
      <c r="S105" s="10" t="s">
        <v>257</v>
      </c>
      <c r="T105" s="10" t="str">
        <f t="shared" si="32"/>
        <v>01000001001010110000010100101010</v>
      </c>
      <c r="U105" s="11" t="str">
        <f t="shared" si="39"/>
        <v>0x412b052a</v>
      </c>
      <c r="V105" s="7">
        <f t="shared" si="33"/>
        <v>8</v>
      </c>
    </row>
    <row r="106" spans="1:22" x14ac:dyDescent="0.25">
      <c r="A106" s="1" t="s">
        <v>157</v>
      </c>
      <c r="B106" s="2" t="s">
        <v>399</v>
      </c>
      <c r="C106" s="2" t="s">
        <v>400</v>
      </c>
      <c r="D106" s="15">
        <f t="shared" si="34"/>
        <v>416</v>
      </c>
      <c r="E106" s="15" t="str">
        <f t="shared" si="23"/>
        <v>0x000001A0</v>
      </c>
      <c r="F106" s="15"/>
      <c r="G106" s="2" t="s">
        <v>39</v>
      </c>
      <c r="H106" s="2" t="s">
        <v>496</v>
      </c>
      <c r="I106" s="3" t="s">
        <v>158</v>
      </c>
      <c r="J106" s="3" t="str">
        <f t="shared" si="24"/>
        <v>R12</v>
      </c>
      <c r="K106" s="3" t="str">
        <f>TRIM(MID(I106,FIND(",",I106)+1,99))</f>
        <v>0(R10)</v>
      </c>
      <c r="L106" s="3"/>
      <c r="M106" s="3" t="str">
        <f>HEX2BIN(H106,6)</f>
        <v>101000</v>
      </c>
      <c r="N106" s="3" t="str">
        <f t="shared" si="28"/>
        <v>01100</v>
      </c>
      <c r="O106" s="3" t="str">
        <f>IF(MID(K106,1,1)="#",DEC2BIN(MID(K106,2,99),8)&amp;"1",IF(MID(K106,1,1)="R",DEC2BIN(MID(K106,2,99),5)&amp;"0000",DEC2BIN(MID(K106,FIND("(",K106)+2,2),5)&amp;"00000000"&amp;DEC2BIN(MID(K106,1,FIND("(",K106)-1),8)))</f>
        <v>010100000000000000000</v>
      </c>
      <c r="P106" s="3" t="str">
        <f t="shared" si="29"/>
        <v/>
      </c>
      <c r="Q106" s="3"/>
      <c r="R106" s="3">
        <f t="shared" si="31"/>
        <v>32</v>
      </c>
      <c r="S106" s="3" t="s">
        <v>257</v>
      </c>
      <c r="T106" s="3" t="str">
        <f t="shared" si="32"/>
        <v>10100001100010100000000000000000</v>
      </c>
      <c r="U106" s="4" t="str">
        <f t="shared" si="39"/>
        <v>0xa18a0000</v>
      </c>
      <c r="V106" s="7">
        <f t="shared" si="33"/>
        <v>8</v>
      </c>
    </row>
    <row r="107" spans="1:22" x14ac:dyDescent="0.25">
      <c r="A107" s="5" t="s">
        <v>159</v>
      </c>
      <c r="B107" s="6" t="s">
        <v>363</v>
      </c>
      <c r="C107" s="6" t="s">
        <v>364</v>
      </c>
      <c r="D107" s="16">
        <f t="shared" si="34"/>
        <v>420</v>
      </c>
      <c r="E107" s="16" t="str">
        <f t="shared" si="23"/>
        <v>0x000001A4</v>
      </c>
      <c r="F107" s="16"/>
      <c r="G107" s="6" t="s">
        <v>4</v>
      </c>
      <c r="H107" s="6" t="s">
        <v>487</v>
      </c>
      <c r="I107" s="6" t="s">
        <v>115</v>
      </c>
      <c r="J107" s="7" t="str">
        <f t="shared" si="24"/>
        <v>R31</v>
      </c>
      <c r="K107" s="7" t="str">
        <f t="shared" si="25"/>
        <v>#00</v>
      </c>
      <c r="L107" s="7" t="str">
        <f t="shared" si="26"/>
        <v>R04</v>
      </c>
      <c r="M107" s="7" t="str">
        <f t="shared" si="27"/>
        <v>010000</v>
      </c>
      <c r="N107" s="7" t="str">
        <f t="shared" si="28"/>
        <v>11111</v>
      </c>
      <c r="O107" s="7" t="str">
        <f t="shared" si="38"/>
        <v>000000001</v>
      </c>
      <c r="P107" s="7" t="str">
        <f t="shared" si="29"/>
        <v>0100000</v>
      </c>
      <c r="Q107" s="7" t="str">
        <f t="shared" si="30"/>
        <v>00100</v>
      </c>
      <c r="R107" s="7">
        <f t="shared" si="31"/>
        <v>32</v>
      </c>
      <c r="S107" s="7" t="s">
        <v>257</v>
      </c>
      <c r="T107" s="7" t="str">
        <f t="shared" si="32"/>
        <v>01000011111000000001010000000100</v>
      </c>
      <c r="U107" s="13" t="str">
        <f t="shared" si="39"/>
        <v>0x43e01404</v>
      </c>
      <c r="V107" s="7">
        <f t="shared" si="33"/>
        <v>8</v>
      </c>
    </row>
    <row r="108" spans="1:22" x14ac:dyDescent="0.25">
      <c r="A108" s="5" t="s">
        <v>160</v>
      </c>
      <c r="B108" s="6" t="s">
        <v>365</v>
      </c>
      <c r="C108" s="6" t="s">
        <v>366</v>
      </c>
      <c r="D108" s="16">
        <f t="shared" si="34"/>
        <v>424</v>
      </c>
      <c r="E108" s="16" t="str">
        <f t="shared" si="23"/>
        <v>0x000001A8</v>
      </c>
      <c r="F108" s="16"/>
      <c r="G108" s="6" t="s">
        <v>4</v>
      </c>
      <c r="H108" s="6" t="s">
        <v>487</v>
      </c>
      <c r="I108" s="6" t="s">
        <v>22</v>
      </c>
      <c r="J108" s="7" t="str">
        <f t="shared" si="24"/>
        <v>R31</v>
      </c>
      <c r="K108" s="7" t="str">
        <f t="shared" si="25"/>
        <v>#02</v>
      </c>
      <c r="L108" s="7" t="str">
        <f t="shared" si="26"/>
        <v>R01</v>
      </c>
      <c r="M108" s="7" t="str">
        <f t="shared" si="27"/>
        <v>010000</v>
      </c>
      <c r="N108" s="7" t="str">
        <f t="shared" si="28"/>
        <v>11111</v>
      </c>
      <c r="O108" s="7" t="str">
        <f t="shared" si="38"/>
        <v>000000101</v>
      </c>
      <c r="P108" s="7" t="str">
        <f t="shared" si="29"/>
        <v>0100000</v>
      </c>
      <c r="Q108" s="7" t="str">
        <f t="shared" si="30"/>
        <v>00001</v>
      </c>
      <c r="R108" s="7">
        <f t="shared" si="31"/>
        <v>32</v>
      </c>
      <c r="S108" s="7" t="s">
        <v>257</v>
      </c>
      <c r="T108" s="7" t="str">
        <f t="shared" si="32"/>
        <v>01000011111000000101010000000001</v>
      </c>
      <c r="U108" s="13" t="str">
        <f t="shared" si="39"/>
        <v>0x43e05401</v>
      </c>
      <c r="V108" s="7">
        <f t="shared" si="33"/>
        <v>8</v>
      </c>
    </row>
    <row r="109" spans="1:22" x14ac:dyDescent="0.25">
      <c r="A109" s="8" t="s">
        <v>161</v>
      </c>
      <c r="B109" s="9" t="s">
        <v>401</v>
      </c>
      <c r="C109" s="9" t="s">
        <v>402</v>
      </c>
      <c r="D109" s="17">
        <f t="shared" si="34"/>
        <v>428</v>
      </c>
      <c r="E109" s="17" t="str">
        <f t="shared" si="23"/>
        <v>0x000001AC</v>
      </c>
      <c r="F109" s="17"/>
      <c r="G109" s="9" t="s">
        <v>4</v>
      </c>
      <c r="H109" s="9" t="s">
        <v>487</v>
      </c>
      <c r="I109" s="10" t="s">
        <v>162</v>
      </c>
      <c r="J109" s="10" t="str">
        <f t="shared" si="24"/>
        <v>R31</v>
      </c>
      <c r="K109" s="10" t="str">
        <f t="shared" si="25"/>
        <v>#51</v>
      </c>
      <c r="L109" s="10" t="str">
        <f t="shared" si="26"/>
        <v>R02</v>
      </c>
      <c r="M109" s="10" t="str">
        <f t="shared" si="27"/>
        <v>010000</v>
      </c>
      <c r="N109" s="10" t="str">
        <f t="shared" si="28"/>
        <v>11111</v>
      </c>
      <c r="O109" s="10" t="str">
        <f t="shared" si="38"/>
        <v>001100111</v>
      </c>
      <c r="P109" s="10" t="str">
        <f t="shared" si="29"/>
        <v>0100000</v>
      </c>
      <c r="Q109" s="10" t="str">
        <f t="shared" si="30"/>
        <v>00010</v>
      </c>
      <c r="R109" s="10">
        <f t="shared" si="31"/>
        <v>32</v>
      </c>
      <c r="S109" s="10" t="s">
        <v>257</v>
      </c>
      <c r="T109" s="10" t="str">
        <f t="shared" si="32"/>
        <v>01000011111001100111010000000010</v>
      </c>
      <c r="U109" s="11" t="str">
        <f t="shared" si="39"/>
        <v>0x43e67402</v>
      </c>
      <c r="V109" s="7">
        <f t="shared" si="33"/>
        <v>8</v>
      </c>
    </row>
    <row r="110" spans="1:22" x14ac:dyDescent="0.25">
      <c r="A110" s="1" t="s">
        <v>163</v>
      </c>
      <c r="B110" s="2" t="s">
        <v>369</v>
      </c>
      <c r="C110" s="2" t="s">
        <v>370</v>
      </c>
      <c r="D110" s="15">
        <f t="shared" si="34"/>
        <v>432</v>
      </c>
      <c r="E110" s="15" t="str">
        <f t="shared" si="23"/>
        <v>0x000001B0</v>
      </c>
      <c r="F110" s="15"/>
      <c r="G110" s="2" t="s">
        <v>4</v>
      </c>
      <c r="H110" s="2" t="s">
        <v>487</v>
      </c>
      <c r="I110" s="3" t="s">
        <v>120</v>
      </c>
      <c r="J110" s="3" t="str">
        <f t="shared" si="24"/>
        <v>R31</v>
      </c>
      <c r="K110" s="3" t="str">
        <f t="shared" si="25"/>
        <v>#01</v>
      </c>
      <c r="L110" s="3" t="str">
        <f t="shared" si="26"/>
        <v>R03</v>
      </c>
      <c r="M110" s="3" t="str">
        <f t="shared" si="27"/>
        <v>010000</v>
      </c>
      <c r="N110" s="3" t="str">
        <f t="shared" si="28"/>
        <v>11111</v>
      </c>
      <c r="O110" s="3" t="str">
        <f t="shared" si="38"/>
        <v>000000011</v>
      </c>
      <c r="P110" s="3" t="str">
        <f t="shared" si="29"/>
        <v>0100000</v>
      </c>
      <c r="Q110" s="3" t="str">
        <f t="shared" si="30"/>
        <v>00011</v>
      </c>
      <c r="R110" s="3">
        <f t="shared" si="31"/>
        <v>32</v>
      </c>
      <c r="S110" s="3" t="s">
        <v>257</v>
      </c>
      <c r="T110" s="3" t="str">
        <f t="shared" si="32"/>
        <v>01000011111000000011010000000011</v>
      </c>
      <c r="U110" s="4" t="str">
        <f t="shared" si="39"/>
        <v>0x43e03403</v>
      </c>
      <c r="V110" s="7">
        <f t="shared" si="33"/>
        <v>8</v>
      </c>
    </row>
    <row r="111" spans="1:22" x14ac:dyDescent="0.25">
      <c r="A111" s="5" t="s">
        <v>164</v>
      </c>
      <c r="B111" s="6" t="s">
        <v>371</v>
      </c>
      <c r="C111" s="6" t="s">
        <v>372</v>
      </c>
      <c r="D111" s="16">
        <f t="shared" si="34"/>
        <v>436</v>
      </c>
      <c r="E111" s="16" t="str">
        <f t="shared" si="23"/>
        <v>0x000001B4</v>
      </c>
      <c r="F111" s="16"/>
      <c r="G111" s="6" t="s">
        <v>4</v>
      </c>
      <c r="H111" s="6" t="s">
        <v>487</v>
      </c>
      <c r="I111" s="6" t="s">
        <v>132</v>
      </c>
      <c r="J111" s="7" t="str">
        <f t="shared" si="24"/>
        <v>R01</v>
      </c>
      <c r="K111" s="7" t="str">
        <f t="shared" si="25"/>
        <v>R03</v>
      </c>
      <c r="L111" s="7" t="str">
        <f t="shared" si="26"/>
        <v>R01</v>
      </c>
      <c r="M111" s="7" t="str">
        <f t="shared" si="27"/>
        <v>010000</v>
      </c>
      <c r="N111" s="7" t="str">
        <f t="shared" si="28"/>
        <v>00001</v>
      </c>
      <c r="O111" s="7" t="str">
        <f t="shared" si="38"/>
        <v>000110000</v>
      </c>
      <c r="P111" s="7" t="str">
        <f t="shared" si="29"/>
        <v>0100000</v>
      </c>
      <c r="Q111" s="7" t="str">
        <f t="shared" si="30"/>
        <v>00001</v>
      </c>
      <c r="R111" s="7">
        <f t="shared" si="31"/>
        <v>32</v>
      </c>
      <c r="S111" s="7" t="s">
        <v>257</v>
      </c>
      <c r="T111" s="7" t="str">
        <f t="shared" si="32"/>
        <v>01000000001000110000010000000001</v>
      </c>
      <c r="U111" s="13" t="str">
        <f t="shared" si="39"/>
        <v>0x40230401</v>
      </c>
      <c r="V111" s="7">
        <f t="shared" si="33"/>
        <v>8</v>
      </c>
    </row>
    <row r="112" spans="1:22" x14ac:dyDescent="0.25">
      <c r="A112" s="5" t="s">
        <v>165</v>
      </c>
      <c r="B112" s="6" t="s">
        <v>403</v>
      </c>
      <c r="C112" s="6" t="s">
        <v>404</v>
      </c>
      <c r="D112" s="16">
        <f t="shared" si="34"/>
        <v>440</v>
      </c>
      <c r="E112" s="16" t="str">
        <f t="shared" si="23"/>
        <v>0x000001B8</v>
      </c>
      <c r="F112" s="16"/>
      <c r="G112" s="6" t="s">
        <v>1</v>
      </c>
      <c r="H112" s="6" t="s">
        <v>486</v>
      </c>
      <c r="I112" s="6" t="s">
        <v>166</v>
      </c>
      <c r="J112" s="7" t="str">
        <f t="shared" si="24"/>
        <v>R01</v>
      </c>
      <c r="K112" s="7" t="str">
        <f t="shared" si="25"/>
        <v>#01</v>
      </c>
      <c r="L112" s="7" t="str">
        <f t="shared" si="26"/>
        <v>R07</v>
      </c>
      <c r="M112" s="7" t="str">
        <f t="shared" si="27"/>
        <v>010010</v>
      </c>
      <c r="N112" s="7" t="str">
        <f t="shared" si="28"/>
        <v>00001</v>
      </c>
      <c r="O112" s="7" t="str">
        <f t="shared" si="38"/>
        <v>000000011</v>
      </c>
      <c r="P112" s="7" t="str">
        <f t="shared" si="29"/>
        <v>0111001</v>
      </c>
      <c r="Q112" s="7" t="str">
        <f t="shared" si="30"/>
        <v>00111</v>
      </c>
      <c r="R112" s="7">
        <f t="shared" si="31"/>
        <v>32</v>
      </c>
      <c r="S112" s="7" t="s">
        <v>257</v>
      </c>
      <c r="T112" s="7" t="str">
        <f t="shared" si="32"/>
        <v>01001000001000000011011100100111</v>
      </c>
      <c r="U112" s="13" t="str">
        <f t="shared" si="39"/>
        <v>0x48203727</v>
      </c>
      <c r="V112" s="7">
        <f t="shared" si="33"/>
        <v>8</v>
      </c>
    </row>
    <row r="113" spans="1:22" x14ac:dyDescent="0.25">
      <c r="A113" s="8" t="s">
        <v>167</v>
      </c>
      <c r="B113" s="9" t="s">
        <v>386</v>
      </c>
      <c r="C113" s="9" t="s">
        <v>387</v>
      </c>
      <c r="D113" s="17">
        <f t="shared" si="34"/>
        <v>444</v>
      </c>
      <c r="E113" s="17" t="str">
        <f t="shared" si="23"/>
        <v>0x000001BC</v>
      </c>
      <c r="F113" s="17"/>
      <c r="G113" s="9" t="s">
        <v>4</v>
      </c>
      <c r="H113" s="9" t="s">
        <v>487</v>
      </c>
      <c r="I113" s="10" t="s">
        <v>145</v>
      </c>
      <c r="J113" s="10" t="str">
        <f t="shared" si="24"/>
        <v>R07</v>
      </c>
      <c r="K113" s="10" t="str">
        <f t="shared" si="25"/>
        <v>R06</v>
      </c>
      <c r="L113" s="10" t="str">
        <f t="shared" si="26"/>
        <v>R07</v>
      </c>
      <c r="M113" s="10" t="str">
        <f t="shared" si="27"/>
        <v>010000</v>
      </c>
      <c r="N113" s="10" t="str">
        <f t="shared" si="28"/>
        <v>00111</v>
      </c>
      <c r="O113" s="10" t="str">
        <f t="shared" si="38"/>
        <v>001100000</v>
      </c>
      <c r="P113" s="10" t="str">
        <f t="shared" si="29"/>
        <v>0100000</v>
      </c>
      <c r="Q113" s="10" t="str">
        <f t="shared" si="30"/>
        <v>00111</v>
      </c>
      <c r="R113" s="10">
        <f t="shared" si="31"/>
        <v>32</v>
      </c>
      <c r="S113" s="10" t="s">
        <v>257</v>
      </c>
      <c r="T113" s="10" t="str">
        <f t="shared" si="32"/>
        <v>01000000111001100000010000000111</v>
      </c>
      <c r="U113" s="11" t="str">
        <f t="shared" si="39"/>
        <v>0x40e60407</v>
      </c>
      <c r="V113" s="7">
        <f t="shared" si="33"/>
        <v>8</v>
      </c>
    </row>
    <row r="114" spans="1:22" x14ac:dyDescent="0.25">
      <c r="A114" s="1" t="s">
        <v>168</v>
      </c>
      <c r="B114" s="2" t="s">
        <v>405</v>
      </c>
      <c r="C114" s="2" t="s">
        <v>406</v>
      </c>
      <c r="D114" s="15">
        <f t="shared" si="34"/>
        <v>448</v>
      </c>
      <c r="E114" s="15" t="str">
        <f t="shared" si="23"/>
        <v>0x000001C0</v>
      </c>
      <c r="F114" s="15"/>
      <c r="G114" s="2" t="s">
        <v>42</v>
      </c>
      <c r="H114" s="2" t="s">
        <v>497</v>
      </c>
      <c r="I114" s="3" t="s">
        <v>128</v>
      </c>
      <c r="J114" s="3" t="str">
        <f t="shared" si="24"/>
        <v>R08</v>
      </c>
      <c r="K114" s="3" t="str">
        <f>TRIM(MID(I114,FIND(",",I114)+1,99))</f>
        <v>0(R07)</v>
      </c>
      <c r="L114" s="3"/>
      <c r="M114" s="3" t="str">
        <f>HEX2BIN(H114,6)</f>
        <v>001100</v>
      </c>
      <c r="N114" s="3" t="str">
        <f t="shared" si="28"/>
        <v>01000</v>
      </c>
      <c r="O114" s="3" t="str">
        <f>IF(MID(K114,1,1)="#",DEC2BIN(MID(K114,2,99),8)&amp;"1",IF(MID(K114,1,1)="R",DEC2BIN(MID(K114,2,99),5)&amp;"0000",DEC2BIN(MID(K114,FIND("(",K114)+2,2),5)&amp;"00000000"&amp;DEC2BIN(MID(K114,1,FIND("(",K114)-1),8)))</f>
        <v>001110000000000000000</v>
      </c>
      <c r="P114" s="3" t="str">
        <f t="shared" si="29"/>
        <v/>
      </c>
      <c r="Q114" s="3"/>
      <c r="R114" s="3">
        <f t="shared" si="31"/>
        <v>32</v>
      </c>
      <c r="S114" s="3" t="s">
        <v>257</v>
      </c>
      <c r="T114" s="3" t="str">
        <f t="shared" si="32"/>
        <v>00110001000001110000000000000000</v>
      </c>
      <c r="U114" s="4" t="str">
        <f t="shared" si="39"/>
        <v>0x31070000</v>
      </c>
      <c r="V114" s="7">
        <f t="shared" si="33"/>
        <v>8</v>
      </c>
    </row>
    <row r="115" spans="1:22" x14ac:dyDescent="0.25">
      <c r="A115" s="5" t="s">
        <v>169</v>
      </c>
      <c r="B115" s="6" t="s">
        <v>379</v>
      </c>
      <c r="C115" s="6" t="s">
        <v>380</v>
      </c>
      <c r="D115" s="16">
        <f t="shared" si="34"/>
        <v>452</v>
      </c>
      <c r="E115" s="16" t="str">
        <f t="shared" si="23"/>
        <v>0x000001C4</v>
      </c>
      <c r="F115" s="16"/>
      <c r="G115" s="6" t="s">
        <v>4</v>
      </c>
      <c r="H115" s="6" t="s">
        <v>487</v>
      </c>
      <c r="I115" s="6" t="s">
        <v>130</v>
      </c>
      <c r="J115" s="7" t="str">
        <f t="shared" si="24"/>
        <v>R09</v>
      </c>
      <c r="K115" s="7" t="str">
        <f t="shared" si="25"/>
        <v>R08</v>
      </c>
      <c r="L115" s="7" t="str">
        <f t="shared" si="26"/>
        <v>R09</v>
      </c>
      <c r="M115" s="7" t="str">
        <f t="shared" si="27"/>
        <v>010000</v>
      </c>
      <c r="N115" s="7" t="str">
        <f t="shared" si="28"/>
        <v>01001</v>
      </c>
      <c r="O115" s="7" t="str">
        <f t="shared" si="38"/>
        <v>010000000</v>
      </c>
      <c r="P115" s="7" t="str">
        <f t="shared" si="29"/>
        <v>0100000</v>
      </c>
      <c r="Q115" s="7" t="str">
        <f t="shared" si="30"/>
        <v>01001</v>
      </c>
      <c r="R115" s="7">
        <f t="shared" si="31"/>
        <v>32</v>
      </c>
      <c r="S115" s="7" t="s">
        <v>257</v>
      </c>
      <c r="T115" s="7" t="str">
        <f t="shared" si="32"/>
        <v>01000001001010000000010000001001</v>
      </c>
      <c r="U115" s="13" t="str">
        <f t="shared" si="39"/>
        <v>0x41280409</v>
      </c>
      <c r="V115" s="7">
        <f t="shared" si="33"/>
        <v>8</v>
      </c>
    </row>
    <row r="116" spans="1:22" x14ac:dyDescent="0.25">
      <c r="A116" s="5" t="s">
        <v>170</v>
      </c>
      <c r="B116" s="6" t="s">
        <v>371</v>
      </c>
      <c r="C116" s="6" t="s">
        <v>372</v>
      </c>
      <c r="D116" s="16">
        <f t="shared" si="34"/>
        <v>456</v>
      </c>
      <c r="E116" s="16" t="str">
        <f t="shared" si="23"/>
        <v>0x000001C8</v>
      </c>
      <c r="F116" s="16"/>
      <c r="G116" s="6" t="s">
        <v>4</v>
      </c>
      <c r="H116" s="6" t="s">
        <v>487</v>
      </c>
      <c r="I116" s="6" t="s">
        <v>132</v>
      </c>
      <c r="J116" s="7" t="str">
        <f t="shared" si="24"/>
        <v>R01</v>
      </c>
      <c r="K116" s="7" t="str">
        <f t="shared" si="25"/>
        <v>R03</v>
      </c>
      <c r="L116" s="7" t="str">
        <f t="shared" si="26"/>
        <v>R01</v>
      </c>
      <c r="M116" s="7" t="str">
        <f t="shared" si="27"/>
        <v>010000</v>
      </c>
      <c r="N116" s="7" t="str">
        <f t="shared" si="28"/>
        <v>00001</v>
      </c>
      <c r="O116" s="7" t="str">
        <f t="shared" si="38"/>
        <v>000110000</v>
      </c>
      <c r="P116" s="7" t="str">
        <f t="shared" si="29"/>
        <v>0100000</v>
      </c>
      <c r="Q116" s="7" t="str">
        <f t="shared" si="30"/>
        <v>00001</v>
      </c>
      <c r="R116" s="7">
        <f t="shared" si="31"/>
        <v>32</v>
      </c>
      <c r="S116" s="7" t="s">
        <v>257</v>
      </c>
      <c r="T116" s="7" t="str">
        <f t="shared" si="32"/>
        <v>01000000001000110000010000000001</v>
      </c>
      <c r="U116" s="13" t="str">
        <f t="shared" si="39"/>
        <v>0x40230401</v>
      </c>
      <c r="V116" s="7">
        <f t="shared" si="33"/>
        <v>8</v>
      </c>
    </row>
    <row r="117" spans="1:22" x14ac:dyDescent="0.25">
      <c r="A117" s="8"/>
      <c r="B117" s="9"/>
      <c r="C117" s="9"/>
      <c r="D117" s="17">
        <f t="shared" si="34"/>
        <v>460</v>
      </c>
      <c r="E117" s="17" t="str">
        <f t="shared" si="23"/>
        <v>0x000001CC</v>
      </c>
      <c r="F117" s="17"/>
      <c r="G117" s="9" t="s">
        <v>11</v>
      </c>
      <c r="H117" s="9" t="s">
        <v>489</v>
      </c>
      <c r="I117" s="10" t="s">
        <v>514</v>
      </c>
      <c r="J117" s="10" t="str">
        <f t="shared" si="24"/>
        <v>R31</v>
      </c>
      <c r="K117" s="10" t="str">
        <f t="shared" si="25"/>
        <v>R31</v>
      </c>
      <c r="L117" s="10" t="str">
        <f t="shared" si="26"/>
        <v>R31</v>
      </c>
      <c r="M117" s="10" t="str">
        <f>HEX2BIN(MID(H117,1,FIND(".",H117)-1),6)</f>
        <v>010001</v>
      </c>
      <c r="N117" s="10" t="str">
        <f t="shared" ref="N117" si="56">DEC2BIN(INT(MID(J117,2,2)),5)</f>
        <v>11111</v>
      </c>
      <c r="O117" s="10" t="str">
        <f t="shared" si="38"/>
        <v>111110000</v>
      </c>
      <c r="P117" s="10" t="str">
        <f t="shared" si="29"/>
        <v>0100000</v>
      </c>
      <c r="Q117" s="10" t="str">
        <f t="shared" si="30"/>
        <v>11111</v>
      </c>
      <c r="R117" s="10">
        <f t="shared" si="31"/>
        <v>32</v>
      </c>
      <c r="S117" s="10"/>
      <c r="T117" s="10" t="str">
        <f t="shared" si="32"/>
        <v>01000111111111110000010000011111</v>
      </c>
      <c r="U117" s="11" t="str">
        <f t="shared" si="39"/>
        <v>0x47ff041f</v>
      </c>
      <c r="V117" s="7">
        <f t="shared" si="33"/>
        <v>8</v>
      </c>
    </row>
    <row r="118" spans="1:22" x14ac:dyDescent="0.25">
      <c r="A118" s="1" t="s">
        <v>257</v>
      </c>
      <c r="B118" s="2" t="s">
        <v>257</v>
      </c>
      <c r="C118" s="2" t="s">
        <v>257</v>
      </c>
      <c r="D118" s="15">
        <f t="shared" si="34"/>
        <v>464</v>
      </c>
      <c r="E118" s="15" t="str">
        <f t="shared" si="23"/>
        <v>0x000001D0</v>
      </c>
      <c r="F118" s="15"/>
      <c r="G118" s="2" t="s">
        <v>102</v>
      </c>
      <c r="H118" s="2" t="s">
        <v>504</v>
      </c>
      <c r="I118" s="3" t="s">
        <v>133</v>
      </c>
      <c r="J118" s="3" t="str">
        <f t="shared" si="24"/>
        <v>R02</v>
      </c>
      <c r="K118" s="3" t="str">
        <f t="shared" ref="K118:K119" si="57">TRIM(MID(I118,FIND(",",I118)+1,LEN(I118)-FIND(",",I118,FIND(",",I118)+1)))</f>
        <v>R01</v>
      </c>
      <c r="L118" s="3" t="str">
        <f t="shared" ref="L118:L119" si="58">TRIM(MID(I118,FIND(",",I118,FIND(",",I118)+1)+1,99))</f>
        <v>R02</v>
      </c>
      <c r="M118" s="3" t="str">
        <f t="shared" si="27"/>
        <v>010000</v>
      </c>
      <c r="N118" s="3" t="str">
        <f t="shared" ref="N118:N119" si="59">DEC2BIN(INT(MID(J118,2,2)),5)</f>
        <v>00010</v>
      </c>
      <c r="O118" s="3" t="str">
        <f t="shared" si="38"/>
        <v>000010000</v>
      </c>
      <c r="P118" s="3" t="str">
        <f t="shared" si="29"/>
        <v>0101101</v>
      </c>
      <c r="Q118" s="3" t="str">
        <f t="shared" si="30"/>
        <v>00010</v>
      </c>
      <c r="R118" s="3">
        <f t="shared" si="31"/>
        <v>32</v>
      </c>
      <c r="S118" s="3" t="s">
        <v>257</v>
      </c>
      <c r="T118" s="3" t="str">
        <f t="shared" si="32"/>
        <v>01000000010000010000010110100010</v>
      </c>
      <c r="U118" s="4" t="str">
        <f t="shared" si="39"/>
        <v>0x404105a2</v>
      </c>
      <c r="V118" s="7">
        <f t="shared" si="33"/>
        <v>8</v>
      </c>
    </row>
    <row r="119" spans="1:22" x14ac:dyDescent="0.25">
      <c r="A119" s="5"/>
      <c r="B119" s="6"/>
      <c r="C119" s="6"/>
      <c r="D119" s="16">
        <f t="shared" si="34"/>
        <v>468</v>
      </c>
      <c r="E119" s="16" t="str">
        <f t="shared" si="23"/>
        <v>0x000001D4</v>
      </c>
      <c r="F119" s="16"/>
      <c r="G119" s="6" t="s">
        <v>11</v>
      </c>
      <c r="H119" s="6" t="s">
        <v>489</v>
      </c>
      <c r="I119" s="6" t="s">
        <v>514</v>
      </c>
      <c r="J119" s="7" t="str">
        <f t="shared" si="24"/>
        <v>R31</v>
      </c>
      <c r="K119" s="7" t="str">
        <f t="shared" si="57"/>
        <v>R31</v>
      </c>
      <c r="L119" s="7" t="str">
        <f t="shared" si="58"/>
        <v>R31</v>
      </c>
      <c r="M119" s="7" t="str">
        <f>HEX2BIN(MID(H119,1,FIND(".",H119)-1),6)</f>
        <v>010001</v>
      </c>
      <c r="N119" s="7" t="str">
        <f t="shared" si="59"/>
        <v>11111</v>
      </c>
      <c r="O119" s="7" t="str">
        <f t="shared" si="38"/>
        <v>111110000</v>
      </c>
      <c r="P119" s="7" t="str">
        <f t="shared" si="29"/>
        <v>0100000</v>
      </c>
      <c r="Q119" s="7" t="str">
        <f t="shared" si="30"/>
        <v>11111</v>
      </c>
      <c r="R119" s="7">
        <f t="shared" si="31"/>
        <v>32</v>
      </c>
      <c r="S119" s="7"/>
      <c r="T119" s="7" t="str">
        <f t="shared" si="32"/>
        <v>01000111111111110000010000011111</v>
      </c>
      <c r="U119" s="13" t="str">
        <f t="shared" si="39"/>
        <v>0x47ff041f</v>
      </c>
      <c r="V119" s="7">
        <f t="shared" si="33"/>
        <v>8</v>
      </c>
    </row>
    <row r="120" spans="1:22" x14ac:dyDescent="0.25">
      <c r="A120" s="5" t="s">
        <v>171</v>
      </c>
      <c r="B120" s="6" t="s">
        <v>407</v>
      </c>
      <c r="C120" s="6" t="s">
        <v>382</v>
      </c>
      <c r="D120" s="16">
        <f t="shared" si="34"/>
        <v>472</v>
      </c>
      <c r="E120" s="16" t="str">
        <f t="shared" si="23"/>
        <v>0x000001D8</v>
      </c>
      <c r="F120" s="16">
        <f>(D122-D121)/4</f>
        <v>1</v>
      </c>
      <c r="G120" s="6" t="s">
        <v>105</v>
      </c>
      <c r="H120" s="6" t="s">
        <v>505</v>
      </c>
      <c r="I120" s="6" t="s">
        <v>135</v>
      </c>
      <c r="J120" s="7" t="str">
        <f t="shared" si="24"/>
        <v>R02</v>
      </c>
      <c r="K120" s="7" t="str">
        <f>"0x"&amp;LOWER(IF(MID(DEC2HEX(F120,10),LEN(DEC2HEX(F120,10))-6,1)="F","1","0")&amp;MID(DEC2HEX(F120,10),LEN(DEC2HEX(F120,10))-4,5))</f>
        <v>0x000001</v>
      </c>
      <c r="L120" s="7"/>
      <c r="M120" s="7" t="str">
        <f>HEX2BIN(H120,6)</f>
        <v>111101</v>
      </c>
      <c r="N120" s="7" t="str">
        <f t="shared" si="28"/>
        <v>00010</v>
      </c>
      <c r="O120" s="7" t="str">
        <f>"00000"&amp;"00000000"&amp;HEX2BIN(MID(K120,3,99),8)</f>
        <v>000000000000000000001</v>
      </c>
      <c r="P120" s="7" t="str">
        <f t="shared" si="29"/>
        <v/>
      </c>
      <c r="Q120" s="7" t="str">
        <f t="shared" si="30"/>
        <v/>
      </c>
      <c r="R120" s="7">
        <f t="shared" si="31"/>
        <v>32</v>
      </c>
      <c r="S120" s="7" t="s">
        <v>408</v>
      </c>
      <c r="T120" s="7" t="str">
        <f t="shared" si="32"/>
        <v>11110100010000000000000000000001</v>
      </c>
      <c r="U120" s="13" t="str">
        <f t="shared" si="39"/>
        <v>0xf4400001</v>
      </c>
      <c r="V120" s="7">
        <f t="shared" si="33"/>
        <v>8</v>
      </c>
    </row>
    <row r="121" spans="1:22" x14ac:dyDescent="0.25">
      <c r="A121" s="8"/>
      <c r="B121" s="9"/>
      <c r="C121" s="9"/>
      <c r="D121" s="17">
        <f t="shared" si="34"/>
        <v>476</v>
      </c>
      <c r="E121" s="17" t="str">
        <f t="shared" si="23"/>
        <v>0x000001DC</v>
      </c>
      <c r="F121" s="17"/>
      <c r="G121" s="9" t="s">
        <v>11</v>
      </c>
      <c r="H121" s="9" t="s">
        <v>489</v>
      </c>
      <c r="I121" s="10" t="s">
        <v>514</v>
      </c>
      <c r="J121" s="10" t="str">
        <f t="shared" ref="J121" si="60">MID(I121,1,FIND(",", I121)-1)</f>
        <v>R31</v>
      </c>
      <c r="K121" s="10" t="str">
        <f t="shared" ref="K121" si="61">TRIM(MID(I121,FIND(",",I121)+1,LEN(I121)-FIND(",",I121,FIND(",",I121)+1)))</f>
        <v>R31</v>
      </c>
      <c r="L121" s="10" t="str">
        <f t="shared" ref="L121" si="62">TRIM(MID(I121,FIND(",",I121,FIND(",",I121)+1)+1,99))</f>
        <v>R31</v>
      </c>
      <c r="M121" s="10" t="str">
        <f>HEX2BIN(MID(H121,1,FIND(".",H121)-1),6)</f>
        <v>010001</v>
      </c>
      <c r="N121" s="10" t="str">
        <f t="shared" si="28"/>
        <v>11111</v>
      </c>
      <c r="O121" s="10" t="str">
        <f t="shared" ref="O121" si="63">IF(MID(K121,1,1)="#",DEC2BIN(MID(K121,2,99),8)&amp;"1",IF(MID(K121,1,1)="R",DEC2BIN(MID(K121,2,99),5)&amp;"0000",DEC2BIN(MID(K121,FIND("(",K121)+2,2),5)&amp;DEC2BIN(MID(K121,1,FIND("(",K121)-1),8)))</f>
        <v>111110000</v>
      </c>
      <c r="P121" s="10" t="str">
        <f t="shared" ref="P121" si="64">IFERROR(HEX2BIN(MID(H121,FIND(".",H121)+1,99),7),"")</f>
        <v>0100000</v>
      </c>
      <c r="Q121" s="10" t="str">
        <f t="shared" ref="Q121" si="65">IFERROR(DEC2BIN(MID(L121,2,2),5),"")</f>
        <v>11111</v>
      </c>
      <c r="R121" s="10">
        <f t="shared" ref="R121" si="66">LEN(T121)</f>
        <v>32</v>
      </c>
      <c r="S121" s="10"/>
      <c r="T121" s="10" t="str">
        <f t="shared" ref="T121" si="67">M121&amp;N121&amp;O121&amp;P121&amp;Q121</f>
        <v>01000111111111110000010000011111</v>
      </c>
      <c r="U121" s="11" t="str">
        <f t="shared" si="39"/>
        <v>0x47ff041f</v>
      </c>
      <c r="V121" s="7">
        <f t="shared" si="33"/>
        <v>8</v>
      </c>
    </row>
    <row r="122" spans="1:22" x14ac:dyDescent="0.25">
      <c r="A122" s="1" t="s">
        <v>172</v>
      </c>
      <c r="B122" s="2" t="s">
        <v>409</v>
      </c>
      <c r="C122" s="2" t="s">
        <v>410</v>
      </c>
      <c r="D122" s="15">
        <f t="shared" si="34"/>
        <v>480</v>
      </c>
      <c r="E122" s="15" t="str">
        <f t="shared" si="23"/>
        <v>0x000001E0</v>
      </c>
      <c r="F122" s="15">
        <f>(D112-D123)/4</f>
        <v>-11</v>
      </c>
      <c r="G122" s="2" t="s">
        <v>89</v>
      </c>
      <c r="H122" s="2" t="s">
        <v>503</v>
      </c>
      <c r="I122" s="3" t="s">
        <v>479</v>
      </c>
      <c r="J122" s="3" t="str">
        <f t="shared" si="24"/>
        <v>R31</v>
      </c>
      <c r="K122" s="7" t="str">
        <f>"0x"&amp;LOWER(IF(MID(DEC2HEX(F122,10),LEN(DEC2HEX(F122,10))-6,1)="F","1","0")&amp;MID(DEC2HEX(F122,10),LEN(DEC2HEX(F122,10))-4,5))</f>
        <v>0x1ffff5</v>
      </c>
      <c r="L122" s="3"/>
      <c r="M122" s="3" t="str">
        <f>HEX2BIN(H122,6)</f>
        <v>110000</v>
      </c>
      <c r="N122" s="3" t="str">
        <f t="shared" si="28"/>
        <v>11111</v>
      </c>
      <c r="O122" s="3" t="str">
        <f>HEX2BIN(MID(K122,3,2),5)&amp;HEX2BIN(MID(K122,5,2),8)&amp;HEX2BIN(MID(K122,7,2),8)</f>
        <v>111111111111111110101</v>
      </c>
      <c r="P122" s="3" t="str">
        <f t="shared" si="29"/>
        <v/>
      </c>
      <c r="Q122" s="3" t="str">
        <f t="shared" si="30"/>
        <v/>
      </c>
      <c r="R122" s="3">
        <f t="shared" si="31"/>
        <v>32</v>
      </c>
      <c r="S122" s="3" t="s">
        <v>257</v>
      </c>
      <c r="T122" s="3" t="str">
        <f t="shared" si="32"/>
        <v>11000011111111111111111111110101</v>
      </c>
      <c r="U122" s="4" t="str">
        <f t="shared" si="39"/>
        <v>0xc3fffff5</v>
      </c>
      <c r="V122" s="7">
        <f t="shared" si="33"/>
        <v>8</v>
      </c>
    </row>
    <row r="123" spans="1:22" x14ac:dyDescent="0.25">
      <c r="A123" s="5" t="s">
        <v>173</v>
      </c>
      <c r="B123" s="6" t="s">
        <v>393</v>
      </c>
      <c r="C123" s="6" t="s">
        <v>394</v>
      </c>
      <c r="D123" s="16">
        <f t="shared" si="34"/>
        <v>484</v>
      </c>
      <c r="E123" s="16" t="str">
        <f t="shared" si="23"/>
        <v>0x000001E4</v>
      </c>
      <c r="F123" s="16"/>
      <c r="G123" s="6" t="s">
        <v>21</v>
      </c>
      <c r="H123" s="6" t="s">
        <v>493</v>
      </c>
      <c r="I123" s="6" t="s">
        <v>152</v>
      </c>
      <c r="J123" s="7" t="str">
        <f t="shared" si="24"/>
        <v>R09</v>
      </c>
      <c r="K123" s="7" t="str">
        <f t="shared" si="25"/>
        <v>#04</v>
      </c>
      <c r="L123" s="7" t="str">
        <f t="shared" si="26"/>
        <v>R09</v>
      </c>
      <c r="M123" s="7" t="str">
        <f t="shared" si="27"/>
        <v>010010</v>
      </c>
      <c r="N123" s="7" t="str">
        <f t="shared" si="28"/>
        <v>01001</v>
      </c>
      <c r="O123" s="7" t="str">
        <f t="shared" si="38"/>
        <v>000001001</v>
      </c>
      <c r="P123" s="7" t="str">
        <f t="shared" si="29"/>
        <v>0110100</v>
      </c>
      <c r="Q123" s="7" t="str">
        <f t="shared" si="30"/>
        <v>01001</v>
      </c>
      <c r="R123" s="7">
        <f t="shared" si="31"/>
        <v>32</v>
      </c>
      <c r="S123" s="7" t="s">
        <v>257</v>
      </c>
      <c r="T123" s="7" t="str">
        <f t="shared" si="32"/>
        <v>01001001001000001001011010001001</v>
      </c>
      <c r="U123" s="13" t="str">
        <f t="shared" si="39"/>
        <v>0x49209689</v>
      </c>
      <c r="V123" s="7">
        <f t="shared" si="33"/>
        <v>8</v>
      </c>
    </row>
    <row r="124" spans="1:22" x14ac:dyDescent="0.25">
      <c r="A124" s="5" t="s">
        <v>174</v>
      </c>
      <c r="B124" s="6" t="s">
        <v>411</v>
      </c>
      <c r="C124" s="6" t="s">
        <v>412</v>
      </c>
      <c r="D124" s="16">
        <f t="shared" si="34"/>
        <v>488</v>
      </c>
      <c r="E124" s="16" t="str">
        <f t="shared" si="23"/>
        <v>0x000001E8</v>
      </c>
      <c r="F124" s="16"/>
      <c r="G124" s="6" t="s">
        <v>4</v>
      </c>
      <c r="H124" s="6" t="s">
        <v>487</v>
      </c>
      <c r="I124" s="6" t="s">
        <v>175</v>
      </c>
      <c r="J124" s="7" t="str">
        <f t="shared" si="24"/>
        <v>R31</v>
      </c>
      <c r="K124" s="7" t="str">
        <f t="shared" si="25"/>
        <v>#78</v>
      </c>
      <c r="L124" s="7" t="str">
        <f t="shared" si="26"/>
        <v>R11</v>
      </c>
      <c r="M124" s="7" t="str">
        <f t="shared" si="27"/>
        <v>010000</v>
      </c>
      <c r="N124" s="7" t="str">
        <f t="shared" si="28"/>
        <v>11111</v>
      </c>
      <c r="O124" s="7" t="str">
        <f t="shared" si="38"/>
        <v>010011101</v>
      </c>
      <c r="P124" s="7" t="str">
        <f t="shared" si="29"/>
        <v>0100000</v>
      </c>
      <c r="Q124" s="7" t="str">
        <f t="shared" si="30"/>
        <v>01011</v>
      </c>
      <c r="R124" s="7">
        <f t="shared" si="31"/>
        <v>32</v>
      </c>
      <c r="S124" s="7" t="s">
        <v>257</v>
      </c>
      <c r="T124" s="7" t="str">
        <f t="shared" si="32"/>
        <v>01000011111010011101010000001011</v>
      </c>
      <c r="U124" s="13" t="str">
        <f t="shared" si="39"/>
        <v>0x43e9d40b</v>
      </c>
      <c r="V124" s="7">
        <f t="shared" si="33"/>
        <v>8</v>
      </c>
    </row>
    <row r="125" spans="1:22" x14ac:dyDescent="0.25">
      <c r="A125" s="8" t="s">
        <v>176</v>
      </c>
      <c r="B125" s="9" t="s">
        <v>397</v>
      </c>
      <c r="C125" s="9" t="s">
        <v>398</v>
      </c>
      <c r="D125" s="17">
        <f t="shared" si="34"/>
        <v>492</v>
      </c>
      <c r="E125" s="17" t="str">
        <f t="shared" si="23"/>
        <v>0x000001EC</v>
      </c>
      <c r="F125" s="17"/>
      <c r="G125" s="9" t="s">
        <v>7</v>
      </c>
      <c r="H125" s="9" t="s">
        <v>495</v>
      </c>
      <c r="I125" s="10" t="s">
        <v>156</v>
      </c>
      <c r="J125" s="10" t="str">
        <f t="shared" si="24"/>
        <v>R09</v>
      </c>
      <c r="K125" s="10" t="str">
        <f t="shared" si="25"/>
        <v>R11</v>
      </c>
      <c r="L125" s="10" t="str">
        <f t="shared" si="26"/>
        <v>R10</v>
      </c>
      <c r="M125" s="10" t="str">
        <f t="shared" si="27"/>
        <v>010000</v>
      </c>
      <c r="N125" s="10" t="str">
        <f t="shared" si="28"/>
        <v>01001</v>
      </c>
      <c r="O125" s="10" t="str">
        <f t="shared" si="38"/>
        <v>010110000</v>
      </c>
      <c r="P125" s="10" t="str">
        <f t="shared" si="29"/>
        <v>0101001</v>
      </c>
      <c r="Q125" s="10" t="str">
        <f t="shared" si="30"/>
        <v>01010</v>
      </c>
      <c r="R125" s="10">
        <f t="shared" si="31"/>
        <v>32</v>
      </c>
      <c r="S125" s="10" t="s">
        <v>257</v>
      </c>
      <c r="T125" s="10" t="str">
        <f t="shared" si="32"/>
        <v>01000001001010110000010100101010</v>
      </c>
      <c r="U125" s="11" t="str">
        <f t="shared" si="39"/>
        <v>0x412b052a</v>
      </c>
      <c r="V125" s="7">
        <f t="shared" si="33"/>
        <v>8</v>
      </c>
    </row>
    <row r="126" spans="1:22" x14ac:dyDescent="0.25">
      <c r="A126" s="1" t="s">
        <v>177</v>
      </c>
      <c r="B126" s="2" t="s">
        <v>399</v>
      </c>
      <c r="C126" s="2" t="s">
        <v>400</v>
      </c>
      <c r="D126" s="15">
        <f t="shared" si="34"/>
        <v>496</v>
      </c>
      <c r="E126" s="15" t="str">
        <f t="shared" si="23"/>
        <v>0x000001F0</v>
      </c>
      <c r="F126" s="15"/>
      <c r="G126" s="2" t="s">
        <v>39</v>
      </c>
      <c r="H126" s="2" t="s">
        <v>496</v>
      </c>
      <c r="I126" s="3" t="s">
        <v>158</v>
      </c>
      <c r="J126" s="3" t="str">
        <f t="shared" si="24"/>
        <v>R12</v>
      </c>
      <c r="K126" s="3" t="str">
        <f>TRIM(MID(I126,FIND(",",I126)+1,99))</f>
        <v>0(R10)</v>
      </c>
      <c r="L126" s="3"/>
      <c r="M126" s="3" t="str">
        <f>HEX2BIN(H126,6)</f>
        <v>101000</v>
      </c>
      <c r="N126" s="3" t="str">
        <f t="shared" si="28"/>
        <v>01100</v>
      </c>
      <c r="O126" s="3" t="str">
        <f>IF(MID(K126,1,1)="#",DEC2BIN(MID(K126,2,99),8)&amp;"1",IF(MID(K126,1,1)="R",DEC2BIN(MID(K126,2,99),5)&amp;"0000",DEC2BIN(MID(K126,FIND("(",K126)+2,2),5)&amp;"00000000"&amp;DEC2BIN(MID(K126,1,FIND("(",K126)-1),8)))</f>
        <v>010100000000000000000</v>
      </c>
      <c r="P126" s="3" t="str">
        <f t="shared" si="29"/>
        <v/>
      </c>
      <c r="Q126" s="3"/>
      <c r="R126" s="3">
        <f t="shared" si="31"/>
        <v>32</v>
      </c>
      <c r="S126" s="3" t="s">
        <v>257</v>
      </c>
      <c r="T126" s="3" t="str">
        <f t="shared" si="32"/>
        <v>10100001100010100000000000000000</v>
      </c>
      <c r="U126" s="4" t="str">
        <f t="shared" si="39"/>
        <v>0xa18a0000</v>
      </c>
      <c r="V126" s="7">
        <f t="shared" si="33"/>
        <v>8</v>
      </c>
    </row>
    <row r="127" spans="1:22" x14ac:dyDescent="0.25">
      <c r="A127" s="5" t="s">
        <v>178</v>
      </c>
      <c r="B127" s="6" t="s">
        <v>363</v>
      </c>
      <c r="C127" s="6" t="s">
        <v>364</v>
      </c>
      <c r="D127" s="16">
        <f t="shared" si="34"/>
        <v>500</v>
      </c>
      <c r="E127" s="16" t="str">
        <f t="shared" si="23"/>
        <v>0x000001F4</v>
      </c>
      <c r="F127" s="16"/>
      <c r="G127" s="6" t="s">
        <v>4</v>
      </c>
      <c r="H127" s="6" t="s">
        <v>487</v>
      </c>
      <c r="I127" s="6" t="s">
        <v>115</v>
      </c>
      <c r="J127" s="7" t="str">
        <f t="shared" si="24"/>
        <v>R31</v>
      </c>
      <c r="K127" s="7" t="str">
        <f t="shared" si="25"/>
        <v>#00</v>
      </c>
      <c r="L127" s="7" t="str">
        <f t="shared" si="26"/>
        <v>R04</v>
      </c>
      <c r="M127" s="7" t="str">
        <f t="shared" si="27"/>
        <v>010000</v>
      </c>
      <c r="N127" s="7" t="str">
        <f t="shared" si="28"/>
        <v>11111</v>
      </c>
      <c r="O127" s="7" t="str">
        <f t="shared" si="38"/>
        <v>000000001</v>
      </c>
      <c r="P127" s="7" t="str">
        <f t="shared" si="29"/>
        <v>0100000</v>
      </c>
      <c r="Q127" s="7" t="str">
        <f t="shared" si="30"/>
        <v>00100</v>
      </c>
      <c r="R127" s="7">
        <f t="shared" si="31"/>
        <v>32</v>
      </c>
      <c r="S127" s="7" t="s">
        <v>257</v>
      </c>
      <c r="T127" s="7" t="str">
        <f t="shared" si="32"/>
        <v>01000011111000000001010000000100</v>
      </c>
      <c r="U127" s="13" t="str">
        <f t="shared" si="39"/>
        <v>0x43e01404</v>
      </c>
      <c r="V127" s="7">
        <f t="shared" si="33"/>
        <v>8</v>
      </c>
    </row>
    <row r="128" spans="1:22" x14ac:dyDescent="0.25">
      <c r="A128" s="5" t="s">
        <v>179</v>
      </c>
      <c r="B128" s="6" t="s">
        <v>365</v>
      </c>
      <c r="C128" s="6" t="s">
        <v>366</v>
      </c>
      <c r="D128" s="16">
        <f t="shared" si="34"/>
        <v>504</v>
      </c>
      <c r="E128" s="16" t="str">
        <f t="shared" si="23"/>
        <v>0x000001F8</v>
      </c>
      <c r="F128" s="16"/>
      <c r="G128" s="6" t="s">
        <v>4</v>
      </c>
      <c r="H128" s="6" t="s">
        <v>487</v>
      </c>
      <c r="I128" s="6" t="s">
        <v>22</v>
      </c>
      <c r="J128" s="7" t="str">
        <f t="shared" si="24"/>
        <v>R31</v>
      </c>
      <c r="K128" s="7" t="str">
        <f t="shared" si="25"/>
        <v>#02</v>
      </c>
      <c r="L128" s="7" t="str">
        <f t="shared" si="26"/>
        <v>R01</v>
      </c>
      <c r="M128" s="7" t="str">
        <f t="shared" si="27"/>
        <v>010000</v>
      </c>
      <c r="N128" s="7" t="str">
        <f t="shared" si="28"/>
        <v>11111</v>
      </c>
      <c r="O128" s="7" t="str">
        <f t="shared" si="38"/>
        <v>000000101</v>
      </c>
      <c r="P128" s="7" t="str">
        <f t="shared" si="29"/>
        <v>0100000</v>
      </c>
      <c r="Q128" s="7" t="str">
        <f t="shared" si="30"/>
        <v>00001</v>
      </c>
      <c r="R128" s="7">
        <f t="shared" si="31"/>
        <v>32</v>
      </c>
      <c r="S128" s="7" t="s">
        <v>257</v>
      </c>
      <c r="T128" s="7" t="str">
        <f t="shared" si="32"/>
        <v>01000011111000000101010000000001</v>
      </c>
      <c r="U128" s="13" t="str">
        <f t="shared" si="39"/>
        <v>0x43e05401</v>
      </c>
      <c r="V128" s="7">
        <f t="shared" si="33"/>
        <v>8</v>
      </c>
    </row>
    <row r="129" spans="1:22" x14ac:dyDescent="0.25">
      <c r="A129" s="8" t="s">
        <v>180</v>
      </c>
      <c r="B129" s="9" t="s">
        <v>413</v>
      </c>
      <c r="C129" s="9" t="s">
        <v>414</v>
      </c>
      <c r="D129" s="17">
        <f t="shared" si="34"/>
        <v>508</v>
      </c>
      <c r="E129" s="17" t="str">
        <f t="shared" si="23"/>
        <v>0x000001FC</v>
      </c>
      <c r="F129" s="17"/>
      <c r="G129" s="9" t="s">
        <v>4</v>
      </c>
      <c r="H129" s="9" t="s">
        <v>487</v>
      </c>
      <c r="I129" s="10" t="s">
        <v>181</v>
      </c>
      <c r="J129" s="10" t="str">
        <f t="shared" si="24"/>
        <v>R31</v>
      </c>
      <c r="K129" s="10" t="str">
        <f t="shared" si="25"/>
        <v>#10</v>
      </c>
      <c r="L129" s="10" t="str">
        <f t="shared" si="26"/>
        <v>R02</v>
      </c>
      <c r="M129" s="10" t="str">
        <f t="shared" si="27"/>
        <v>010000</v>
      </c>
      <c r="N129" s="10" t="str">
        <f t="shared" si="28"/>
        <v>11111</v>
      </c>
      <c r="O129" s="10" t="str">
        <f t="shared" si="38"/>
        <v>000010101</v>
      </c>
      <c r="P129" s="10" t="str">
        <f t="shared" si="29"/>
        <v>0100000</v>
      </c>
      <c r="Q129" s="10" t="str">
        <f t="shared" si="30"/>
        <v>00010</v>
      </c>
      <c r="R129" s="10">
        <f t="shared" si="31"/>
        <v>32</v>
      </c>
      <c r="S129" s="10" t="s">
        <v>257</v>
      </c>
      <c r="T129" s="10" t="str">
        <f t="shared" si="32"/>
        <v>01000011111000010101010000000010</v>
      </c>
      <c r="U129" s="11" t="str">
        <f t="shared" si="39"/>
        <v>0x43e15402</v>
      </c>
      <c r="V129" s="7">
        <f t="shared" si="33"/>
        <v>8</v>
      </c>
    </row>
    <row r="130" spans="1:22" x14ac:dyDescent="0.25">
      <c r="A130" s="1" t="s">
        <v>182</v>
      </c>
      <c r="B130" s="2" t="s">
        <v>369</v>
      </c>
      <c r="C130" s="2" t="s">
        <v>370</v>
      </c>
      <c r="D130" s="15">
        <f t="shared" si="34"/>
        <v>512</v>
      </c>
      <c r="E130" s="15" t="str">
        <f t="shared" si="23"/>
        <v>0x00000200</v>
      </c>
      <c r="F130" s="15"/>
      <c r="G130" s="2" t="s">
        <v>4</v>
      </c>
      <c r="H130" s="2" t="s">
        <v>487</v>
      </c>
      <c r="I130" s="3" t="s">
        <v>120</v>
      </c>
      <c r="J130" s="3" t="str">
        <f t="shared" si="24"/>
        <v>R31</v>
      </c>
      <c r="K130" s="3" t="str">
        <f t="shared" si="25"/>
        <v>#01</v>
      </c>
      <c r="L130" s="3" t="str">
        <f t="shared" si="26"/>
        <v>R03</v>
      </c>
      <c r="M130" s="3" t="str">
        <f t="shared" si="27"/>
        <v>010000</v>
      </c>
      <c r="N130" s="3" t="str">
        <f t="shared" si="28"/>
        <v>11111</v>
      </c>
      <c r="O130" s="3" t="str">
        <f t="shared" si="38"/>
        <v>000000011</v>
      </c>
      <c r="P130" s="3" t="str">
        <f t="shared" si="29"/>
        <v>0100000</v>
      </c>
      <c r="Q130" s="3" t="str">
        <f t="shared" si="30"/>
        <v>00011</v>
      </c>
      <c r="R130" s="3">
        <f t="shared" si="31"/>
        <v>32</v>
      </c>
      <c r="S130" s="3" t="s">
        <v>257</v>
      </c>
      <c r="T130" s="3" t="str">
        <f t="shared" si="32"/>
        <v>01000011111000000011010000000011</v>
      </c>
      <c r="U130" s="4" t="str">
        <f t="shared" si="39"/>
        <v>0x43e03403</v>
      </c>
      <c r="V130" s="7">
        <f t="shared" si="33"/>
        <v>8</v>
      </c>
    </row>
    <row r="131" spans="1:22" x14ac:dyDescent="0.25">
      <c r="A131" s="5" t="s">
        <v>183</v>
      </c>
      <c r="B131" s="6" t="s">
        <v>371</v>
      </c>
      <c r="C131" s="6" t="s">
        <v>372</v>
      </c>
      <c r="D131" s="16">
        <f t="shared" si="34"/>
        <v>516</v>
      </c>
      <c r="E131" s="16" t="str">
        <f t="shared" ref="E131:E185" si="68">"0x"&amp;DEC2HEX(D131,8)</f>
        <v>0x00000204</v>
      </c>
      <c r="F131" s="16"/>
      <c r="G131" s="6" t="s">
        <v>4</v>
      </c>
      <c r="H131" s="6" t="s">
        <v>487</v>
      </c>
      <c r="I131" s="6" t="s">
        <v>132</v>
      </c>
      <c r="J131" s="7" t="str">
        <f t="shared" si="24"/>
        <v>R01</v>
      </c>
      <c r="K131" s="7" t="str">
        <f t="shared" si="25"/>
        <v>R03</v>
      </c>
      <c r="L131" s="7" t="str">
        <f t="shared" si="26"/>
        <v>R01</v>
      </c>
      <c r="M131" s="7" t="str">
        <f t="shared" si="27"/>
        <v>010000</v>
      </c>
      <c r="N131" s="7" t="str">
        <f t="shared" si="28"/>
        <v>00001</v>
      </c>
      <c r="O131" s="7" t="str">
        <f t="shared" si="38"/>
        <v>000110000</v>
      </c>
      <c r="P131" s="7" t="str">
        <f t="shared" si="29"/>
        <v>0100000</v>
      </c>
      <c r="Q131" s="7" t="str">
        <f t="shared" si="30"/>
        <v>00001</v>
      </c>
      <c r="R131" s="7">
        <f t="shared" si="31"/>
        <v>32</v>
      </c>
      <c r="S131" s="7" t="s">
        <v>257</v>
      </c>
      <c r="T131" s="7" t="str">
        <f t="shared" si="32"/>
        <v>01000000001000110000010000000001</v>
      </c>
      <c r="U131" s="13" t="str">
        <f t="shared" si="39"/>
        <v>0x40230401</v>
      </c>
      <c r="V131" s="7">
        <f t="shared" ref="V131:V185" si="69">LEN(U131)-2</f>
        <v>8</v>
      </c>
    </row>
    <row r="132" spans="1:22" x14ac:dyDescent="0.25">
      <c r="A132" s="5" t="s">
        <v>184</v>
      </c>
      <c r="B132" s="6" t="s">
        <v>415</v>
      </c>
      <c r="C132" s="6" t="s">
        <v>416</v>
      </c>
      <c r="D132" s="16">
        <f t="shared" ref="D132:D185" si="70">D131+4</f>
        <v>520</v>
      </c>
      <c r="E132" s="16" t="str">
        <f t="shared" si="68"/>
        <v>0x00000208</v>
      </c>
      <c r="F132" s="16"/>
      <c r="G132" s="6" t="s">
        <v>1</v>
      </c>
      <c r="H132" s="6" t="s">
        <v>486</v>
      </c>
      <c r="I132" s="6" t="s">
        <v>185</v>
      </c>
      <c r="J132" s="7" t="str">
        <f t="shared" si="24"/>
        <v>R01</v>
      </c>
      <c r="K132" s="7" t="str">
        <f t="shared" si="25"/>
        <v>#00</v>
      </c>
      <c r="L132" s="7" t="str">
        <f t="shared" si="26"/>
        <v>R07</v>
      </c>
      <c r="M132" s="7" t="str">
        <f t="shared" si="27"/>
        <v>010010</v>
      </c>
      <c r="N132" s="7" t="str">
        <f t="shared" si="28"/>
        <v>00001</v>
      </c>
      <c r="O132" s="7" t="str">
        <f t="shared" si="38"/>
        <v>000000001</v>
      </c>
      <c r="P132" s="7" t="str">
        <f t="shared" si="29"/>
        <v>0111001</v>
      </c>
      <c r="Q132" s="7" t="str">
        <f t="shared" si="30"/>
        <v>00111</v>
      </c>
      <c r="R132" s="7">
        <f t="shared" si="31"/>
        <v>32</v>
      </c>
      <c r="S132" s="7" t="s">
        <v>257</v>
      </c>
      <c r="T132" s="7" t="str">
        <f t="shared" si="32"/>
        <v>01001000001000000001011100100111</v>
      </c>
      <c r="U132" s="13" t="str">
        <f t="shared" si="39"/>
        <v>0x48201727</v>
      </c>
      <c r="V132" s="7">
        <f t="shared" si="69"/>
        <v>8</v>
      </c>
    </row>
    <row r="133" spans="1:22" x14ac:dyDescent="0.25">
      <c r="A133" s="8" t="s">
        <v>186</v>
      </c>
      <c r="B133" s="9" t="s">
        <v>386</v>
      </c>
      <c r="C133" s="9" t="s">
        <v>387</v>
      </c>
      <c r="D133" s="17">
        <f t="shared" si="70"/>
        <v>524</v>
      </c>
      <c r="E133" s="17" t="str">
        <f t="shared" si="68"/>
        <v>0x0000020C</v>
      </c>
      <c r="F133" s="17"/>
      <c r="G133" s="9" t="s">
        <v>4</v>
      </c>
      <c r="H133" s="9" t="s">
        <v>487</v>
      </c>
      <c r="I133" s="10" t="s">
        <v>145</v>
      </c>
      <c r="J133" s="10" t="str">
        <f t="shared" si="24"/>
        <v>R07</v>
      </c>
      <c r="K133" s="10" t="str">
        <f t="shared" si="25"/>
        <v>R06</v>
      </c>
      <c r="L133" s="10" t="str">
        <f t="shared" si="26"/>
        <v>R07</v>
      </c>
      <c r="M133" s="10" t="str">
        <f t="shared" si="27"/>
        <v>010000</v>
      </c>
      <c r="N133" s="10" t="str">
        <f t="shared" si="28"/>
        <v>00111</v>
      </c>
      <c r="O133" s="10" t="str">
        <f t="shared" si="38"/>
        <v>001100000</v>
      </c>
      <c r="P133" s="10" t="str">
        <f t="shared" si="29"/>
        <v>0100000</v>
      </c>
      <c r="Q133" s="10" t="str">
        <f t="shared" si="30"/>
        <v>00111</v>
      </c>
      <c r="R133" s="10">
        <f t="shared" si="31"/>
        <v>32</v>
      </c>
      <c r="S133" s="10" t="s">
        <v>257</v>
      </c>
      <c r="T133" s="10" t="str">
        <f t="shared" si="32"/>
        <v>01000000111001100000010000000111</v>
      </c>
      <c r="U133" s="11" t="str">
        <f t="shared" si="39"/>
        <v>0x40e60407</v>
      </c>
      <c r="V133" s="7">
        <f t="shared" si="69"/>
        <v>8</v>
      </c>
    </row>
    <row r="134" spans="1:22" x14ac:dyDescent="0.25">
      <c r="A134" s="1" t="s">
        <v>187</v>
      </c>
      <c r="B134" s="2" t="s">
        <v>417</v>
      </c>
      <c r="C134" s="2" t="s">
        <v>418</v>
      </c>
      <c r="D134" s="15">
        <f t="shared" si="70"/>
        <v>528</v>
      </c>
      <c r="E134" s="15" t="str">
        <f t="shared" si="68"/>
        <v>0x00000210</v>
      </c>
      <c r="F134" s="15"/>
      <c r="G134" s="2" t="s">
        <v>45</v>
      </c>
      <c r="H134" s="2" t="s">
        <v>498</v>
      </c>
      <c r="I134" s="3" t="s">
        <v>128</v>
      </c>
      <c r="J134" s="3" t="str">
        <f t="shared" si="24"/>
        <v>R08</v>
      </c>
      <c r="K134" s="3" t="str">
        <f>TRIM(MID(I134,FIND(",",I134)+1,99))</f>
        <v>0(R07)</v>
      </c>
      <c r="L134" s="3"/>
      <c r="M134" s="3" t="str">
        <f>HEX2BIN(H134,6)</f>
        <v>001010</v>
      </c>
      <c r="N134" s="3" t="str">
        <f t="shared" si="28"/>
        <v>01000</v>
      </c>
      <c r="O134" s="3" t="str">
        <f>IF(MID(K134,1,1)="#",DEC2BIN(MID(K134,2,99),8)&amp;"1",IF(MID(K134,1,1)="R",DEC2BIN(MID(K134,2,99),5)&amp;"0000",DEC2BIN(MID(K134,FIND("(",K134)+2,2),5)&amp;"00000000"&amp;DEC2BIN(MID(K134,1,FIND("(",K134)-1),8)))</f>
        <v>001110000000000000000</v>
      </c>
      <c r="P134" s="3" t="str">
        <f t="shared" si="29"/>
        <v/>
      </c>
      <c r="Q134" s="3"/>
      <c r="R134" s="3">
        <f t="shared" si="31"/>
        <v>32</v>
      </c>
      <c r="S134" s="3" t="s">
        <v>257</v>
      </c>
      <c r="T134" s="3" t="str">
        <f t="shared" si="32"/>
        <v>00101001000001110000000000000000</v>
      </c>
      <c r="U134" s="4" t="str">
        <f t="shared" ref="U134:U185" si="71">"0x"&amp;LOWER(BIN2HEX(MID(T134,1,8),2)&amp;BIN2HEX(MID(T134,9,8),2)&amp;BIN2HEX(MID(T134,17,8),2)&amp;BIN2HEX(MID(T134,25,8),2))</f>
        <v>0x29070000</v>
      </c>
      <c r="V134" s="7">
        <f t="shared" si="69"/>
        <v>8</v>
      </c>
    </row>
    <row r="135" spans="1:22" x14ac:dyDescent="0.25">
      <c r="A135" s="5" t="s">
        <v>188</v>
      </c>
      <c r="B135" s="6" t="s">
        <v>379</v>
      </c>
      <c r="C135" s="6" t="s">
        <v>380</v>
      </c>
      <c r="D135" s="16">
        <f t="shared" si="70"/>
        <v>532</v>
      </c>
      <c r="E135" s="16" t="str">
        <f t="shared" si="68"/>
        <v>0x00000214</v>
      </c>
      <c r="F135" s="16"/>
      <c r="G135" s="6" t="s">
        <v>4</v>
      </c>
      <c r="H135" s="6" t="s">
        <v>487</v>
      </c>
      <c r="I135" s="6" t="s">
        <v>130</v>
      </c>
      <c r="J135" s="7" t="str">
        <f t="shared" si="24"/>
        <v>R09</v>
      </c>
      <c r="K135" s="7" t="str">
        <f t="shared" si="25"/>
        <v>R08</v>
      </c>
      <c r="L135" s="7" t="str">
        <f t="shared" si="26"/>
        <v>R09</v>
      </c>
      <c r="M135" s="7" t="str">
        <f t="shared" si="27"/>
        <v>010000</v>
      </c>
      <c r="N135" s="7" t="str">
        <f t="shared" si="28"/>
        <v>01001</v>
      </c>
      <c r="O135" s="7" t="str">
        <f t="shared" si="38"/>
        <v>010000000</v>
      </c>
      <c r="P135" s="7" t="str">
        <f t="shared" si="29"/>
        <v>0100000</v>
      </c>
      <c r="Q135" s="7" t="str">
        <f t="shared" si="30"/>
        <v>01001</v>
      </c>
      <c r="R135" s="7">
        <f t="shared" si="31"/>
        <v>32</v>
      </c>
      <c r="S135" s="7" t="s">
        <v>257</v>
      </c>
      <c r="T135" s="7" t="str">
        <f t="shared" si="32"/>
        <v>01000001001010000000010000001001</v>
      </c>
      <c r="U135" s="13" t="str">
        <f t="shared" si="71"/>
        <v>0x41280409</v>
      </c>
      <c r="V135" s="7">
        <f t="shared" si="69"/>
        <v>8</v>
      </c>
    </row>
    <row r="136" spans="1:22" x14ac:dyDescent="0.25">
      <c r="A136" s="5" t="s">
        <v>189</v>
      </c>
      <c r="B136" s="6" t="s">
        <v>371</v>
      </c>
      <c r="C136" s="6" t="s">
        <v>372</v>
      </c>
      <c r="D136" s="16">
        <f t="shared" si="70"/>
        <v>536</v>
      </c>
      <c r="E136" s="16" t="str">
        <f t="shared" si="68"/>
        <v>0x00000218</v>
      </c>
      <c r="F136" s="16"/>
      <c r="G136" s="6" t="s">
        <v>4</v>
      </c>
      <c r="H136" s="6" t="s">
        <v>487</v>
      </c>
      <c r="I136" s="6" t="s">
        <v>132</v>
      </c>
      <c r="J136" s="7" t="str">
        <f t="shared" si="24"/>
        <v>R01</v>
      </c>
      <c r="K136" s="7" t="str">
        <f t="shared" si="25"/>
        <v>R03</v>
      </c>
      <c r="L136" s="7" t="str">
        <f t="shared" si="26"/>
        <v>R01</v>
      </c>
      <c r="M136" s="7" t="str">
        <f t="shared" si="27"/>
        <v>010000</v>
      </c>
      <c r="N136" s="7" t="str">
        <f t="shared" si="28"/>
        <v>00001</v>
      </c>
      <c r="O136" s="7" t="str">
        <f t="shared" si="38"/>
        <v>000110000</v>
      </c>
      <c r="P136" s="7" t="str">
        <f t="shared" si="29"/>
        <v>0100000</v>
      </c>
      <c r="Q136" s="7" t="str">
        <f t="shared" si="30"/>
        <v>00001</v>
      </c>
      <c r="R136" s="7">
        <f t="shared" si="31"/>
        <v>32</v>
      </c>
      <c r="S136" s="7" t="s">
        <v>257</v>
      </c>
      <c r="T136" s="7" t="str">
        <f t="shared" si="32"/>
        <v>01000000001000110000010000000001</v>
      </c>
      <c r="U136" s="13" t="str">
        <f t="shared" si="71"/>
        <v>0x40230401</v>
      </c>
      <c r="V136" s="7">
        <f t="shared" si="69"/>
        <v>8</v>
      </c>
    </row>
    <row r="137" spans="1:22" x14ac:dyDescent="0.25">
      <c r="A137" s="8"/>
      <c r="B137" s="9"/>
      <c r="C137" s="9"/>
      <c r="D137" s="17">
        <f t="shared" si="70"/>
        <v>540</v>
      </c>
      <c r="E137" s="17" t="str">
        <f t="shared" si="68"/>
        <v>0x0000021C</v>
      </c>
      <c r="F137" s="17"/>
      <c r="G137" s="9" t="s">
        <v>11</v>
      </c>
      <c r="H137" s="9" t="s">
        <v>489</v>
      </c>
      <c r="I137" s="10" t="s">
        <v>514</v>
      </c>
      <c r="J137" s="10" t="str">
        <f t="shared" si="24"/>
        <v>R31</v>
      </c>
      <c r="K137" s="10" t="str">
        <f t="shared" si="25"/>
        <v>R31</v>
      </c>
      <c r="L137" s="10" t="str">
        <f t="shared" si="26"/>
        <v>R31</v>
      </c>
      <c r="M137" s="10" t="str">
        <f>HEX2BIN(MID(H137,1,FIND(".",H137)-1),6)</f>
        <v>010001</v>
      </c>
      <c r="N137" s="10" t="str">
        <f t="shared" si="28"/>
        <v>11111</v>
      </c>
      <c r="O137" s="10" t="str">
        <f t="shared" si="38"/>
        <v>111110000</v>
      </c>
      <c r="P137" s="10" t="str">
        <f t="shared" si="29"/>
        <v>0100000</v>
      </c>
      <c r="Q137" s="10" t="str">
        <f t="shared" si="30"/>
        <v>11111</v>
      </c>
      <c r="R137" s="10">
        <f t="shared" si="31"/>
        <v>32</v>
      </c>
      <c r="S137" s="10"/>
      <c r="T137" s="10" t="str">
        <f>M137&amp;N137&amp;O137&amp;P137&amp;Q137</f>
        <v>01000111111111110000010000011111</v>
      </c>
      <c r="U137" s="11" t="str">
        <f t="shared" si="71"/>
        <v>0x47ff041f</v>
      </c>
      <c r="V137" s="7">
        <f t="shared" si="69"/>
        <v>8</v>
      </c>
    </row>
    <row r="138" spans="1:22" x14ac:dyDescent="0.25">
      <c r="A138" s="1" t="s">
        <v>257</v>
      </c>
      <c r="B138" s="2" t="s">
        <v>257</v>
      </c>
      <c r="C138" s="2" t="s">
        <v>257</v>
      </c>
      <c r="D138" s="15">
        <f t="shared" si="70"/>
        <v>544</v>
      </c>
      <c r="E138" s="15" t="str">
        <f t="shared" si="68"/>
        <v>0x00000220</v>
      </c>
      <c r="F138" s="15"/>
      <c r="G138" s="2" t="s">
        <v>102</v>
      </c>
      <c r="H138" s="2" t="s">
        <v>504</v>
      </c>
      <c r="I138" s="3" t="s">
        <v>133</v>
      </c>
      <c r="J138" s="3" t="str">
        <f t="shared" si="24"/>
        <v>R02</v>
      </c>
      <c r="K138" s="3" t="str">
        <f t="shared" si="25"/>
        <v>R01</v>
      </c>
      <c r="L138" s="3" t="str">
        <f t="shared" si="26"/>
        <v>R02</v>
      </c>
      <c r="M138" s="3" t="str">
        <f t="shared" si="27"/>
        <v>010000</v>
      </c>
      <c r="N138" s="3" t="str">
        <f t="shared" si="28"/>
        <v>00010</v>
      </c>
      <c r="O138" s="3" t="str">
        <f t="shared" si="38"/>
        <v>000010000</v>
      </c>
      <c r="P138" s="3" t="str">
        <f t="shared" si="29"/>
        <v>0101101</v>
      </c>
      <c r="Q138" s="3" t="str">
        <f t="shared" si="30"/>
        <v>00010</v>
      </c>
      <c r="R138" s="3">
        <f t="shared" si="31"/>
        <v>32</v>
      </c>
      <c r="S138" s="3" t="s">
        <v>257</v>
      </c>
      <c r="T138" s="3" t="str">
        <f t="shared" si="32"/>
        <v>01000000010000010000010110100010</v>
      </c>
      <c r="U138" s="4" t="str">
        <f t="shared" si="71"/>
        <v>0x404105a2</v>
      </c>
      <c r="V138" s="7">
        <f t="shared" si="69"/>
        <v>8</v>
      </c>
    </row>
    <row r="139" spans="1:22" x14ac:dyDescent="0.25">
      <c r="A139" s="5"/>
      <c r="B139" s="6"/>
      <c r="C139" s="6"/>
      <c r="D139" s="16">
        <f t="shared" si="70"/>
        <v>548</v>
      </c>
      <c r="E139" s="16" t="str">
        <f t="shared" si="68"/>
        <v>0x00000224</v>
      </c>
      <c r="F139" s="16"/>
      <c r="G139" s="6" t="s">
        <v>11</v>
      </c>
      <c r="H139" s="6" t="s">
        <v>489</v>
      </c>
      <c r="I139" s="6" t="s">
        <v>514</v>
      </c>
      <c r="J139" s="7" t="str">
        <f t="shared" ref="J139" si="72">MID(I139,1,FIND(",", I139)-1)</f>
        <v>R31</v>
      </c>
      <c r="K139" s="7" t="str">
        <f t="shared" ref="K139" si="73">TRIM(MID(I139,FIND(",",I139)+1,LEN(I139)-FIND(",",I139,FIND(",",I139)+1)))</f>
        <v>R31</v>
      </c>
      <c r="L139" s="7" t="str">
        <f t="shared" ref="L139" si="74">TRIM(MID(I139,FIND(",",I139,FIND(",",I139)+1)+1,99))</f>
        <v>R31</v>
      </c>
      <c r="M139" s="7" t="str">
        <f>HEX2BIN(MID(H139,1,FIND(".",H139)-1),6)</f>
        <v>010001</v>
      </c>
      <c r="N139" s="7" t="str">
        <f t="shared" ref="N139" si="75">DEC2BIN(INT(MID(J139,2,2)),5)</f>
        <v>11111</v>
      </c>
      <c r="O139" s="7" t="str">
        <f t="shared" ref="O139" si="76">IF(MID(K139,1,1)="#",DEC2BIN(MID(K139,2,99),8)&amp;"1",IF(MID(K139,1,1)="R",DEC2BIN(MID(K139,2,99),5)&amp;"0000",DEC2BIN(MID(K139,FIND("(",K139)+2,2),5)&amp;DEC2BIN(MID(K139,1,FIND("(",K139)-1),8)))</f>
        <v>111110000</v>
      </c>
      <c r="P139" s="7" t="str">
        <f t="shared" ref="P139" si="77">IFERROR(HEX2BIN(MID(H139,FIND(".",H139)+1,99),7),"")</f>
        <v>0100000</v>
      </c>
      <c r="Q139" s="7" t="str">
        <f t="shared" ref="Q139" si="78">IFERROR(DEC2BIN(MID(L139,2,2),5),"")</f>
        <v>11111</v>
      </c>
      <c r="R139" s="7">
        <f t="shared" ref="R139" si="79">LEN(T139)</f>
        <v>32</v>
      </c>
      <c r="S139" s="7"/>
      <c r="T139" s="7" t="str">
        <f>M139&amp;N139&amp;O139&amp;P139&amp;Q139</f>
        <v>01000111111111110000010000011111</v>
      </c>
      <c r="U139" s="13" t="str">
        <f t="shared" si="71"/>
        <v>0x47ff041f</v>
      </c>
      <c r="V139" s="7">
        <f t="shared" si="69"/>
        <v>8</v>
      </c>
    </row>
    <row r="140" spans="1:22" x14ac:dyDescent="0.25">
      <c r="A140" s="5" t="s">
        <v>190</v>
      </c>
      <c r="B140" s="6" t="s">
        <v>419</v>
      </c>
      <c r="C140" s="6" t="s">
        <v>382</v>
      </c>
      <c r="D140" s="16">
        <f t="shared" si="70"/>
        <v>552</v>
      </c>
      <c r="E140" s="16" t="str">
        <f t="shared" si="68"/>
        <v>0x00000228</v>
      </c>
      <c r="F140" s="16">
        <f>(D142-D141)/4</f>
        <v>1</v>
      </c>
      <c r="G140" s="6" t="s">
        <v>105</v>
      </c>
      <c r="H140" s="6" t="s">
        <v>505</v>
      </c>
      <c r="I140" s="6" t="s">
        <v>135</v>
      </c>
      <c r="J140" s="7" t="str">
        <f t="shared" ref="J140:J184" si="80">MID(I140,1,FIND(",", I140)-1)</f>
        <v>R02</v>
      </c>
      <c r="K140" s="7" t="str">
        <f>"0x"&amp;LOWER(IF(MID(DEC2HEX(F140,10),LEN(DEC2HEX(F140,10))-6,1)="F","1","0")&amp;MID(DEC2HEX(F140,10),LEN(DEC2HEX(F140,10))-4,5))</f>
        <v>0x000001</v>
      </c>
      <c r="L140" s="7"/>
      <c r="M140" s="7" t="str">
        <f>HEX2BIN(H140,6)</f>
        <v>111101</v>
      </c>
      <c r="N140" s="7" t="str">
        <f t="shared" ref="N140:N184" si="81">DEC2BIN(INT(MID(J140,2,2)),5)</f>
        <v>00010</v>
      </c>
      <c r="O140" s="7" t="str">
        <f>"00000"&amp;"00000000"&amp;HEX2BIN(MID(K140,3,99),8)</f>
        <v>000000000000000000001</v>
      </c>
      <c r="P140" s="7" t="str">
        <f t="shared" ref="P140:P184" si="82">IFERROR(HEX2BIN(MID(H140,FIND(".",H140)+1,99),7),"")</f>
        <v/>
      </c>
      <c r="Q140" s="7" t="str">
        <f t="shared" ref="Q140:Q185" si="83">IFERROR(DEC2BIN(MID(L140,2,2),5),"")</f>
        <v/>
      </c>
      <c r="R140" s="7">
        <f t="shared" ref="R140:R184" si="84">LEN(T140)</f>
        <v>32</v>
      </c>
      <c r="S140" s="7" t="s">
        <v>420</v>
      </c>
      <c r="T140" s="7" t="str">
        <f t="shared" ref="T140:T184" si="85">M140&amp;N140&amp;O140&amp;P140&amp;Q140</f>
        <v>11110100010000000000000000000001</v>
      </c>
      <c r="U140" s="13" t="str">
        <f t="shared" si="71"/>
        <v>0xf4400001</v>
      </c>
      <c r="V140" s="7">
        <f t="shared" si="69"/>
        <v>8</v>
      </c>
    </row>
    <row r="141" spans="1:22" x14ac:dyDescent="0.25">
      <c r="A141" s="8"/>
      <c r="B141" s="9"/>
      <c r="C141" s="9"/>
      <c r="D141" s="17">
        <f t="shared" si="70"/>
        <v>556</v>
      </c>
      <c r="E141" s="17" t="str">
        <f t="shared" si="68"/>
        <v>0x0000022C</v>
      </c>
      <c r="F141" s="17"/>
      <c r="G141" s="9" t="s">
        <v>11</v>
      </c>
      <c r="H141" s="9" t="s">
        <v>489</v>
      </c>
      <c r="I141" s="10" t="s">
        <v>514</v>
      </c>
      <c r="J141" s="10" t="str">
        <f t="shared" ref="J141" si="86">MID(I141,1,FIND(",", I141)-1)</f>
        <v>R31</v>
      </c>
      <c r="K141" s="10" t="str">
        <f t="shared" ref="K141" si="87">TRIM(MID(I141,FIND(",",I141)+1,LEN(I141)-FIND(",",I141,FIND(",",I141)+1)))</f>
        <v>R31</v>
      </c>
      <c r="L141" s="10" t="str">
        <f t="shared" ref="L141" si="88">TRIM(MID(I141,FIND(",",I141,FIND(",",I141)+1)+1,99))</f>
        <v>R31</v>
      </c>
      <c r="M141" s="10" t="str">
        <f>HEX2BIN(MID(H141,1,FIND(".",H141)-1),6)</f>
        <v>010001</v>
      </c>
      <c r="N141" s="10" t="str">
        <f t="shared" ref="N141" si="89">DEC2BIN(INT(MID(J141,2,2)),5)</f>
        <v>11111</v>
      </c>
      <c r="O141" s="10" t="str">
        <f t="shared" ref="O141" si="90">IF(MID(K141,1,1)="#",DEC2BIN(MID(K141,2,99),8)&amp;"1",IF(MID(K141,1,1)="R",DEC2BIN(MID(K141,2,99),5)&amp;"0000",DEC2BIN(MID(K141,FIND("(",K141)+2,2),5)&amp;DEC2BIN(MID(K141,1,FIND("(",K141)-1),8)))</f>
        <v>111110000</v>
      </c>
      <c r="P141" s="10" t="str">
        <f t="shared" ref="P141" si="91">IFERROR(HEX2BIN(MID(H141,FIND(".",H141)+1,99),7),"")</f>
        <v>0100000</v>
      </c>
      <c r="Q141" s="10" t="str">
        <f t="shared" ref="Q141" si="92">IFERROR(DEC2BIN(MID(L141,2,2),5),"")</f>
        <v>11111</v>
      </c>
      <c r="R141" s="10">
        <f t="shared" ref="R141" si="93">LEN(T141)</f>
        <v>32</v>
      </c>
      <c r="S141" s="10"/>
      <c r="T141" s="10" t="str">
        <f>M141&amp;N141&amp;O141&amp;P141&amp;Q141</f>
        <v>01000111111111110000010000011111</v>
      </c>
      <c r="U141" s="11" t="str">
        <f t="shared" si="71"/>
        <v>0x47ff041f</v>
      </c>
      <c r="V141" s="7">
        <f t="shared" si="69"/>
        <v>8</v>
      </c>
    </row>
    <row r="142" spans="1:22" x14ac:dyDescent="0.25">
      <c r="A142" s="1" t="s">
        <v>191</v>
      </c>
      <c r="B142" s="2" t="s">
        <v>421</v>
      </c>
      <c r="C142" s="2" t="s">
        <v>422</v>
      </c>
      <c r="D142" s="15">
        <f t="shared" si="70"/>
        <v>560</v>
      </c>
      <c r="E142" s="15" t="str">
        <f t="shared" si="68"/>
        <v>0x00000230</v>
      </c>
      <c r="F142" s="15">
        <f>(D132-D143)/4</f>
        <v>-11</v>
      </c>
      <c r="G142" s="2" t="s">
        <v>89</v>
      </c>
      <c r="H142" s="2" t="s">
        <v>503</v>
      </c>
      <c r="I142" s="3" t="s">
        <v>480</v>
      </c>
      <c r="J142" s="3" t="str">
        <f t="shared" si="80"/>
        <v>R31</v>
      </c>
      <c r="K142" s="7" t="str">
        <f>"0x"&amp;LOWER(IF(MID(DEC2HEX(F142,10),LEN(DEC2HEX(F142,10))-6,1)="F","1","0")&amp;MID(DEC2HEX(F142,10),LEN(DEC2HEX(F142,10))-4,5))</f>
        <v>0x1ffff5</v>
      </c>
      <c r="L142" s="3"/>
      <c r="M142" s="3" t="str">
        <f>HEX2BIN(H142,6)</f>
        <v>110000</v>
      </c>
      <c r="N142" s="3" t="str">
        <f t="shared" si="81"/>
        <v>11111</v>
      </c>
      <c r="O142" s="3" t="str">
        <f>HEX2BIN(MID(K142,3,2),5)&amp;HEX2BIN(MID(K142,5,2),8)&amp;HEX2BIN(MID(K142,7,2),8)</f>
        <v>111111111111111110101</v>
      </c>
      <c r="P142" s="3" t="str">
        <f t="shared" si="82"/>
        <v/>
      </c>
      <c r="Q142" s="3" t="str">
        <f t="shared" si="83"/>
        <v/>
      </c>
      <c r="R142" s="3">
        <f t="shared" si="84"/>
        <v>32</v>
      </c>
      <c r="S142" s="3" t="s">
        <v>257</v>
      </c>
      <c r="T142" s="3" t="str">
        <f t="shared" si="85"/>
        <v>11000011111111111111111111110101</v>
      </c>
      <c r="U142" s="4" t="str">
        <f t="shared" si="71"/>
        <v>0xc3fffff5</v>
      </c>
      <c r="V142" s="7">
        <f t="shared" si="69"/>
        <v>8</v>
      </c>
    </row>
    <row r="143" spans="1:22" x14ac:dyDescent="0.25">
      <c r="A143" s="5" t="s">
        <v>192</v>
      </c>
      <c r="B143" s="6" t="s">
        <v>393</v>
      </c>
      <c r="C143" s="6" t="s">
        <v>394</v>
      </c>
      <c r="D143" s="16">
        <f t="shared" si="70"/>
        <v>564</v>
      </c>
      <c r="E143" s="16" t="str">
        <f t="shared" si="68"/>
        <v>0x00000234</v>
      </c>
      <c r="F143" s="16"/>
      <c r="G143" s="6" t="s">
        <v>21</v>
      </c>
      <c r="H143" s="6" t="s">
        <v>493</v>
      </c>
      <c r="I143" s="6" t="s">
        <v>152</v>
      </c>
      <c r="J143" s="7" t="str">
        <f t="shared" si="80"/>
        <v>R09</v>
      </c>
      <c r="K143" s="7" t="str">
        <f t="shared" ref="K143:K185" si="94">TRIM(MID(I143,FIND(",",I143)+1,LEN(I143)-FIND(",",I143,FIND(",",I143)+1)))</f>
        <v>#04</v>
      </c>
      <c r="L143" s="7" t="str">
        <f t="shared" ref="L143:L185" si="95">TRIM(MID(I143,FIND(",",I143,FIND(",",I143)+1)+1,99))</f>
        <v>R09</v>
      </c>
      <c r="M143" s="7" t="str">
        <f t="shared" ref="M143:M183" si="96">HEX2BIN(MID(H143,1,FIND(".",H143)-1),6)</f>
        <v>010010</v>
      </c>
      <c r="N143" s="7" t="str">
        <f t="shared" si="81"/>
        <v>01001</v>
      </c>
      <c r="O143" s="7" t="str">
        <f t="shared" ref="O143:O145" si="97">IF(MID(K143,1,1)="#",DEC2BIN(MID(K143,2,99),8)&amp;"1",IF(MID(K143,1,1)="R",DEC2BIN(MID(K143,2,99),5)&amp;"0000",DEC2BIN(MID(K143,FIND("(",K143)+2,2),5)&amp;DEC2BIN(MID(K143,1,FIND("(",K143)-1),8)))</f>
        <v>000001001</v>
      </c>
      <c r="P143" s="7" t="str">
        <f t="shared" si="82"/>
        <v>0110100</v>
      </c>
      <c r="Q143" s="7" t="str">
        <f t="shared" si="83"/>
        <v>01001</v>
      </c>
      <c r="R143" s="7">
        <f t="shared" si="84"/>
        <v>32</v>
      </c>
      <c r="S143" s="7" t="s">
        <v>257</v>
      </c>
      <c r="T143" s="7" t="str">
        <f t="shared" si="85"/>
        <v>01001001001000001001011010001001</v>
      </c>
      <c r="U143" s="13" t="str">
        <f t="shared" si="71"/>
        <v>0x49209689</v>
      </c>
      <c r="V143" s="7">
        <f t="shared" si="69"/>
        <v>8</v>
      </c>
    </row>
    <row r="144" spans="1:22" x14ac:dyDescent="0.25">
      <c r="A144" s="5" t="s">
        <v>193</v>
      </c>
      <c r="B144" s="6" t="s">
        <v>423</v>
      </c>
      <c r="C144" s="6" t="s">
        <v>424</v>
      </c>
      <c r="D144" s="16">
        <f t="shared" si="70"/>
        <v>568</v>
      </c>
      <c r="E144" s="16" t="str">
        <f t="shared" si="68"/>
        <v>0x00000238</v>
      </c>
      <c r="F144" s="16"/>
      <c r="G144" s="6" t="s">
        <v>4</v>
      </c>
      <c r="H144" s="6" t="s">
        <v>487</v>
      </c>
      <c r="I144" s="6" t="s">
        <v>194</v>
      </c>
      <c r="J144" s="7" t="str">
        <f t="shared" si="80"/>
        <v>R31</v>
      </c>
      <c r="K144" s="7" t="str">
        <f t="shared" si="94"/>
        <v>#11</v>
      </c>
      <c r="L144" s="7" t="str">
        <f t="shared" si="95"/>
        <v>R11</v>
      </c>
      <c r="M144" s="7" t="str">
        <f t="shared" si="96"/>
        <v>010000</v>
      </c>
      <c r="N144" s="7" t="str">
        <f t="shared" si="81"/>
        <v>11111</v>
      </c>
      <c r="O144" s="7" t="str">
        <f t="shared" si="97"/>
        <v>000010111</v>
      </c>
      <c r="P144" s="7" t="str">
        <f t="shared" si="82"/>
        <v>0100000</v>
      </c>
      <c r="Q144" s="7" t="str">
        <f t="shared" si="83"/>
        <v>01011</v>
      </c>
      <c r="R144" s="7">
        <f t="shared" si="84"/>
        <v>32</v>
      </c>
      <c r="S144" s="7" t="s">
        <v>257</v>
      </c>
      <c r="T144" s="7" t="str">
        <f t="shared" si="85"/>
        <v>01000011111000010111010000001011</v>
      </c>
      <c r="U144" s="13" t="str">
        <f t="shared" si="71"/>
        <v>0x43e1740b</v>
      </c>
      <c r="V144" s="7">
        <f t="shared" si="69"/>
        <v>8</v>
      </c>
    </row>
    <row r="145" spans="1:22" x14ac:dyDescent="0.25">
      <c r="A145" s="8" t="s">
        <v>195</v>
      </c>
      <c r="B145" s="9" t="s">
        <v>397</v>
      </c>
      <c r="C145" s="9" t="s">
        <v>398</v>
      </c>
      <c r="D145" s="17">
        <f t="shared" si="70"/>
        <v>572</v>
      </c>
      <c r="E145" s="17" t="str">
        <f t="shared" si="68"/>
        <v>0x0000023C</v>
      </c>
      <c r="F145" s="17"/>
      <c r="G145" s="9" t="s">
        <v>7</v>
      </c>
      <c r="H145" s="9" t="s">
        <v>495</v>
      </c>
      <c r="I145" s="10" t="s">
        <v>156</v>
      </c>
      <c r="J145" s="10" t="str">
        <f t="shared" si="80"/>
        <v>R09</v>
      </c>
      <c r="K145" s="10" t="str">
        <f t="shared" si="94"/>
        <v>R11</v>
      </c>
      <c r="L145" s="10" t="str">
        <f t="shared" si="95"/>
        <v>R10</v>
      </c>
      <c r="M145" s="10" t="str">
        <f t="shared" si="96"/>
        <v>010000</v>
      </c>
      <c r="N145" s="10" t="str">
        <f t="shared" si="81"/>
        <v>01001</v>
      </c>
      <c r="O145" s="10" t="str">
        <f t="shared" si="97"/>
        <v>010110000</v>
      </c>
      <c r="P145" s="10" t="str">
        <f t="shared" si="82"/>
        <v>0101001</v>
      </c>
      <c r="Q145" s="10" t="str">
        <f t="shared" si="83"/>
        <v>01010</v>
      </c>
      <c r="R145" s="10">
        <f t="shared" si="84"/>
        <v>32</v>
      </c>
      <c r="S145" s="10" t="s">
        <v>257</v>
      </c>
      <c r="T145" s="10" t="str">
        <f t="shared" si="85"/>
        <v>01000001001010110000010100101010</v>
      </c>
      <c r="U145" s="11" t="str">
        <f t="shared" si="71"/>
        <v>0x412b052a</v>
      </c>
      <c r="V145" s="7">
        <f t="shared" si="69"/>
        <v>8</v>
      </c>
    </row>
    <row r="146" spans="1:22" x14ac:dyDescent="0.25">
      <c r="A146" s="1" t="s">
        <v>196</v>
      </c>
      <c r="B146" s="2" t="s">
        <v>425</v>
      </c>
      <c r="C146" s="2" t="s">
        <v>426</v>
      </c>
      <c r="D146" s="15">
        <f t="shared" si="70"/>
        <v>576</v>
      </c>
      <c r="E146" s="15" t="str">
        <f t="shared" si="68"/>
        <v>0x00000240</v>
      </c>
      <c r="F146" s="15"/>
      <c r="G146" s="2" t="s">
        <v>39</v>
      </c>
      <c r="H146" s="2" t="s">
        <v>496</v>
      </c>
      <c r="I146" s="3" t="s">
        <v>197</v>
      </c>
      <c r="J146" s="3" t="str">
        <f t="shared" si="80"/>
        <v>R12</v>
      </c>
      <c r="K146" s="3" t="str">
        <f>TRIM(MID(I146,FIND(",",I146)+1,99))</f>
        <v>26(R10)</v>
      </c>
      <c r="L146" s="3"/>
      <c r="M146" s="3" t="str">
        <f>HEX2BIN(H146,6)</f>
        <v>101000</v>
      </c>
      <c r="N146" s="3" t="str">
        <f t="shared" si="81"/>
        <v>01100</v>
      </c>
      <c r="O146" s="3" t="str">
        <f>IF(MID(K146,1,1)="#",DEC2BIN(MID(K146,2,99),8)&amp;"1",IF(MID(K146,1,1)="R",DEC2BIN(MID(K146,2,99),5)&amp;"0000",DEC2BIN(MID(K146,FIND("(",K146)+2,2),5)&amp;"00000000"&amp;DEC2BIN(MID(K146,1,FIND("(",K146)-1),8)))</f>
        <v>010100000000000011010</v>
      </c>
      <c r="P146" s="3" t="str">
        <f t="shared" si="82"/>
        <v/>
      </c>
      <c r="Q146" s="3"/>
      <c r="R146" s="3">
        <f t="shared" si="84"/>
        <v>32</v>
      </c>
      <c r="S146" s="3" t="s">
        <v>257</v>
      </c>
      <c r="T146" s="3" t="str">
        <f t="shared" si="85"/>
        <v>10100001100010100000000000011010</v>
      </c>
      <c r="U146" s="4" t="str">
        <f t="shared" si="71"/>
        <v>0xa18a001a</v>
      </c>
      <c r="V146" s="7">
        <f t="shared" si="69"/>
        <v>8</v>
      </c>
    </row>
    <row r="147" spans="1:22" x14ac:dyDescent="0.25">
      <c r="A147" s="5"/>
      <c r="B147" s="6"/>
      <c r="C147" s="6"/>
      <c r="D147" s="16">
        <f t="shared" si="70"/>
        <v>580</v>
      </c>
      <c r="E147" s="16" t="str">
        <f t="shared" si="68"/>
        <v>0x00000244</v>
      </c>
      <c r="F147" s="16"/>
      <c r="G147" s="6" t="s">
        <v>11</v>
      </c>
      <c r="H147" s="6" t="s">
        <v>489</v>
      </c>
      <c r="I147" s="6" t="s">
        <v>514</v>
      </c>
      <c r="J147" s="7" t="str">
        <f t="shared" si="80"/>
        <v>R31</v>
      </c>
      <c r="K147" s="7" t="str">
        <f t="shared" ref="K147:K149" si="98">TRIM(MID(I147,FIND(",",I147)+1,LEN(I147)-FIND(",",I147,FIND(",",I147)+1)))</f>
        <v>R31</v>
      </c>
      <c r="L147" s="7" t="str">
        <f t="shared" ref="L147:L149" si="99">TRIM(MID(I147,FIND(",",I147,FIND(",",I147)+1)+1,99))</f>
        <v>R31</v>
      </c>
      <c r="M147" s="7" t="str">
        <f>HEX2BIN(MID(H147,1,FIND(".",H147)-1),6)</f>
        <v>010001</v>
      </c>
      <c r="N147" s="7" t="str">
        <f t="shared" si="81"/>
        <v>11111</v>
      </c>
      <c r="O147" s="7" t="str">
        <f t="shared" ref="O147:O157" si="100">IF(MID(K147,1,1)="#",DEC2BIN(MID(K147,2,99),8)&amp;"1",IF(MID(K147,1,1)="R",DEC2BIN(MID(K147,2,99),5)&amp;"0000",DEC2BIN(MID(K147,FIND("(",K147)+2,2),5)&amp;DEC2BIN(MID(K147,1,FIND("(",K147)-1),8)))</f>
        <v>111110000</v>
      </c>
      <c r="P147" s="7" t="str">
        <f t="shared" si="82"/>
        <v>0100000</v>
      </c>
      <c r="Q147" s="7" t="str">
        <f t="shared" ref="Q147:Q149" si="101">IFERROR(DEC2BIN(MID(L147,2,2),5),"")</f>
        <v>11111</v>
      </c>
      <c r="R147" s="7">
        <f t="shared" si="84"/>
        <v>32</v>
      </c>
      <c r="S147" s="7"/>
      <c r="T147" s="7" t="str">
        <f t="shared" si="85"/>
        <v>01000111111111110000010000011111</v>
      </c>
      <c r="U147" s="13" t="str">
        <f t="shared" si="71"/>
        <v>0x47ff041f</v>
      </c>
      <c r="V147" s="7">
        <f t="shared" si="69"/>
        <v>8</v>
      </c>
    </row>
    <row r="148" spans="1:22" x14ac:dyDescent="0.25">
      <c r="A148" s="5"/>
      <c r="B148" s="6"/>
      <c r="C148" s="6"/>
      <c r="D148" s="16">
        <f t="shared" si="70"/>
        <v>584</v>
      </c>
      <c r="E148" s="16" t="str">
        <f t="shared" si="68"/>
        <v>0x00000248</v>
      </c>
      <c r="F148" s="16"/>
      <c r="G148" s="6" t="s">
        <v>11</v>
      </c>
      <c r="H148" s="6" t="s">
        <v>489</v>
      </c>
      <c r="I148" s="6" t="s">
        <v>514</v>
      </c>
      <c r="J148" s="7" t="str">
        <f t="shared" si="80"/>
        <v>R31</v>
      </c>
      <c r="K148" s="7" t="str">
        <f t="shared" si="98"/>
        <v>R31</v>
      </c>
      <c r="L148" s="7" t="str">
        <f t="shared" si="99"/>
        <v>R31</v>
      </c>
      <c r="M148" s="7" t="str">
        <f>HEX2BIN(MID(H148,1,FIND(".",H148)-1),6)</f>
        <v>010001</v>
      </c>
      <c r="N148" s="7" t="str">
        <f t="shared" si="81"/>
        <v>11111</v>
      </c>
      <c r="O148" s="7" t="str">
        <f t="shared" si="100"/>
        <v>111110000</v>
      </c>
      <c r="P148" s="7" t="str">
        <f t="shared" si="82"/>
        <v>0100000</v>
      </c>
      <c r="Q148" s="7" t="str">
        <f t="shared" si="101"/>
        <v>11111</v>
      </c>
      <c r="R148" s="7">
        <f t="shared" si="84"/>
        <v>32</v>
      </c>
      <c r="S148" s="7"/>
      <c r="T148" s="7" t="str">
        <f t="shared" si="85"/>
        <v>01000111111111110000010000011111</v>
      </c>
      <c r="U148" s="13" t="str">
        <f t="shared" si="71"/>
        <v>0x47ff041f</v>
      </c>
      <c r="V148" s="7">
        <f t="shared" si="69"/>
        <v>8</v>
      </c>
    </row>
    <row r="149" spans="1:22" x14ac:dyDescent="0.25">
      <c r="A149" s="8"/>
      <c r="B149" s="9"/>
      <c r="C149" s="9"/>
      <c r="D149" s="17">
        <f t="shared" si="70"/>
        <v>588</v>
      </c>
      <c r="E149" s="17" t="str">
        <f t="shared" si="68"/>
        <v>0x0000024C</v>
      </c>
      <c r="F149" s="17"/>
      <c r="G149" s="9" t="s">
        <v>11</v>
      </c>
      <c r="H149" s="9" t="s">
        <v>489</v>
      </c>
      <c r="I149" s="10" t="s">
        <v>514</v>
      </c>
      <c r="J149" s="10" t="str">
        <f t="shared" si="80"/>
        <v>R31</v>
      </c>
      <c r="K149" s="10" t="str">
        <f t="shared" si="98"/>
        <v>R31</v>
      </c>
      <c r="L149" s="10" t="str">
        <f t="shared" si="99"/>
        <v>R31</v>
      </c>
      <c r="M149" s="10" t="str">
        <f>HEX2BIN(MID(H149,1,FIND(".",H149)-1),6)</f>
        <v>010001</v>
      </c>
      <c r="N149" s="10" t="str">
        <f t="shared" si="81"/>
        <v>11111</v>
      </c>
      <c r="O149" s="10" t="str">
        <f t="shared" si="100"/>
        <v>111110000</v>
      </c>
      <c r="P149" s="10" t="str">
        <f t="shared" si="82"/>
        <v>0100000</v>
      </c>
      <c r="Q149" s="10" t="str">
        <f t="shared" si="101"/>
        <v>11111</v>
      </c>
      <c r="R149" s="10">
        <f t="shared" si="84"/>
        <v>32</v>
      </c>
      <c r="S149" s="10"/>
      <c r="T149" s="10" t="str">
        <f t="shared" si="85"/>
        <v>01000111111111110000010000011111</v>
      </c>
      <c r="U149" s="11" t="str">
        <f t="shared" si="71"/>
        <v>0x47ff041f</v>
      </c>
      <c r="V149" s="7">
        <f t="shared" si="69"/>
        <v>8</v>
      </c>
    </row>
    <row r="150" spans="1:22" x14ac:dyDescent="0.25">
      <c r="A150" s="1" t="s">
        <v>198</v>
      </c>
      <c r="B150" s="2" t="s">
        <v>427</v>
      </c>
      <c r="C150" s="2" t="s">
        <v>428</v>
      </c>
      <c r="D150" s="15">
        <f t="shared" si="70"/>
        <v>592</v>
      </c>
      <c r="E150" s="15" t="str">
        <f t="shared" si="68"/>
        <v>0x00000250</v>
      </c>
      <c r="F150" s="15"/>
      <c r="G150" s="2" t="s">
        <v>427</v>
      </c>
      <c r="H150" s="2" t="s">
        <v>515</v>
      </c>
      <c r="I150" s="3" t="s">
        <v>516</v>
      </c>
      <c r="J150" s="3" t="str">
        <f t="shared" ref="J150:J157" si="102">MID(I150,1,FIND(",", I150)-1)</f>
        <v>R0</v>
      </c>
      <c r="K150" s="3" t="str">
        <f t="shared" ref="K150:K157" si="103">TRIM(MID(I150,FIND(",",I150)+1,LEN(I150)-FIND(",",I150,FIND(",",I150)+1)))</f>
        <v>R0</v>
      </c>
      <c r="L150" s="3" t="str">
        <f t="shared" ref="L150:L157" si="104">TRIM(MID(I150,FIND(",",I150,FIND(",",I150)+1)+1,99))</f>
        <v>R0</v>
      </c>
      <c r="M150" s="3" t="str">
        <f t="shared" ref="M150:M157" si="105">HEX2BIN(H150,6)</f>
        <v>000000</v>
      </c>
      <c r="N150" s="3" t="str">
        <f t="shared" si="81"/>
        <v>00000</v>
      </c>
      <c r="O150" s="3" t="str">
        <f>IF(MID(K150,1,1)="#",DEC2BIN(MID(K150,2,99),8)&amp;"1",IF(MID(K150,1,1)="R",DEC2BIN(MID(K150,2,99),5)&amp;"0000",DEC2BIN(MID(K150,FIND("(",K150)+2,2),5)&amp;"00000000"&amp;DEC2BIN(MID(K150,1,FIND("(",K150)-1),8)))</f>
        <v>000000000</v>
      </c>
      <c r="P150" s="3" t="str">
        <f>DEC2BIN(INT(MID(L150,2,2)),7)</f>
        <v>0000000</v>
      </c>
      <c r="Q150" s="3" t="str">
        <f t="shared" si="83"/>
        <v>00000</v>
      </c>
      <c r="R150" s="3">
        <f t="shared" si="84"/>
        <v>32</v>
      </c>
      <c r="S150" s="3"/>
      <c r="T150" s="3" t="str">
        <f t="shared" si="85"/>
        <v>00000000000000000000000000000000</v>
      </c>
      <c r="U150" s="4" t="str">
        <f t="shared" si="71"/>
        <v>0x00000000</v>
      </c>
      <c r="V150" s="7">
        <f t="shared" si="69"/>
        <v>8</v>
      </c>
    </row>
    <row r="151" spans="1:22" x14ac:dyDescent="0.25">
      <c r="A151" s="5" t="s">
        <v>199</v>
      </c>
      <c r="B151" s="6" t="s">
        <v>427</v>
      </c>
      <c r="C151" s="6" t="s">
        <v>428</v>
      </c>
      <c r="D151" s="16">
        <f t="shared" si="70"/>
        <v>596</v>
      </c>
      <c r="E151" s="16" t="str">
        <f t="shared" si="68"/>
        <v>0x00000254</v>
      </c>
      <c r="F151" s="16"/>
      <c r="G151" s="6" t="s">
        <v>427</v>
      </c>
      <c r="H151" s="6" t="s">
        <v>515</v>
      </c>
      <c r="I151" s="6" t="s">
        <v>516</v>
      </c>
      <c r="J151" s="7" t="str">
        <f t="shared" si="102"/>
        <v>R0</v>
      </c>
      <c r="K151" s="7" t="str">
        <f t="shared" si="103"/>
        <v>R0</v>
      </c>
      <c r="L151" s="7" t="str">
        <f t="shared" si="104"/>
        <v>R0</v>
      </c>
      <c r="M151" s="7" t="str">
        <f t="shared" si="105"/>
        <v>000000</v>
      </c>
      <c r="N151" s="7" t="str">
        <f t="shared" si="81"/>
        <v>00000</v>
      </c>
      <c r="O151" s="7" t="str">
        <f t="shared" si="100"/>
        <v>000000000</v>
      </c>
      <c r="P151" s="7" t="str">
        <f>DEC2BIN(INT(MID(L151,2,2)),7)</f>
        <v>0000000</v>
      </c>
      <c r="Q151" s="7" t="str">
        <f t="shared" si="83"/>
        <v>00000</v>
      </c>
      <c r="R151" s="7">
        <f t="shared" si="84"/>
        <v>32</v>
      </c>
      <c r="S151" s="7"/>
      <c r="T151" s="7" t="str">
        <f t="shared" si="85"/>
        <v>00000000000000000000000000000000</v>
      </c>
      <c r="U151" s="13" t="str">
        <f t="shared" si="71"/>
        <v>0x00000000</v>
      </c>
      <c r="V151" s="7">
        <f t="shared" si="69"/>
        <v>8</v>
      </c>
    </row>
    <row r="152" spans="1:22" x14ac:dyDescent="0.25">
      <c r="A152" s="5" t="s">
        <v>200</v>
      </c>
      <c r="B152" s="6" t="s">
        <v>427</v>
      </c>
      <c r="C152" s="6" t="s">
        <v>428</v>
      </c>
      <c r="D152" s="16">
        <f t="shared" si="70"/>
        <v>600</v>
      </c>
      <c r="E152" s="16" t="str">
        <f t="shared" si="68"/>
        <v>0x00000258</v>
      </c>
      <c r="F152" s="16"/>
      <c r="G152" s="6" t="s">
        <v>427</v>
      </c>
      <c r="H152" s="6" t="s">
        <v>515</v>
      </c>
      <c r="I152" s="6" t="s">
        <v>516</v>
      </c>
      <c r="J152" s="7" t="str">
        <f t="shared" si="102"/>
        <v>R0</v>
      </c>
      <c r="K152" s="7" t="str">
        <f t="shared" si="103"/>
        <v>R0</v>
      </c>
      <c r="L152" s="7" t="str">
        <f t="shared" si="104"/>
        <v>R0</v>
      </c>
      <c r="M152" s="7" t="str">
        <f t="shared" si="105"/>
        <v>000000</v>
      </c>
      <c r="N152" s="7" t="str">
        <f t="shared" si="81"/>
        <v>00000</v>
      </c>
      <c r="O152" s="7" t="str">
        <f t="shared" si="100"/>
        <v>000000000</v>
      </c>
      <c r="P152" s="7" t="str">
        <f>DEC2BIN(INT(MID(L152,2,2)),7)</f>
        <v>0000000</v>
      </c>
      <c r="Q152" s="7" t="str">
        <f t="shared" si="83"/>
        <v>00000</v>
      </c>
      <c r="R152" s="7">
        <f t="shared" si="84"/>
        <v>32</v>
      </c>
      <c r="S152" s="7"/>
      <c r="T152" s="7" t="str">
        <f t="shared" si="85"/>
        <v>00000000000000000000000000000000</v>
      </c>
      <c r="U152" s="13" t="str">
        <f t="shared" si="71"/>
        <v>0x00000000</v>
      </c>
      <c r="V152" s="7">
        <f t="shared" si="69"/>
        <v>8</v>
      </c>
    </row>
    <row r="153" spans="1:22" x14ac:dyDescent="0.25">
      <c r="A153" s="8" t="s">
        <v>201</v>
      </c>
      <c r="B153" s="9" t="s">
        <v>427</v>
      </c>
      <c r="C153" s="9" t="s">
        <v>428</v>
      </c>
      <c r="D153" s="17">
        <f t="shared" si="70"/>
        <v>604</v>
      </c>
      <c r="E153" s="17" t="str">
        <f t="shared" si="68"/>
        <v>0x0000025C</v>
      </c>
      <c r="F153" s="17"/>
      <c r="G153" s="9" t="s">
        <v>427</v>
      </c>
      <c r="H153" s="9" t="s">
        <v>515</v>
      </c>
      <c r="I153" s="10" t="s">
        <v>516</v>
      </c>
      <c r="J153" s="10" t="str">
        <f t="shared" si="102"/>
        <v>R0</v>
      </c>
      <c r="K153" s="10" t="str">
        <f t="shared" si="103"/>
        <v>R0</v>
      </c>
      <c r="L153" s="10" t="str">
        <f t="shared" si="104"/>
        <v>R0</v>
      </c>
      <c r="M153" s="10" t="str">
        <f t="shared" si="105"/>
        <v>000000</v>
      </c>
      <c r="N153" s="10" t="str">
        <f t="shared" si="81"/>
        <v>00000</v>
      </c>
      <c r="O153" s="10" t="str">
        <f t="shared" si="100"/>
        <v>000000000</v>
      </c>
      <c r="P153" s="10" t="str">
        <f>DEC2BIN(INT(MID(L153,2,2)),7)</f>
        <v>0000000</v>
      </c>
      <c r="Q153" s="10" t="str">
        <f t="shared" si="83"/>
        <v>00000</v>
      </c>
      <c r="R153" s="10">
        <f t="shared" si="84"/>
        <v>32</v>
      </c>
      <c r="S153" s="10"/>
      <c r="T153" s="10" t="str">
        <f t="shared" si="85"/>
        <v>00000000000000000000000000000000</v>
      </c>
      <c r="U153" s="11" t="str">
        <f t="shared" si="71"/>
        <v>0x00000000</v>
      </c>
      <c r="V153" s="7">
        <f t="shared" si="69"/>
        <v>8</v>
      </c>
    </row>
    <row r="154" spans="1:22" x14ac:dyDescent="0.25">
      <c r="A154" s="1" t="s">
        <v>202</v>
      </c>
      <c r="B154" s="2" t="s">
        <v>427</v>
      </c>
      <c r="C154" s="2" t="s">
        <v>428</v>
      </c>
      <c r="D154" s="15">
        <f t="shared" si="70"/>
        <v>608</v>
      </c>
      <c r="E154" s="15" t="str">
        <f t="shared" si="68"/>
        <v>0x00000260</v>
      </c>
      <c r="F154" s="15"/>
      <c r="G154" s="2" t="s">
        <v>427</v>
      </c>
      <c r="H154" s="2" t="s">
        <v>515</v>
      </c>
      <c r="I154" s="3" t="s">
        <v>516</v>
      </c>
      <c r="J154" s="3" t="str">
        <f t="shared" si="102"/>
        <v>R0</v>
      </c>
      <c r="K154" s="3" t="str">
        <f t="shared" si="103"/>
        <v>R0</v>
      </c>
      <c r="L154" s="3" t="str">
        <f t="shared" si="104"/>
        <v>R0</v>
      </c>
      <c r="M154" s="3" t="str">
        <f t="shared" si="105"/>
        <v>000000</v>
      </c>
      <c r="N154" s="3" t="str">
        <f t="shared" si="81"/>
        <v>00000</v>
      </c>
      <c r="O154" s="3" t="str">
        <f t="shared" si="100"/>
        <v>000000000</v>
      </c>
      <c r="P154" s="3" t="str">
        <f>DEC2BIN(INT(MID(L154,2,2)),7)</f>
        <v>0000000</v>
      </c>
      <c r="Q154" s="3" t="str">
        <f t="shared" si="83"/>
        <v>00000</v>
      </c>
      <c r="R154" s="3">
        <f t="shared" si="84"/>
        <v>32</v>
      </c>
      <c r="S154" s="3"/>
      <c r="T154" s="3" t="str">
        <f t="shared" si="85"/>
        <v>00000000000000000000000000000000</v>
      </c>
      <c r="U154" s="4" t="str">
        <f t="shared" si="71"/>
        <v>0x00000000</v>
      </c>
      <c r="V154" s="7">
        <f t="shared" si="69"/>
        <v>8</v>
      </c>
    </row>
    <row r="155" spans="1:22" x14ac:dyDescent="0.25">
      <c r="A155" s="5"/>
      <c r="B155" s="6"/>
      <c r="C155" s="6"/>
      <c r="D155" s="16">
        <f t="shared" si="70"/>
        <v>612</v>
      </c>
      <c r="E155" s="16" t="str">
        <f t="shared" si="68"/>
        <v>0x00000264</v>
      </c>
      <c r="F155" s="16"/>
      <c r="G155" s="6" t="s">
        <v>427</v>
      </c>
      <c r="H155" s="6" t="s">
        <v>515</v>
      </c>
      <c r="I155" s="6" t="s">
        <v>516</v>
      </c>
      <c r="J155" s="7" t="str">
        <f t="shared" si="102"/>
        <v>R0</v>
      </c>
      <c r="K155" s="7" t="str">
        <f t="shared" si="103"/>
        <v>R0</v>
      </c>
      <c r="L155" s="7" t="str">
        <f t="shared" si="104"/>
        <v>R0</v>
      </c>
      <c r="M155" s="7" t="str">
        <f t="shared" si="105"/>
        <v>000000</v>
      </c>
      <c r="N155" s="7" t="str">
        <f t="shared" si="81"/>
        <v>00000</v>
      </c>
      <c r="O155" s="7" t="str">
        <f t="shared" si="100"/>
        <v>000000000</v>
      </c>
      <c r="P155" s="7" t="str">
        <f>DEC2BIN(INT(MID(L155,2,2)),7)</f>
        <v>0000000</v>
      </c>
      <c r="Q155" s="7" t="str">
        <f t="shared" ref="Q155:Q157" si="106">IFERROR(DEC2BIN(MID(L155,2,2),5),"")</f>
        <v>00000</v>
      </c>
      <c r="R155" s="7">
        <f t="shared" si="84"/>
        <v>32</v>
      </c>
      <c r="S155" s="7"/>
      <c r="T155" s="7" t="str">
        <f t="shared" ref="T155:T157" si="107">M155&amp;N155&amp;O155&amp;P155&amp;Q155</f>
        <v>00000000000000000000000000000000</v>
      </c>
      <c r="U155" s="13" t="str">
        <f t="shared" si="71"/>
        <v>0x00000000</v>
      </c>
      <c r="V155" s="7">
        <f t="shared" si="69"/>
        <v>8</v>
      </c>
    </row>
    <row r="156" spans="1:22" x14ac:dyDescent="0.25">
      <c r="A156" s="5"/>
      <c r="B156" s="6"/>
      <c r="C156" s="6"/>
      <c r="D156" s="16">
        <f t="shared" si="70"/>
        <v>616</v>
      </c>
      <c r="E156" s="16" t="str">
        <f t="shared" si="68"/>
        <v>0x00000268</v>
      </c>
      <c r="F156" s="16"/>
      <c r="G156" s="6" t="s">
        <v>427</v>
      </c>
      <c r="H156" s="6" t="s">
        <v>515</v>
      </c>
      <c r="I156" s="6" t="s">
        <v>516</v>
      </c>
      <c r="J156" s="7" t="str">
        <f t="shared" si="102"/>
        <v>R0</v>
      </c>
      <c r="K156" s="7" t="str">
        <f t="shared" si="103"/>
        <v>R0</v>
      </c>
      <c r="L156" s="7" t="str">
        <f t="shared" si="104"/>
        <v>R0</v>
      </c>
      <c r="M156" s="7" t="str">
        <f t="shared" si="105"/>
        <v>000000</v>
      </c>
      <c r="N156" s="7" t="str">
        <f t="shared" si="81"/>
        <v>00000</v>
      </c>
      <c r="O156" s="7" t="str">
        <f t="shared" si="100"/>
        <v>000000000</v>
      </c>
      <c r="P156" s="7" t="str">
        <f>DEC2BIN(INT(MID(L156,2,2)),7)</f>
        <v>0000000</v>
      </c>
      <c r="Q156" s="7" t="str">
        <f t="shared" si="106"/>
        <v>00000</v>
      </c>
      <c r="R156" s="7">
        <f t="shared" si="84"/>
        <v>32</v>
      </c>
      <c r="S156" s="7"/>
      <c r="T156" s="7" t="str">
        <f t="shared" si="107"/>
        <v>00000000000000000000000000000000</v>
      </c>
      <c r="U156" s="13" t="str">
        <f t="shared" si="71"/>
        <v>0x00000000</v>
      </c>
      <c r="V156" s="7">
        <f t="shared" si="69"/>
        <v>8</v>
      </c>
    </row>
    <row r="157" spans="1:22" x14ac:dyDescent="0.25">
      <c r="A157" s="8"/>
      <c r="B157" s="9"/>
      <c r="C157" s="9"/>
      <c r="D157" s="17">
        <f t="shared" si="70"/>
        <v>620</v>
      </c>
      <c r="E157" s="17" t="str">
        <f t="shared" si="68"/>
        <v>0x0000026C</v>
      </c>
      <c r="F157" s="17"/>
      <c r="G157" s="9" t="s">
        <v>427</v>
      </c>
      <c r="H157" s="9" t="s">
        <v>515</v>
      </c>
      <c r="I157" s="10" t="s">
        <v>516</v>
      </c>
      <c r="J157" s="10" t="str">
        <f t="shared" si="102"/>
        <v>R0</v>
      </c>
      <c r="K157" s="10" t="str">
        <f t="shared" si="103"/>
        <v>R0</v>
      </c>
      <c r="L157" s="10" t="str">
        <f t="shared" si="104"/>
        <v>R0</v>
      </c>
      <c r="M157" s="10" t="str">
        <f t="shared" si="105"/>
        <v>000000</v>
      </c>
      <c r="N157" s="10" t="str">
        <f t="shared" si="81"/>
        <v>00000</v>
      </c>
      <c r="O157" s="10" t="str">
        <f t="shared" si="100"/>
        <v>000000000</v>
      </c>
      <c r="P157" s="10" t="str">
        <f>DEC2BIN(INT(MID(L157,2,2)),7)</f>
        <v>0000000</v>
      </c>
      <c r="Q157" s="10" t="str">
        <f t="shared" si="106"/>
        <v>00000</v>
      </c>
      <c r="R157" s="10">
        <f t="shared" si="84"/>
        <v>32</v>
      </c>
      <c r="S157" s="10"/>
      <c r="T157" s="10" t="str">
        <f t="shared" si="107"/>
        <v>00000000000000000000000000000000</v>
      </c>
      <c r="U157" s="11" t="str">
        <f t="shared" si="71"/>
        <v>0x00000000</v>
      </c>
      <c r="V157" s="7">
        <f t="shared" si="69"/>
        <v>8</v>
      </c>
    </row>
    <row r="158" spans="1:22" x14ac:dyDescent="0.25">
      <c r="A158" s="1" t="s">
        <v>203</v>
      </c>
      <c r="B158" s="2" t="s">
        <v>258</v>
      </c>
      <c r="C158" s="2" t="s">
        <v>259</v>
      </c>
      <c r="D158" s="15">
        <f t="shared" si="70"/>
        <v>624</v>
      </c>
      <c r="E158" s="15" t="str">
        <f t="shared" si="68"/>
        <v>0x00000270</v>
      </c>
      <c r="F158" s="15"/>
      <c r="G158" s="2" t="s">
        <v>4</v>
      </c>
      <c r="H158" s="2" t="s">
        <v>487</v>
      </c>
      <c r="I158" s="3" t="s">
        <v>5</v>
      </c>
      <c r="J158" s="3" t="str">
        <f t="shared" si="80"/>
        <v>R31</v>
      </c>
      <c r="K158" s="3" t="str">
        <f t="shared" si="94"/>
        <v>R31</v>
      </c>
      <c r="L158" s="3" t="str">
        <f t="shared" si="95"/>
        <v>R01</v>
      </c>
      <c r="M158" s="3" t="str">
        <f t="shared" si="96"/>
        <v>010000</v>
      </c>
      <c r="N158" s="3" t="str">
        <f t="shared" si="81"/>
        <v>11111</v>
      </c>
      <c r="O158" s="3" t="str">
        <f t="shared" ref="O158:O185" si="108">IF(MID(K158,1,1)="#",DEC2BIN(MID(K158,2,99),8)&amp;"1",IF(MID(K158,1,1)="R",DEC2BIN(MID(K158,2,99),5)&amp;"0000",DEC2BIN(MID(K158,FIND("(",K158)+2,2),5)&amp;DEC2BIN(MID(K158,1,FIND("(",K158)-1),8)))</f>
        <v>111110000</v>
      </c>
      <c r="P158" s="3" t="str">
        <f t="shared" si="82"/>
        <v>0100000</v>
      </c>
      <c r="Q158" s="3" t="str">
        <f t="shared" si="83"/>
        <v>00001</v>
      </c>
      <c r="R158" s="3">
        <f t="shared" si="84"/>
        <v>32</v>
      </c>
      <c r="S158" s="3" t="s">
        <v>257</v>
      </c>
      <c r="T158" s="3" t="str">
        <f t="shared" si="85"/>
        <v>01000011111111110000010000000001</v>
      </c>
      <c r="U158" s="4" t="str">
        <f t="shared" si="71"/>
        <v>0x43ff0401</v>
      </c>
      <c r="V158" s="7">
        <f t="shared" si="69"/>
        <v>8</v>
      </c>
    </row>
    <row r="159" spans="1:22" x14ac:dyDescent="0.25">
      <c r="A159" s="5" t="s">
        <v>204</v>
      </c>
      <c r="B159" s="6" t="s">
        <v>429</v>
      </c>
      <c r="C159" s="6" t="s">
        <v>430</v>
      </c>
      <c r="D159" s="16">
        <f t="shared" si="70"/>
        <v>628</v>
      </c>
      <c r="E159" s="16" t="str">
        <f t="shared" si="68"/>
        <v>0x00000274</v>
      </c>
      <c r="F159" s="16"/>
      <c r="G159" s="6" t="s">
        <v>4</v>
      </c>
      <c r="H159" s="6" t="s">
        <v>487</v>
      </c>
      <c r="I159" s="6" t="s">
        <v>205</v>
      </c>
      <c r="J159" s="7" t="str">
        <f t="shared" si="80"/>
        <v>R29</v>
      </c>
      <c r="K159" s="7" t="str">
        <f t="shared" si="94"/>
        <v>#-8</v>
      </c>
      <c r="L159" s="7" t="str">
        <f t="shared" si="95"/>
        <v>R29</v>
      </c>
      <c r="M159" s="7" t="str">
        <f t="shared" si="96"/>
        <v>010000</v>
      </c>
      <c r="N159" s="7" t="str">
        <f t="shared" si="81"/>
        <v>11101</v>
      </c>
      <c r="O159" s="7" t="str">
        <f>MID(DEC2BIN(MID(K159,2,99)),3,8)&amp;"1"</f>
        <v>111110001</v>
      </c>
      <c r="P159" s="7" t="str">
        <f t="shared" si="82"/>
        <v>0100000</v>
      </c>
      <c r="Q159" s="7" t="str">
        <f t="shared" si="83"/>
        <v>11101</v>
      </c>
      <c r="R159" s="7">
        <f t="shared" si="84"/>
        <v>32</v>
      </c>
      <c r="S159" s="7" t="s">
        <v>257</v>
      </c>
      <c r="T159" s="7" t="str">
        <f t="shared" si="85"/>
        <v>01000011101111110001010000011101</v>
      </c>
      <c r="U159" s="13" t="str">
        <f t="shared" si="71"/>
        <v>0x43bf141d</v>
      </c>
      <c r="V159" s="7">
        <f t="shared" si="69"/>
        <v>8</v>
      </c>
    </row>
    <row r="160" spans="1:22" x14ac:dyDescent="0.25">
      <c r="A160" s="5" t="s">
        <v>206</v>
      </c>
      <c r="B160" s="6" t="s">
        <v>431</v>
      </c>
      <c r="C160" s="6" t="s">
        <v>432</v>
      </c>
      <c r="D160" s="16">
        <f t="shared" si="70"/>
        <v>632</v>
      </c>
      <c r="E160" s="16" t="str">
        <f t="shared" si="68"/>
        <v>0x00000278</v>
      </c>
      <c r="F160" s="16"/>
      <c r="G160" s="6" t="s">
        <v>61</v>
      </c>
      <c r="H160" s="6" t="s">
        <v>500</v>
      </c>
      <c r="I160" s="6" t="s">
        <v>207</v>
      </c>
      <c r="J160" s="7" t="str">
        <f t="shared" si="80"/>
        <v>R00</v>
      </c>
      <c r="K160" s="7" t="str">
        <f>TRIM(MID(I160,FIND(",",I160)+1,99))</f>
        <v>4(R29)</v>
      </c>
      <c r="L160" s="7"/>
      <c r="M160" s="7" t="str">
        <f>HEX2BIN(H160,6)</f>
        <v>101100</v>
      </c>
      <c r="N160" s="7" t="str">
        <f t="shared" si="81"/>
        <v>00000</v>
      </c>
      <c r="O160" s="7" t="str">
        <f>IF(MID(K160,1,1)="#",DEC2BIN(MID(K160,2,99),8)&amp;"1",IF(MID(K160,1,1)="R",DEC2BIN(MID(K160,2,99),5)&amp;"0000",DEC2BIN(MID(K160,FIND("(",K160)+2,2),5)&amp;"00000000"&amp;DEC2BIN(MID(K160,1,FIND("(",K160)-1),8)))</f>
        <v>111010000000000000100</v>
      </c>
      <c r="P160" s="7" t="str">
        <f t="shared" si="82"/>
        <v/>
      </c>
      <c r="Q160" s="7"/>
      <c r="R160" s="7">
        <f t="shared" si="84"/>
        <v>32</v>
      </c>
      <c r="S160" s="7" t="s">
        <v>257</v>
      </c>
      <c r="T160" s="7" t="str">
        <f t="shared" si="85"/>
        <v>10110000000111010000000000000100</v>
      </c>
      <c r="U160" s="13" t="str">
        <f t="shared" si="71"/>
        <v>0xb01d0004</v>
      </c>
      <c r="V160" s="7">
        <f t="shared" si="69"/>
        <v>8</v>
      </c>
    </row>
    <row r="161" spans="1:22" x14ac:dyDescent="0.25">
      <c r="A161" s="8" t="s">
        <v>208</v>
      </c>
      <c r="B161" s="9" t="s">
        <v>433</v>
      </c>
      <c r="C161" s="9" t="s">
        <v>434</v>
      </c>
      <c r="D161" s="17">
        <f t="shared" si="70"/>
        <v>636</v>
      </c>
      <c r="E161" s="17" t="str">
        <f t="shared" si="68"/>
        <v>0x0000027C</v>
      </c>
      <c r="F161" s="17"/>
      <c r="G161" s="9" t="s">
        <v>61</v>
      </c>
      <c r="H161" s="9" t="s">
        <v>500</v>
      </c>
      <c r="I161" s="10" t="s">
        <v>209</v>
      </c>
      <c r="J161" s="10" t="str">
        <f t="shared" si="80"/>
        <v>R04</v>
      </c>
      <c r="K161" s="10" t="str">
        <f>TRIM(MID(I161,FIND(",",I161)+1,99))</f>
        <v>0(R29)</v>
      </c>
      <c r="L161" s="10"/>
      <c r="M161" s="10" t="str">
        <f>HEX2BIN(H161,6)</f>
        <v>101100</v>
      </c>
      <c r="N161" s="10" t="str">
        <f t="shared" si="81"/>
        <v>00100</v>
      </c>
      <c r="O161" s="10" t="str">
        <f>IF(MID(K161,1,1)="#",DEC2BIN(MID(K161,2,99),8)&amp;"1",IF(MID(K161,1,1)="R",DEC2BIN(MID(K161,2,99),5)&amp;"0000",DEC2BIN(MID(K161,FIND("(",K161)+2,2),5)&amp;"00000000"&amp;DEC2BIN(MID(K161,1,FIND("(",K161)-1),8)))</f>
        <v>111010000000000000000</v>
      </c>
      <c r="P161" s="10" t="str">
        <f t="shared" si="82"/>
        <v/>
      </c>
      <c r="Q161" s="10"/>
      <c r="R161" s="10">
        <f t="shared" si="84"/>
        <v>32</v>
      </c>
      <c r="S161" s="10" t="s">
        <v>257</v>
      </c>
      <c r="T161" s="10" t="str">
        <f t="shared" si="85"/>
        <v>10110000100111010000000000000000</v>
      </c>
      <c r="U161" s="11" t="str">
        <f t="shared" si="71"/>
        <v>0xb09d0000</v>
      </c>
      <c r="V161" s="7">
        <f t="shared" si="69"/>
        <v>8</v>
      </c>
    </row>
    <row r="162" spans="1:22" x14ac:dyDescent="0.25">
      <c r="A162" s="1" t="s">
        <v>210</v>
      </c>
      <c r="B162" s="2" t="s">
        <v>435</v>
      </c>
      <c r="C162" s="2" t="s">
        <v>436</v>
      </c>
      <c r="D162" s="15">
        <f t="shared" si="70"/>
        <v>640</v>
      </c>
      <c r="E162" s="15" t="str">
        <f t="shared" si="68"/>
        <v>0x00000280</v>
      </c>
      <c r="F162" s="15"/>
      <c r="G162" s="2" t="s">
        <v>17</v>
      </c>
      <c r="H162" s="2" t="s">
        <v>492</v>
      </c>
      <c r="I162" s="3" t="s">
        <v>211</v>
      </c>
      <c r="J162" s="3" t="str">
        <f t="shared" si="80"/>
        <v>R04</v>
      </c>
      <c r="K162" s="3" t="str">
        <f>TRIM(MID(I162,FIND(",",I162)+1,LEN(I162)-FIND(",",I162,FIND(",",I162)+1)-1))</f>
        <v>#1</v>
      </c>
      <c r="L162" s="3" t="str">
        <f t="shared" si="95"/>
        <v>R02</v>
      </c>
      <c r="M162" s="3" t="str">
        <f t="shared" si="96"/>
        <v>010000</v>
      </c>
      <c r="N162" s="3" t="str">
        <f t="shared" si="81"/>
        <v>00100</v>
      </c>
      <c r="O162" s="3" t="str">
        <f t="shared" si="108"/>
        <v>000000011</v>
      </c>
      <c r="P162" s="3" t="str">
        <f t="shared" si="82"/>
        <v>1001101</v>
      </c>
      <c r="Q162" s="3" t="str">
        <f t="shared" si="83"/>
        <v>00010</v>
      </c>
      <c r="R162" s="3">
        <f t="shared" si="84"/>
        <v>32</v>
      </c>
      <c r="S162" s="3" t="s">
        <v>257</v>
      </c>
      <c r="T162" s="3" t="str">
        <f t="shared" si="85"/>
        <v>01000000100000000011100110100010</v>
      </c>
      <c r="U162" s="4" t="str">
        <f t="shared" si="71"/>
        <v>0x408039a2</v>
      </c>
      <c r="V162" s="7">
        <f t="shared" si="69"/>
        <v>8</v>
      </c>
    </row>
    <row r="163" spans="1:22" x14ac:dyDescent="0.25">
      <c r="A163" s="5" t="s">
        <v>212</v>
      </c>
      <c r="B163" s="6" t="s">
        <v>437</v>
      </c>
      <c r="C163" s="6" t="s">
        <v>438</v>
      </c>
      <c r="D163" s="16">
        <f t="shared" si="70"/>
        <v>644</v>
      </c>
      <c r="E163" s="16" t="str">
        <f t="shared" si="68"/>
        <v>0x00000284</v>
      </c>
      <c r="F163" s="16">
        <f>(D169-D164)/4</f>
        <v>5</v>
      </c>
      <c r="G163" s="6" t="s">
        <v>213</v>
      </c>
      <c r="H163" s="6" t="s">
        <v>506</v>
      </c>
      <c r="I163" s="6" t="s">
        <v>214</v>
      </c>
      <c r="J163" s="7" t="str">
        <f t="shared" si="80"/>
        <v>R02</v>
      </c>
      <c r="K163" s="7" t="str">
        <f>"0x"&amp;LOWER(IF(MID(DEC2HEX(F163,10),LEN(DEC2HEX(F163,10))-6,1)="F","1","0")&amp;MID(DEC2HEX(F163,10),LEN(DEC2HEX(F163,10))-4,5))</f>
        <v>0x000005</v>
      </c>
      <c r="L163" s="7"/>
      <c r="M163" s="7" t="str">
        <f>HEX2BIN(H163,6)</f>
        <v>111001</v>
      </c>
      <c r="N163" s="7" t="str">
        <f t="shared" si="81"/>
        <v>00010</v>
      </c>
      <c r="O163" s="7" t="str">
        <f>"00000"&amp;"00000000"&amp;HEX2BIN(MID(K163,3,99),8)</f>
        <v>000000000000000000101</v>
      </c>
      <c r="P163" s="7" t="str">
        <f t="shared" si="82"/>
        <v/>
      </c>
      <c r="Q163" s="7" t="str">
        <f t="shared" si="83"/>
        <v/>
      </c>
      <c r="R163" s="7">
        <f t="shared" si="84"/>
        <v>32</v>
      </c>
      <c r="S163" s="7" t="s">
        <v>439</v>
      </c>
      <c r="T163" s="7" t="str">
        <f t="shared" si="85"/>
        <v>11100100010000000000000000000101</v>
      </c>
      <c r="U163" s="13" t="str">
        <f t="shared" si="71"/>
        <v>0xe4400005</v>
      </c>
      <c r="V163" s="7">
        <f t="shared" si="69"/>
        <v>8</v>
      </c>
    </row>
    <row r="164" spans="1:22" x14ac:dyDescent="0.25">
      <c r="A164" s="5" t="s">
        <v>215</v>
      </c>
      <c r="B164" s="6" t="s">
        <v>440</v>
      </c>
      <c r="C164" s="6" t="s">
        <v>441</v>
      </c>
      <c r="D164" s="16">
        <f t="shared" si="70"/>
        <v>648</v>
      </c>
      <c r="E164" s="16" t="str">
        <f t="shared" si="68"/>
        <v>0x00000288</v>
      </c>
      <c r="F164" s="16"/>
      <c r="G164" s="6" t="s">
        <v>39</v>
      </c>
      <c r="H164" s="6" t="s">
        <v>496</v>
      </c>
      <c r="I164" s="6" t="s">
        <v>216</v>
      </c>
      <c r="J164" s="7" t="str">
        <f t="shared" si="80"/>
        <v>R04</v>
      </c>
      <c r="K164" s="7" t="str">
        <f>TRIM(MID(I164,FIND(",",I164)+1,99))</f>
        <v>0(R04)</v>
      </c>
      <c r="L164" s="7"/>
      <c r="M164" s="7" t="str">
        <f>HEX2BIN(H164,6)</f>
        <v>101000</v>
      </c>
      <c r="N164" s="7" t="str">
        <f t="shared" si="81"/>
        <v>00100</v>
      </c>
      <c r="O164" s="7" t="str">
        <f>IF(MID(K164,1,1)="#",DEC2BIN(MID(K164,2,99),8)&amp;"1",IF(MID(K164,1,1)="R",DEC2BIN(MID(K164,2,99),5)&amp;"0000",DEC2BIN(MID(K164,FIND("(",K164)+2,2),5)&amp;"00000000"&amp;DEC2BIN(MID(K164,1,FIND("(",K164)-1),8)))</f>
        <v>001000000000000000000</v>
      </c>
      <c r="P164" s="7" t="str">
        <f t="shared" si="82"/>
        <v/>
      </c>
      <c r="Q164" s="7"/>
      <c r="R164" s="7">
        <f t="shared" si="84"/>
        <v>32</v>
      </c>
      <c r="S164" s="7" t="s">
        <v>257</v>
      </c>
      <c r="T164" s="7" t="str">
        <f t="shared" si="85"/>
        <v>10100000100001000000000000000000</v>
      </c>
      <c r="U164" s="13" t="str">
        <f t="shared" si="71"/>
        <v>0xa0840000</v>
      </c>
      <c r="V164" s="7">
        <f t="shared" si="69"/>
        <v>8</v>
      </c>
    </row>
    <row r="165" spans="1:22" x14ac:dyDescent="0.25">
      <c r="A165" s="8" t="s">
        <v>217</v>
      </c>
      <c r="B165" s="9" t="s">
        <v>442</v>
      </c>
      <c r="C165" s="9" t="s">
        <v>443</v>
      </c>
      <c r="D165" s="17">
        <f t="shared" si="70"/>
        <v>652</v>
      </c>
      <c r="E165" s="17" t="str">
        <f t="shared" si="68"/>
        <v>0x0000028C</v>
      </c>
      <c r="F165" s="17"/>
      <c r="G165" s="9" t="s">
        <v>39</v>
      </c>
      <c r="H165" s="9" t="s">
        <v>496</v>
      </c>
      <c r="I165" s="10" t="s">
        <v>207</v>
      </c>
      <c r="J165" s="10" t="str">
        <f t="shared" si="80"/>
        <v>R00</v>
      </c>
      <c r="K165" s="10" t="str">
        <f>TRIM(MID(I165,FIND(",",I165)+1,99))</f>
        <v>4(R29)</v>
      </c>
      <c r="L165" s="10"/>
      <c r="M165" s="10" t="str">
        <f>HEX2BIN(H165,6)</f>
        <v>101000</v>
      </c>
      <c r="N165" s="10" t="str">
        <f t="shared" si="81"/>
        <v>00000</v>
      </c>
      <c r="O165" s="10" t="str">
        <f>IF(MID(K165,1,1)="#",DEC2BIN(MID(K165,2,99),8)&amp;"1",IF(MID(K165,1,1)="R",DEC2BIN(MID(K165,2,99),5)&amp;"0000",DEC2BIN(MID(K165,FIND("(",K165)+2,2),5)&amp;"00000000"&amp;DEC2BIN(MID(K165,1,FIND("(",K165)-1),8)))</f>
        <v>111010000000000000100</v>
      </c>
      <c r="P165" s="10" t="str">
        <f t="shared" si="82"/>
        <v/>
      </c>
      <c r="Q165" s="10"/>
      <c r="R165" s="10">
        <f t="shared" si="84"/>
        <v>32</v>
      </c>
      <c r="S165" s="10" t="s">
        <v>257</v>
      </c>
      <c r="T165" s="10" t="str">
        <f t="shared" si="85"/>
        <v>10100000000111010000000000000100</v>
      </c>
      <c r="U165" s="11" t="str">
        <f t="shared" si="71"/>
        <v>0xa01d0004</v>
      </c>
      <c r="V165" s="7">
        <f t="shared" si="69"/>
        <v>8</v>
      </c>
    </row>
    <row r="166" spans="1:22" x14ac:dyDescent="0.25">
      <c r="A166" s="1" t="s">
        <v>218</v>
      </c>
      <c r="B166" s="2" t="s">
        <v>444</v>
      </c>
      <c r="C166" s="2" t="s">
        <v>445</v>
      </c>
      <c r="D166" s="15">
        <f t="shared" si="70"/>
        <v>656</v>
      </c>
      <c r="E166" s="15" t="str">
        <f t="shared" si="68"/>
        <v>0x00000290</v>
      </c>
      <c r="F166" s="15"/>
      <c r="G166" s="2" t="s">
        <v>4</v>
      </c>
      <c r="H166" s="2" t="s">
        <v>487</v>
      </c>
      <c r="I166" s="3" t="s">
        <v>219</v>
      </c>
      <c r="J166" s="3" t="str">
        <f t="shared" si="80"/>
        <v>R29</v>
      </c>
      <c r="K166" s="3" t="str">
        <f>TRIM(MID(I166,FIND(",",I166)+1,LEN(I166)-FIND(",",I166,FIND(",",I166)+1)-1))</f>
        <v>#8</v>
      </c>
      <c r="L166" s="3" t="str">
        <f t="shared" si="95"/>
        <v>R29</v>
      </c>
      <c r="M166" s="3" t="str">
        <f t="shared" si="96"/>
        <v>010000</v>
      </c>
      <c r="N166" s="3" t="str">
        <f t="shared" si="81"/>
        <v>11101</v>
      </c>
      <c r="O166" s="3" t="str">
        <f t="shared" si="108"/>
        <v>000010001</v>
      </c>
      <c r="P166" s="3" t="str">
        <f t="shared" si="82"/>
        <v>0100000</v>
      </c>
      <c r="Q166" s="3" t="str">
        <f t="shared" si="83"/>
        <v>11101</v>
      </c>
      <c r="R166" s="3">
        <f t="shared" si="84"/>
        <v>32</v>
      </c>
      <c r="S166" s="3" t="s">
        <v>257</v>
      </c>
      <c r="T166" s="3" t="str">
        <f t="shared" si="85"/>
        <v>01000011101000010001010000011101</v>
      </c>
      <c r="U166" s="4" t="str">
        <f t="shared" si="71"/>
        <v>0x43a1141d</v>
      </c>
      <c r="V166" s="7">
        <f t="shared" si="69"/>
        <v>8</v>
      </c>
    </row>
    <row r="167" spans="1:22" x14ac:dyDescent="0.25">
      <c r="A167" s="5" t="s">
        <v>220</v>
      </c>
      <c r="B167" s="6" t="s">
        <v>446</v>
      </c>
      <c r="C167" s="6" t="s">
        <v>447</v>
      </c>
      <c r="D167" s="16">
        <f t="shared" si="70"/>
        <v>660</v>
      </c>
      <c r="E167" s="16" t="str">
        <f t="shared" si="68"/>
        <v>0x00000294</v>
      </c>
      <c r="F167" s="16"/>
      <c r="G167" s="6" t="s">
        <v>11</v>
      </c>
      <c r="H167" s="6" t="s">
        <v>489</v>
      </c>
      <c r="I167" s="6" t="s">
        <v>221</v>
      </c>
      <c r="J167" s="7" t="str">
        <f t="shared" si="80"/>
        <v>R31</v>
      </c>
      <c r="K167" s="7" t="str">
        <f t="shared" si="94"/>
        <v>R04</v>
      </c>
      <c r="L167" s="7" t="str">
        <f t="shared" si="95"/>
        <v>R14</v>
      </c>
      <c r="M167" s="7" t="str">
        <f t="shared" si="96"/>
        <v>010001</v>
      </c>
      <c r="N167" s="7" t="str">
        <f t="shared" si="81"/>
        <v>11111</v>
      </c>
      <c r="O167" s="7" t="str">
        <f t="shared" si="108"/>
        <v>001000000</v>
      </c>
      <c r="P167" s="7" t="str">
        <f t="shared" si="82"/>
        <v>0100000</v>
      </c>
      <c r="Q167" s="7" t="str">
        <f t="shared" si="83"/>
        <v>01110</v>
      </c>
      <c r="R167" s="7">
        <f t="shared" si="84"/>
        <v>32</v>
      </c>
      <c r="S167" s="7" t="s">
        <v>257</v>
      </c>
      <c r="T167" s="7" t="str">
        <f t="shared" si="85"/>
        <v>01000111111001000000010000001110</v>
      </c>
      <c r="U167" s="13" t="str">
        <f t="shared" si="71"/>
        <v>0x47e4040e</v>
      </c>
      <c r="V167" s="7">
        <f t="shared" si="69"/>
        <v>8</v>
      </c>
    </row>
    <row r="168" spans="1:22" x14ac:dyDescent="0.25">
      <c r="A168" s="5" t="s">
        <v>222</v>
      </c>
      <c r="B168" s="6" t="s">
        <v>448</v>
      </c>
      <c r="C168" s="6" t="s">
        <v>449</v>
      </c>
      <c r="D168" s="16">
        <f t="shared" si="70"/>
        <v>664</v>
      </c>
      <c r="E168" s="16" t="str">
        <f t="shared" si="68"/>
        <v>0x00000298</v>
      </c>
      <c r="F168" s="16"/>
      <c r="G168" s="6" t="s">
        <v>223</v>
      </c>
      <c r="H168" s="6" t="s">
        <v>507</v>
      </c>
      <c r="I168" s="6" t="s">
        <v>224</v>
      </c>
      <c r="J168" s="7" t="str">
        <f t="shared" si="80"/>
        <v>R31</v>
      </c>
      <c r="K168" s="7" t="str">
        <f>TRIM(MID(I168,FIND(",",I168)+1,99))</f>
        <v>R00</v>
      </c>
      <c r="L168" s="7"/>
      <c r="M168" s="7" t="str">
        <f t="shared" si="96"/>
        <v>011010</v>
      </c>
      <c r="N168" s="7" t="str">
        <f t="shared" si="81"/>
        <v>11111</v>
      </c>
      <c r="O168" s="7" t="str">
        <f t="shared" si="108"/>
        <v>000000000</v>
      </c>
      <c r="P168" s="7" t="str">
        <f t="shared" si="82"/>
        <v>0000000</v>
      </c>
      <c r="Q168" s="7" t="s">
        <v>512</v>
      </c>
      <c r="R168" s="7">
        <f t="shared" si="84"/>
        <v>32</v>
      </c>
      <c r="S168" s="7" t="s">
        <v>257</v>
      </c>
      <c r="T168" s="7" t="str">
        <f t="shared" si="85"/>
        <v>01101011111000000000000000000000</v>
      </c>
      <c r="U168" s="13" t="str">
        <f t="shared" si="71"/>
        <v>0x6be00000</v>
      </c>
      <c r="V168" s="7">
        <f t="shared" si="69"/>
        <v>8</v>
      </c>
    </row>
    <row r="169" spans="1:22" x14ac:dyDescent="0.25">
      <c r="A169" s="8" t="s">
        <v>225</v>
      </c>
      <c r="B169" s="9" t="s">
        <v>446</v>
      </c>
      <c r="C169" s="9" t="s">
        <v>447</v>
      </c>
      <c r="D169" s="17">
        <f t="shared" si="70"/>
        <v>668</v>
      </c>
      <c r="E169" s="17" t="str">
        <f t="shared" si="68"/>
        <v>0x0000029C</v>
      </c>
      <c r="F169" s="17"/>
      <c r="G169" s="9" t="s">
        <v>11</v>
      </c>
      <c r="H169" s="9" t="s">
        <v>489</v>
      </c>
      <c r="I169" s="10" t="s">
        <v>221</v>
      </c>
      <c r="J169" s="10" t="str">
        <f t="shared" si="80"/>
        <v>R31</v>
      </c>
      <c r="K169" s="10" t="str">
        <f t="shared" si="94"/>
        <v>R04</v>
      </c>
      <c r="L169" s="10" t="str">
        <f t="shared" si="95"/>
        <v>R14</v>
      </c>
      <c r="M169" s="10" t="str">
        <f t="shared" si="96"/>
        <v>010001</v>
      </c>
      <c r="N169" s="10" t="str">
        <f t="shared" si="81"/>
        <v>11111</v>
      </c>
      <c r="O169" s="10" t="str">
        <f t="shared" si="108"/>
        <v>001000000</v>
      </c>
      <c r="P169" s="10" t="str">
        <f t="shared" si="82"/>
        <v>0100000</v>
      </c>
      <c r="Q169" s="10" t="str">
        <f t="shared" si="83"/>
        <v>01110</v>
      </c>
      <c r="R169" s="10">
        <f t="shared" si="84"/>
        <v>32</v>
      </c>
      <c r="S169" s="10" t="s">
        <v>257</v>
      </c>
      <c r="T169" s="10" t="str">
        <f t="shared" si="85"/>
        <v>01000111111001000000010000001110</v>
      </c>
      <c r="U169" s="11" t="str">
        <f t="shared" si="71"/>
        <v>0x47e4040e</v>
      </c>
      <c r="V169" s="7">
        <f t="shared" si="69"/>
        <v>8</v>
      </c>
    </row>
    <row r="170" spans="1:22" x14ac:dyDescent="0.25">
      <c r="A170" s="1" t="s">
        <v>226</v>
      </c>
      <c r="B170" s="2" t="s">
        <v>450</v>
      </c>
      <c r="C170" s="2" t="s">
        <v>451</v>
      </c>
      <c r="D170" s="15">
        <f t="shared" si="70"/>
        <v>672</v>
      </c>
      <c r="E170" s="15" t="str">
        <f t="shared" si="68"/>
        <v>0x000002A0</v>
      </c>
      <c r="F170" s="15"/>
      <c r="G170" s="2" t="s">
        <v>15</v>
      </c>
      <c r="H170" s="2" t="s">
        <v>491</v>
      </c>
      <c r="I170" s="3" t="s">
        <v>227</v>
      </c>
      <c r="J170" s="3" t="str">
        <f t="shared" si="80"/>
        <v>R31</v>
      </c>
      <c r="K170" s="3" t="str">
        <f t="shared" si="94"/>
        <v>R04</v>
      </c>
      <c r="L170" s="3" t="str">
        <f t="shared" si="95"/>
        <v>R16</v>
      </c>
      <c r="M170" s="3" t="str">
        <f t="shared" si="96"/>
        <v>010001</v>
      </c>
      <c r="N170" s="3" t="str">
        <f t="shared" si="81"/>
        <v>11111</v>
      </c>
      <c r="O170" s="3" t="str">
        <f t="shared" si="108"/>
        <v>001000000</v>
      </c>
      <c r="P170" s="3" t="str">
        <f t="shared" si="82"/>
        <v>0101000</v>
      </c>
      <c r="Q170" s="3" t="str">
        <f t="shared" si="83"/>
        <v>10000</v>
      </c>
      <c r="R170" s="3">
        <f t="shared" si="84"/>
        <v>32</v>
      </c>
      <c r="S170" s="3" t="s">
        <v>257</v>
      </c>
      <c r="T170" s="3" t="str">
        <f t="shared" si="85"/>
        <v>01000111111001000000010100010000</v>
      </c>
      <c r="U170" s="4" t="str">
        <f t="shared" si="71"/>
        <v>0x47e40510</v>
      </c>
      <c r="V170" s="7">
        <f t="shared" si="69"/>
        <v>8</v>
      </c>
    </row>
    <row r="171" spans="1:22" x14ac:dyDescent="0.25">
      <c r="A171" s="5" t="s">
        <v>228</v>
      </c>
      <c r="B171" s="6" t="s">
        <v>452</v>
      </c>
      <c r="C171" s="6" t="s">
        <v>453</v>
      </c>
      <c r="D171" s="16">
        <f t="shared" si="70"/>
        <v>676</v>
      </c>
      <c r="E171" s="16" t="str">
        <f t="shared" si="68"/>
        <v>0x000002A4</v>
      </c>
      <c r="F171" s="16"/>
      <c r="G171" s="6" t="s">
        <v>4</v>
      </c>
      <c r="H171" s="6" t="s">
        <v>487</v>
      </c>
      <c r="I171" s="6" t="s">
        <v>229</v>
      </c>
      <c r="J171" s="7" t="str">
        <f t="shared" si="80"/>
        <v>R04</v>
      </c>
      <c r="K171" s="7" t="str">
        <f t="shared" si="94"/>
        <v>#-1</v>
      </c>
      <c r="L171" s="7" t="str">
        <f t="shared" si="95"/>
        <v>R04</v>
      </c>
      <c r="M171" s="7" t="str">
        <f t="shared" si="96"/>
        <v>010000</v>
      </c>
      <c r="N171" s="7" t="str">
        <f t="shared" si="81"/>
        <v>00100</v>
      </c>
      <c r="O171" s="7" t="str">
        <f>MID(DEC2BIN(MID(K171,2,99)),3,8)&amp;"1"</f>
        <v>111111111</v>
      </c>
      <c r="P171" s="7" t="str">
        <f t="shared" si="82"/>
        <v>0100000</v>
      </c>
      <c r="Q171" s="7" t="str">
        <f t="shared" si="83"/>
        <v>00100</v>
      </c>
      <c r="R171" s="7">
        <f t="shared" si="84"/>
        <v>32</v>
      </c>
      <c r="S171" s="7" t="s">
        <v>257</v>
      </c>
      <c r="T171" s="7" t="str">
        <f t="shared" si="85"/>
        <v>01000000100111111111010000000100</v>
      </c>
      <c r="U171" s="13" t="str">
        <f t="shared" si="71"/>
        <v>0x409ff404</v>
      </c>
      <c r="V171" s="7">
        <f t="shared" si="69"/>
        <v>8</v>
      </c>
    </row>
    <row r="172" spans="1:22" x14ac:dyDescent="0.25">
      <c r="A172" s="5" t="s">
        <v>230</v>
      </c>
      <c r="B172" s="6" t="s">
        <v>454</v>
      </c>
      <c r="C172" s="6" t="s">
        <v>455</v>
      </c>
      <c r="D172" s="16">
        <f t="shared" si="70"/>
        <v>680</v>
      </c>
      <c r="E172" s="16" t="str">
        <f t="shared" si="68"/>
        <v>0x000002A8</v>
      </c>
      <c r="F172" s="16"/>
      <c r="G172" s="6" t="s">
        <v>11</v>
      </c>
      <c r="H172" s="6" t="s">
        <v>489</v>
      </c>
      <c r="I172" s="6" t="s">
        <v>231</v>
      </c>
      <c r="J172" s="7" t="str">
        <f t="shared" si="80"/>
        <v>R31</v>
      </c>
      <c r="K172" s="7" t="str">
        <f t="shared" si="94"/>
        <v>R04</v>
      </c>
      <c r="L172" s="7" t="str">
        <f t="shared" si="95"/>
        <v>R17</v>
      </c>
      <c r="M172" s="7" t="str">
        <f t="shared" si="96"/>
        <v>010001</v>
      </c>
      <c r="N172" s="7" t="str">
        <f t="shared" si="81"/>
        <v>11111</v>
      </c>
      <c r="O172" s="7" t="str">
        <f t="shared" si="108"/>
        <v>001000000</v>
      </c>
      <c r="P172" s="7" t="str">
        <f t="shared" si="82"/>
        <v>0100000</v>
      </c>
      <c r="Q172" s="7" t="str">
        <f t="shared" si="83"/>
        <v>10001</v>
      </c>
      <c r="R172" s="7">
        <f t="shared" si="84"/>
        <v>32</v>
      </c>
      <c r="S172" s="7" t="s">
        <v>257</v>
      </c>
      <c r="T172" s="7" t="str">
        <f t="shared" si="85"/>
        <v>01000111111001000000010000010001</v>
      </c>
      <c r="U172" s="13" t="str">
        <f t="shared" si="71"/>
        <v>0x47e40411</v>
      </c>
      <c r="V172" s="7">
        <f t="shared" si="69"/>
        <v>8</v>
      </c>
    </row>
    <row r="173" spans="1:22" x14ac:dyDescent="0.25">
      <c r="A173" s="8" t="s">
        <v>232</v>
      </c>
      <c r="B173" s="9" t="s">
        <v>456</v>
      </c>
      <c r="C173" s="9" t="s">
        <v>457</v>
      </c>
      <c r="D173" s="17">
        <f t="shared" si="70"/>
        <v>684</v>
      </c>
      <c r="E173" s="17" t="str">
        <f t="shared" si="68"/>
        <v>0x000002AC</v>
      </c>
      <c r="F173" s="17"/>
      <c r="G173" s="9" t="s">
        <v>4</v>
      </c>
      <c r="H173" s="9" t="s">
        <v>487</v>
      </c>
      <c r="I173" s="10" t="s">
        <v>233</v>
      </c>
      <c r="J173" s="10" t="str">
        <f t="shared" si="80"/>
        <v>R16</v>
      </c>
      <c r="K173" s="10" t="str">
        <f t="shared" si="94"/>
        <v>R17</v>
      </c>
      <c r="L173" s="10" t="str">
        <f t="shared" si="95"/>
        <v>R18</v>
      </c>
      <c r="M173" s="10" t="str">
        <f t="shared" si="96"/>
        <v>010000</v>
      </c>
      <c r="N173" s="10" t="str">
        <f t="shared" si="81"/>
        <v>10000</v>
      </c>
      <c r="O173" s="10" t="str">
        <f t="shared" si="108"/>
        <v>100010000</v>
      </c>
      <c r="P173" s="10" t="str">
        <f t="shared" si="82"/>
        <v>0100000</v>
      </c>
      <c r="Q173" s="10" t="str">
        <f t="shared" si="83"/>
        <v>10010</v>
      </c>
      <c r="R173" s="10">
        <f t="shared" si="84"/>
        <v>32</v>
      </c>
      <c r="S173" s="10" t="s">
        <v>257</v>
      </c>
      <c r="T173" s="10" t="str">
        <f t="shared" si="85"/>
        <v>01000010000100010000010000010010</v>
      </c>
      <c r="U173" s="11" t="str">
        <f t="shared" si="71"/>
        <v>0x42110412</v>
      </c>
      <c r="V173" s="7">
        <f t="shared" si="69"/>
        <v>8</v>
      </c>
    </row>
    <row r="174" spans="1:22" x14ac:dyDescent="0.25">
      <c r="A174" s="1" t="s">
        <v>234</v>
      </c>
      <c r="B174" s="2" t="s">
        <v>458</v>
      </c>
      <c r="C174" s="2" t="s">
        <v>459</v>
      </c>
      <c r="D174" s="15">
        <f t="shared" si="70"/>
        <v>688</v>
      </c>
      <c r="E174" s="15" t="str">
        <f t="shared" si="68"/>
        <v>0x000002B0</v>
      </c>
      <c r="F174" s="15"/>
      <c r="G174" s="2" t="s">
        <v>7</v>
      </c>
      <c r="H174" s="2" t="s">
        <v>495</v>
      </c>
      <c r="I174" s="3" t="s">
        <v>235</v>
      </c>
      <c r="J174" s="3" t="str">
        <f t="shared" si="80"/>
        <v>R16</v>
      </c>
      <c r="K174" s="3" t="str">
        <f t="shared" si="94"/>
        <v>R17</v>
      </c>
      <c r="L174" s="3" t="str">
        <f t="shared" si="95"/>
        <v>R19</v>
      </c>
      <c r="M174" s="3" t="str">
        <f t="shared" si="96"/>
        <v>010000</v>
      </c>
      <c r="N174" s="3" t="str">
        <f t="shared" si="81"/>
        <v>10000</v>
      </c>
      <c r="O174" s="3" t="str">
        <f t="shared" si="108"/>
        <v>100010000</v>
      </c>
      <c r="P174" s="3" t="str">
        <f t="shared" si="82"/>
        <v>0101001</v>
      </c>
      <c r="Q174" s="3" t="str">
        <f t="shared" si="83"/>
        <v>10011</v>
      </c>
      <c r="R174" s="3">
        <f t="shared" si="84"/>
        <v>32</v>
      </c>
      <c r="S174" s="3" t="s">
        <v>257</v>
      </c>
      <c r="T174" s="3" t="str">
        <f t="shared" si="85"/>
        <v>01000010000100010000010100110011</v>
      </c>
      <c r="U174" s="4" t="str">
        <f t="shared" si="71"/>
        <v>0x42110533</v>
      </c>
      <c r="V174" s="7">
        <f t="shared" si="69"/>
        <v>8</v>
      </c>
    </row>
    <row r="175" spans="1:22" x14ac:dyDescent="0.25">
      <c r="A175" s="5" t="s">
        <v>236</v>
      </c>
      <c r="B175" s="6" t="s">
        <v>460</v>
      </c>
      <c r="C175" s="6" t="s">
        <v>461</v>
      </c>
      <c r="D175" s="16">
        <f t="shared" si="70"/>
        <v>692</v>
      </c>
      <c r="E175" s="16" t="str">
        <f t="shared" si="68"/>
        <v>0x000002B4</v>
      </c>
      <c r="F175" s="16"/>
      <c r="G175" s="6" t="s">
        <v>9</v>
      </c>
      <c r="H175" s="6" t="s">
        <v>488</v>
      </c>
      <c r="I175" s="6" t="s">
        <v>237</v>
      </c>
      <c r="J175" s="7" t="str">
        <f t="shared" si="80"/>
        <v>R16</v>
      </c>
      <c r="K175" s="7" t="str">
        <f t="shared" si="94"/>
        <v>R17</v>
      </c>
      <c r="L175" s="7" t="str">
        <f t="shared" si="95"/>
        <v>R20</v>
      </c>
      <c r="M175" s="7" t="str">
        <f t="shared" si="96"/>
        <v>010001</v>
      </c>
      <c r="N175" s="7" t="str">
        <f t="shared" si="81"/>
        <v>10000</v>
      </c>
      <c r="O175" s="7" t="str">
        <f t="shared" si="108"/>
        <v>100010000</v>
      </c>
      <c r="P175" s="7" t="str">
        <f t="shared" si="82"/>
        <v>0000000</v>
      </c>
      <c r="Q175" s="7" t="str">
        <f t="shared" si="83"/>
        <v>10100</v>
      </c>
      <c r="R175" s="7">
        <f t="shared" si="84"/>
        <v>32</v>
      </c>
      <c r="S175" s="7" t="s">
        <v>257</v>
      </c>
      <c r="T175" s="7" t="str">
        <f t="shared" si="85"/>
        <v>01000110000100010000000000010100</v>
      </c>
      <c r="U175" s="13" t="str">
        <f t="shared" si="71"/>
        <v>0x46110014</v>
      </c>
      <c r="V175" s="7">
        <f t="shared" si="69"/>
        <v>8</v>
      </c>
    </row>
    <row r="176" spans="1:22" x14ac:dyDescent="0.25">
      <c r="A176" s="5" t="s">
        <v>238</v>
      </c>
      <c r="B176" s="6" t="s">
        <v>462</v>
      </c>
      <c r="C176" s="6" t="s">
        <v>463</v>
      </c>
      <c r="D176" s="16">
        <f t="shared" si="70"/>
        <v>696</v>
      </c>
      <c r="E176" s="16" t="str">
        <f t="shared" si="68"/>
        <v>0x000002B8</v>
      </c>
      <c r="F176" s="16"/>
      <c r="G176" s="6" t="s">
        <v>11</v>
      </c>
      <c r="H176" s="6" t="s">
        <v>489</v>
      </c>
      <c r="I176" s="6" t="s">
        <v>239</v>
      </c>
      <c r="J176" s="7" t="str">
        <f t="shared" si="80"/>
        <v>R17</v>
      </c>
      <c r="K176" s="7" t="str">
        <f t="shared" si="94"/>
        <v>R17</v>
      </c>
      <c r="L176" s="7" t="str">
        <f t="shared" si="95"/>
        <v>R21</v>
      </c>
      <c r="M176" s="7" t="str">
        <f t="shared" si="96"/>
        <v>010001</v>
      </c>
      <c r="N176" s="7" t="str">
        <f t="shared" si="81"/>
        <v>10001</v>
      </c>
      <c r="O176" s="7" t="str">
        <f t="shared" si="108"/>
        <v>100010000</v>
      </c>
      <c r="P176" s="7" t="str">
        <f t="shared" si="82"/>
        <v>0100000</v>
      </c>
      <c r="Q176" s="7" t="str">
        <f t="shared" si="83"/>
        <v>10101</v>
      </c>
      <c r="R176" s="7">
        <f t="shared" si="84"/>
        <v>32</v>
      </c>
      <c r="S176" s="7" t="s">
        <v>257</v>
      </c>
      <c r="T176" s="7" t="str">
        <f t="shared" si="85"/>
        <v>01000110001100010000010000010101</v>
      </c>
      <c r="U176" s="13" t="str">
        <f t="shared" si="71"/>
        <v>0x46310415</v>
      </c>
      <c r="V176" s="7">
        <f t="shared" si="69"/>
        <v>8</v>
      </c>
    </row>
    <row r="177" spans="1:22" x14ac:dyDescent="0.25">
      <c r="A177" s="8" t="s">
        <v>240</v>
      </c>
      <c r="B177" s="9" t="s">
        <v>464</v>
      </c>
      <c r="C177" s="9" t="s">
        <v>465</v>
      </c>
      <c r="D177" s="17">
        <f t="shared" si="70"/>
        <v>700</v>
      </c>
      <c r="E177" s="17" t="str">
        <f t="shared" si="68"/>
        <v>0x000002BC</v>
      </c>
      <c r="F177" s="17"/>
      <c r="G177" s="9" t="s">
        <v>15</v>
      </c>
      <c r="H177" s="9" t="s">
        <v>491</v>
      </c>
      <c r="I177" s="10" t="s">
        <v>241</v>
      </c>
      <c r="J177" s="10" t="str">
        <f t="shared" si="80"/>
        <v>R16</v>
      </c>
      <c r="K177" s="10" t="str">
        <f t="shared" si="94"/>
        <v>R17</v>
      </c>
      <c r="L177" s="10" t="str">
        <f t="shared" si="95"/>
        <v>R22</v>
      </c>
      <c r="M177" s="10" t="str">
        <f t="shared" si="96"/>
        <v>010001</v>
      </c>
      <c r="N177" s="10" t="str">
        <f t="shared" si="81"/>
        <v>10000</v>
      </c>
      <c r="O177" s="10" t="str">
        <f t="shared" si="108"/>
        <v>100010000</v>
      </c>
      <c r="P177" s="10" t="str">
        <f t="shared" si="82"/>
        <v>0101000</v>
      </c>
      <c r="Q177" s="10" t="str">
        <f t="shared" si="83"/>
        <v>10110</v>
      </c>
      <c r="R177" s="10">
        <f t="shared" si="84"/>
        <v>32</v>
      </c>
      <c r="S177" s="10" t="s">
        <v>257</v>
      </c>
      <c r="T177" s="10" t="str">
        <f t="shared" si="85"/>
        <v>01000110000100010000010100010110</v>
      </c>
      <c r="U177" s="11" t="str">
        <f t="shared" si="71"/>
        <v>0x46110516</v>
      </c>
      <c r="V177" s="7">
        <f t="shared" si="69"/>
        <v>8</v>
      </c>
    </row>
    <row r="178" spans="1:22" x14ac:dyDescent="0.25">
      <c r="A178" s="1" t="s">
        <v>242</v>
      </c>
      <c r="B178" s="2" t="s">
        <v>466</v>
      </c>
      <c r="C178" s="2" t="s">
        <v>467</v>
      </c>
      <c r="D178" s="15">
        <f t="shared" si="70"/>
        <v>704</v>
      </c>
      <c r="E178" s="15" t="str">
        <f t="shared" si="68"/>
        <v>0x000002C0</v>
      </c>
      <c r="F178" s="15"/>
      <c r="G178" s="2" t="s">
        <v>9</v>
      </c>
      <c r="H178" s="2" t="s">
        <v>488</v>
      </c>
      <c r="I178" s="3" t="s">
        <v>243</v>
      </c>
      <c r="J178" s="3" t="str">
        <f t="shared" si="80"/>
        <v>R16</v>
      </c>
      <c r="K178" s="3" t="str">
        <f t="shared" si="94"/>
        <v>R17</v>
      </c>
      <c r="L178" s="3" t="str">
        <f t="shared" si="95"/>
        <v>R23</v>
      </c>
      <c r="M178" s="3" t="str">
        <f t="shared" si="96"/>
        <v>010001</v>
      </c>
      <c r="N178" s="3" t="str">
        <f t="shared" si="81"/>
        <v>10000</v>
      </c>
      <c r="O178" s="3" t="str">
        <f t="shared" si="108"/>
        <v>100010000</v>
      </c>
      <c r="P178" s="3" t="str">
        <f t="shared" si="82"/>
        <v>0000000</v>
      </c>
      <c r="Q178" s="3" t="str">
        <f t="shared" si="83"/>
        <v>10111</v>
      </c>
      <c r="R178" s="3">
        <f t="shared" si="84"/>
        <v>32</v>
      </c>
      <c r="S178" s="3" t="s">
        <v>257</v>
      </c>
      <c r="T178" s="3" t="str">
        <f t="shared" si="85"/>
        <v>01000110000100010000000000010111</v>
      </c>
      <c r="U178" s="4" t="str">
        <f t="shared" si="71"/>
        <v>0x46110017</v>
      </c>
      <c r="V178" s="7">
        <f t="shared" si="69"/>
        <v>8</v>
      </c>
    </row>
    <row r="179" spans="1:22" x14ac:dyDescent="0.25">
      <c r="A179" s="5" t="s">
        <v>257</v>
      </c>
      <c r="B179" s="6" t="s">
        <v>257</v>
      </c>
      <c r="C179" s="6" t="s">
        <v>257</v>
      </c>
      <c r="D179" s="16">
        <f t="shared" si="70"/>
        <v>708</v>
      </c>
      <c r="E179" s="16" t="str">
        <f t="shared" si="68"/>
        <v>0x000002C4</v>
      </c>
      <c r="F179" s="16"/>
      <c r="G179" s="6" t="s">
        <v>102</v>
      </c>
      <c r="H179" s="6" t="s">
        <v>504</v>
      </c>
      <c r="I179" s="6" t="s">
        <v>133</v>
      </c>
      <c r="J179" s="7" t="str">
        <f t="shared" si="80"/>
        <v>R02</v>
      </c>
      <c r="K179" s="7" t="str">
        <f t="shared" si="94"/>
        <v>R01</v>
      </c>
      <c r="L179" s="7" t="str">
        <f t="shared" si="95"/>
        <v>R02</v>
      </c>
      <c r="M179" s="7" t="str">
        <f t="shared" si="96"/>
        <v>010000</v>
      </c>
      <c r="N179" s="7" t="str">
        <f t="shared" si="81"/>
        <v>00010</v>
      </c>
      <c r="O179" s="7" t="str">
        <f t="shared" si="108"/>
        <v>000010000</v>
      </c>
      <c r="P179" s="7" t="str">
        <f t="shared" si="82"/>
        <v>0101101</v>
      </c>
      <c r="Q179" s="7" t="str">
        <f t="shared" si="83"/>
        <v>00010</v>
      </c>
      <c r="R179" s="7">
        <f t="shared" si="84"/>
        <v>32</v>
      </c>
      <c r="S179" s="7" t="s">
        <v>257</v>
      </c>
      <c r="T179" s="7" t="str">
        <f t="shared" si="85"/>
        <v>01000000010000010000010110100010</v>
      </c>
      <c r="U179" s="13" t="str">
        <f t="shared" si="71"/>
        <v>0x404105a2</v>
      </c>
      <c r="V179" s="7">
        <f t="shared" si="69"/>
        <v>8</v>
      </c>
    </row>
    <row r="180" spans="1:22" x14ac:dyDescent="0.25">
      <c r="A180" s="5" t="s">
        <v>244</v>
      </c>
      <c r="B180" s="6" t="s">
        <v>336</v>
      </c>
      <c r="C180" s="6" t="s">
        <v>337</v>
      </c>
      <c r="D180" s="16">
        <f t="shared" si="70"/>
        <v>712</v>
      </c>
      <c r="E180" s="16" t="str">
        <f t="shared" si="68"/>
        <v>0x000002C8</v>
      </c>
      <c r="F180" s="16">
        <f>(D158-D181)/4</f>
        <v>-23</v>
      </c>
      <c r="G180" s="6" t="s">
        <v>89</v>
      </c>
      <c r="H180" s="6" t="s">
        <v>503</v>
      </c>
      <c r="I180" s="6" t="s">
        <v>245</v>
      </c>
      <c r="J180" s="7" t="str">
        <f t="shared" si="80"/>
        <v>R31</v>
      </c>
      <c r="K180" s="7" t="str">
        <f>"0x"&amp;LOWER(IF(MID(DEC2HEX(F180,10),LEN(DEC2HEX(F180,10))-6,1)="F","1","0")&amp;MID(DEC2HEX(F180,10),LEN(DEC2HEX(F180,10))-4,5))</f>
        <v>0x1fffe9</v>
      </c>
      <c r="L180" s="7"/>
      <c r="M180" s="7" t="str">
        <f>HEX2BIN(H180,6)</f>
        <v>110000</v>
      </c>
      <c r="N180" s="7" t="str">
        <f t="shared" si="81"/>
        <v>11111</v>
      </c>
      <c r="O180" s="7" t="str">
        <f>HEX2BIN(MID(K180,3,2),5)&amp;HEX2BIN(MID(K180,5,2),8)&amp;HEX2BIN(MID(K180,7,2),8)</f>
        <v>111111111111111101001</v>
      </c>
      <c r="P180" s="7" t="str">
        <f t="shared" si="82"/>
        <v/>
      </c>
      <c r="Q180" s="7" t="str">
        <f t="shared" si="83"/>
        <v/>
      </c>
      <c r="R180" s="7">
        <f t="shared" si="84"/>
        <v>32</v>
      </c>
      <c r="S180" s="7" t="s">
        <v>257</v>
      </c>
      <c r="T180" s="7" t="str">
        <f t="shared" si="85"/>
        <v>11000011111111111111111111101001</v>
      </c>
      <c r="U180" s="13" t="str">
        <f t="shared" si="71"/>
        <v>0xc3ffffe9</v>
      </c>
      <c r="V180" s="7">
        <f t="shared" si="69"/>
        <v>8</v>
      </c>
    </row>
    <row r="181" spans="1:22" x14ac:dyDescent="0.25">
      <c r="A181" s="8" t="s">
        <v>246</v>
      </c>
      <c r="B181" s="9" t="s">
        <v>440</v>
      </c>
      <c r="C181" s="9" t="s">
        <v>441</v>
      </c>
      <c r="D181" s="17">
        <f t="shared" si="70"/>
        <v>716</v>
      </c>
      <c r="E181" s="17" t="str">
        <f t="shared" si="68"/>
        <v>0x000002CC</v>
      </c>
      <c r="F181" s="17"/>
      <c r="G181" s="9" t="s">
        <v>39</v>
      </c>
      <c r="H181" s="9" t="s">
        <v>496</v>
      </c>
      <c r="I181" s="10" t="s">
        <v>209</v>
      </c>
      <c r="J181" s="10" t="str">
        <f t="shared" si="80"/>
        <v>R04</v>
      </c>
      <c r="K181" s="10" t="str">
        <f>TRIM(MID(I181,FIND(",",I181)+1,99))</f>
        <v>0(R29)</v>
      </c>
      <c r="L181" s="10"/>
      <c r="M181" s="10" t="str">
        <f>HEX2BIN(H181,6)</f>
        <v>101000</v>
      </c>
      <c r="N181" s="10" t="str">
        <f t="shared" si="81"/>
        <v>00100</v>
      </c>
      <c r="O181" s="10" t="str">
        <f>IF(MID(K181,1,1)="#",DEC2BIN(MID(K181,2,99),8)&amp;"1",IF(MID(K181,1,1)="R",DEC2BIN(MID(K181,2,99),5)&amp;"0000",DEC2BIN(MID(K181,FIND("(",K181)+2,2),5)&amp;"00000000"&amp;DEC2BIN(MID(K181,1,FIND("(",K181)-1),8)))</f>
        <v>111010000000000000000</v>
      </c>
      <c r="P181" s="10" t="str">
        <f t="shared" si="82"/>
        <v/>
      </c>
      <c r="Q181" s="10"/>
      <c r="R181" s="10">
        <f t="shared" si="84"/>
        <v>32</v>
      </c>
      <c r="S181" s="10" t="s">
        <v>257</v>
      </c>
      <c r="T181" s="10" t="str">
        <f t="shared" si="85"/>
        <v>10100000100111010000000000000000</v>
      </c>
      <c r="U181" s="11" t="str">
        <f t="shared" si="71"/>
        <v>0xa09d0000</v>
      </c>
      <c r="V181" s="7">
        <f t="shared" si="69"/>
        <v>8</v>
      </c>
    </row>
    <row r="182" spans="1:22" x14ac:dyDescent="0.25">
      <c r="A182" s="1" t="s">
        <v>247</v>
      </c>
      <c r="B182" s="2" t="s">
        <v>442</v>
      </c>
      <c r="C182" s="2" t="s">
        <v>443</v>
      </c>
      <c r="D182" s="15">
        <f t="shared" si="70"/>
        <v>720</v>
      </c>
      <c r="E182" s="15" t="str">
        <f t="shared" si="68"/>
        <v>0x000002D0</v>
      </c>
      <c r="F182" s="15"/>
      <c r="G182" s="2" t="s">
        <v>39</v>
      </c>
      <c r="H182" s="2" t="s">
        <v>496</v>
      </c>
      <c r="I182" s="3" t="s">
        <v>248</v>
      </c>
      <c r="J182" s="3" t="str">
        <f t="shared" si="80"/>
        <v>R00</v>
      </c>
      <c r="K182" s="3" t="str">
        <f>TRIM(MID(I182,FIND(",",I182)+1,99))</f>
        <v>0(R29)</v>
      </c>
      <c r="L182" s="3"/>
      <c r="M182" s="3" t="str">
        <f>HEX2BIN(H182,6)</f>
        <v>101000</v>
      </c>
      <c r="N182" s="3" t="str">
        <f t="shared" si="81"/>
        <v>00000</v>
      </c>
      <c r="O182" s="3" t="str">
        <f>IF(MID(K182,1,1)="#",DEC2BIN(MID(K182,2,99),8)&amp;"1",IF(MID(K182,1,1)="R",DEC2BIN(MID(K182,2,99),5)&amp;"0000",DEC2BIN(MID(K182,FIND("(",K182)+2,2),5)&amp;"00000000"&amp;DEC2BIN(MID(K182,1,FIND("(",K182)-1),8)))</f>
        <v>111010000000000000000</v>
      </c>
      <c r="P182" s="3" t="str">
        <f t="shared" si="82"/>
        <v/>
      </c>
      <c r="Q182" s="3"/>
      <c r="R182" s="3">
        <f t="shared" si="84"/>
        <v>32</v>
      </c>
      <c r="S182" s="3" t="s">
        <v>257</v>
      </c>
      <c r="T182" s="3" t="str">
        <f t="shared" si="85"/>
        <v>10100000000111010000000000000000</v>
      </c>
      <c r="U182" s="4" t="str">
        <f t="shared" si="71"/>
        <v>0xa01d0000</v>
      </c>
      <c r="V182" s="7">
        <f t="shared" si="69"/>
        <v>8</v>
      </c>
    </row>
    <row r="183" spans="1:22" x14ac:dyDescent="0.25">
      <c r="A183" s="5" t="s">
        <v>249</v>
      </c>
      <c r="B183" s="6" t="s">
        <v>444</v>
      </c>
      <c r="C183" s="6" t="s">
        <v>445</v>
      </c>
      <c r="D183" s="16">
        <f t="shared" si="70"/>
        <v>724</v>
      </c>
      <c r="E183" s="16" t="str">
        <f t="shared" si="68"/>
        <v>0x000002D4</v>
      </c>
      <c r="F183" s="16"/>
      <c r="G183" s="6" t="s">
        <v>4</v>
      </c>
      <c r="H183" s="6" t="s">
        <v>487</v>
      </c>
      <c r="I183" s="6" t="s">
        <v>250</v>
      </c>
      <c r="J183" s="7" t="str">
        <f t="shared" si="80"/>
        <v>R29</v>
      </c>
      <c r="K183" s="7" t="str">
        <f t="shared" si="94"/>
        <v>#08</v>
      </c>
      <c r="L183" s="7" t="str">
        <f t="shared" si="95"/>
        <v>R29</v>
      </c>
      <c r="M183" s="7" t="str">
        <f t="shared" si="96"/>
        <v>010000</v>
      </c>
      <c r="N183" s="7" t="str">
        <f t="shared" si="81"/>
        <v>11101</v>
      </c>
      <c r="O183" s="7" t="str">
        <f t="shared" si="108"/>
        <v>000010001</v>
      </c>
      <c r="P183" s="7" t="str">
        <f t="shared" si="82"/>
        <v>0100000</v>
      </c>
      <c r="Q183" s="7" t="str">
        <f t="shared" si="83"/>
        <v>11101</v>
      </c>
      <c r="R183" s="7">
        <f t="shared" si="84"/>
        <v>32</v>
      </c>
      <c r="S183" s="7" t="s">
        <v>257</v>
      </c>
      <c r="T183" s="7" t="str">
        <f t="shared" si="85"/>
        <v>01000011101000010001010000011101</v>
      </c>
      <c r="U183" s="13" t="str">
        <f t="shared" si="71"/>
        <v>0x43a1141d</v>
      </c>
      <c r="V183" s="7">
        <f t="shared" si="69"/>
        <v>8</v>
      </c>
    </row>
    <row r="184" spans="1:22" x14ac:dyDescent="0.25">
      <c r="A184" s="5" t="s">
        <v>251</v>
      </c>
      <c r="B184" s="6" t="s">
        <v>446</v>
      </c>
      <c r="C184" s="6" t="s">
        <v>447</v>
      </c>
      <c r="D184" s="16">
        <f t="shared" si="70"/>
        <v>728</v>
      </c>
      <c r="E184" s="16" t="str">
        <f t="shared" si="68"/>
        <v>0x000002D8</v>
      </c>
      <c r="F184" s="16"/>
      <c r="G184" s="6" t="s">
        <v>11</v>
      </c>
      <c r="H184" s="6" t="s">
        <v>489</v>
      </c>
      <c r="I184" s="6" t="s">
        <v>221</v>
      </c>
      <c r="J184" s="7" t="str">
        <f t="shared" si="80"/>
        <v>R31</v>
      </c>
      <c r="K184" s="7" t="str">
        <f t="shared" si="94"/>
        <v>R04</v>
      </c>
      <c r="L184" s="7" t="str">
        <f t="shared" si="95"/>
        <v>R14</v>
      </c>
      <c r="M184" s="7" t="str">
        <f>HEX2BIN(MID(H184,1,FIND(".",H184)-1),6)</f>
        <v>010001</v>
      </c>
      <c r="N184" s="7" t="str">
        <f t="shared" si="81"/>
        <v>11111</v>
      </c>
      <c r="O184" s="7" t="str">
        <f t="shared" si="108"/>
        <v>001000000</v>
      </c>
      <c r="P184" s="7" t="str">
        <f t="shared" si="82"/>
        <v>0100000</v>
      </c>
      <c r="Q184" s="7" t="str">
        <f t="shared" si="83"/>
        <v>01110</v>
      </c>
      <c r="R184" s="7">
        <f t="shared" si="84"/>
        <v>32</v>
      </c>
      <c r="S184" s="7" t="s">
        <v>257</v>
      </c>
      <c r="T184" s="7" t="str">
        <f t="shared" si="85"/>
        <v>01000111111001000000010000001110</v>
      </c>
      <c r="U184" s="13" t="str">
        <f t="shared" si="71"/>
        <v>0x47e4040e</v>
      </c>
      <c r="V184" s="7">
        <f t="shared" si="69"/>
        <v>8</v>
      </c>
    </row>
    <row r="185" spans="1:22" x14ac:dyDescent="0.25">
      <c r="A185" s="8"/>
      <c r="B185" s="9"/>
      <c r="C185" s="9"/>
      <c r="D185" s="17">
        <f t="shared" si="70"/>
        <v>732</v>
      </c>
      <c r="E185" s="17" t="str">
        <f t="shared" si="68"/>
        <v>0x000002DC</v>
      </c>
      <c r="F185" s="17"/>
      <c r="G185" s="9" t="s">
        <v>11</v>
      </c>
      <c r="H185" s="9" t="s">
        <v>489</v>
      </c>
      <c r="I185" s="10" t="s">
        <v>514</v>
      </c>
      <c r="J185" s="10" t="str">
        <f t="shared" ref="J185:J186" si="109">MID(I185,1,FIND(",", I185)-1)</f>
        <v>R31</v>
      </c>
      <c r="K185" s="10" t="str">
        <f t="shared" si="94"/>
        <v>R31</v>
      </c>
      <c r="L185" s="10" t="str">
        <f t="shared" si="95"/>
        <v>R31</v>
      </c>
      <c r="M185" s="10" t="str">
        <f>HEX2BIN(MID(H185,1,FIND(".",H185)-1),6)</f>
        <v>010001</v>
      </c>
      <c r="N185" s="10" t="str">
        <f t="shared" ref="N185:N186" si="110">DEC2BIN(INT(MID(J185,2,2)),5)</f>
        <v>11111</v>
      </c>
      <c r="O185" s="10" t="str">
        <f t="shared" si="108"/>
        <v>111110000</v>
      </c>
      <c r="P185" s="10" t="str">
        <f t="shared" ref="P185" si="111">IFERROR(HEX2BIN(MID(H185,FIND(".",H185)+1,99),7),"")</f>
        <v>0100000</v>
      </c>
      <c r="Q185" s="10" t="str">
        <f t="shared" si="83"/>
        <v>11111</v>
      </c>
      <c r="R185" s="10">
        <f t="shared" ref="R185" si="112">LEN(T185)</f>
        <v>32</v>
      </c>
      <c r="S185" s="10"/>
      <c r="T185" s="10" t="str">
        <f t="shared" ref="T185" si="113">M185&amp;N185&amp;O185&amp;P185&amp;Q185</f>
        <v>01000111111111110000010000011111</v>
      </c>
      <c r="U185" s="11" t="str">
        <f t="shared" si="71"/>
        <v>0x47ff041f</v>
      </c>
      <c r="V185" s="7">
        <f t="shared" si="69"/>
        <v>8</v>
      </c>
    </row>
    <row r="186" spans="1:22" x14ac:dyDescent="0.25">
      <c r="F186" s="18" t="str">
        <f>DEC2HEX(F180,10)</f>
        <v>FFFFFFFFE9</v>
      </c>
      <c r="G186">
        <f>LEN(F186)</f>
        <v>10</v>
      </c>
      <c r="I186" s="18"/>
      <c r="J186" s="12"/>
      <c r="K186" s="18"/>
      <c r="N186" s="12"/>
    </row>
    <row r="187" spans="1:22" x14ac:dyDescent="0.25">
      <c r="F187" s="18" t="str">
        <f>MID(F186,LEN(F186)-4,5)</f>
        <v>FFFE9</v>
      </c>
      <c r="G187">
        <f>LEN(F187)</f>
        <v>5</v>
      </c>
    </row>
    <row r="188" spans="1:22" x14ac:dyDescent="0.25">
      <c r="F188" s="18" t="str">
        <f>IF(MID(F186,LEN(F186)-6,1)="F","1","0")</f>
        <v>1</v>
      </c>
      <c r="G188">
        <f>LEN(F188)</f>
        <v>1</v>
      </c>
    </row>
    <row r="189" spans="1:22" x14ac:dyDescent="0.25">
      <c r="F189" s="18" t="str">
        <f>F188&amp;F187</f>
        <v>1FFFE9</v>
      </c>
      <c r="G189">
        <f>LEN(F189)</f>
        <v>6</v>
      </c>
    </row>
    <row r="190" spans="1:22" x14ac:dyDescent="0.25">
      <c r="F190" s="18" t="str">
        <f>"0x"&amp;LOWER(IF(MID(DEC2HEX(F180,10),LEN(DEC2HEX(F180,10))-6,1)="F","1","0")&amp;MID(DEC2HEX(F180,10),LEN(DEC2HEX(F180,10))-4,5))</f>
        <v>0x1fffe9</v>
      </c>
      <c r="G190">
        <f>LEN(F190)</f>
        <v>8</v>
      </c>
    </row>
  </sheetData>
  <conditionalFormatting sqref="R2:R5">
    <cfRule type="cellIs" dxfId="27" priority="31" operator="equal">
      <formula>32</formula>
    </cfRule>
  </conditionalFormatting>
  <conditionalFormatting sqref="R6:R185">
    <cfRule type="cellIs" dxfId="26" priority="2" operator="equal">
      <formula>32</formula>
    </cfRule>
  </conditionalFormatting>
  <conditionalFormatting sqref="V2:V185">
    <cfRule type="cellIs" dxfId="0" priority="1" operator="equal">
      <formula>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Sheet1!MIPS_to_AXP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Belanger, Jonathan</cp:lastModifiedBy>
  <dcterms:created xsi:type="dcterms:W3CDTF">2017-05-29T23:09:47Z</dcterms:created>
  <dcterms:modified xsi:type="dcterms:W3CDTF">2017-05-30T18:15:58Z</dcterms:modified>
</cp:coreProperties>
</file>