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Документы\Учеба\Физика\1.04\"/>
    </mc:Choice>
  </mc:AlternateContent>
  <xr:revisionPtr revIDLastSave="0" documentId="13_ncr:1_{BD9B9DAB-E91C-4755-9B57-B08DEBC0E212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V2" i="1"/>
  <c r="P6" i="1"/>
  <c r="Q6" i="1"/>
  <c r="R6" i="1"/>
  <c r="S6" i="1"/>
  <c r="T6" i="1"/>
  <c r="O6" i="1"/>
  <c r="W2" i="1"/>
  <c r="P8" i="1"/>
  <c r="Q8" i="1"/>
  <c r="R8" i="1"/>
  <c r="S8" i="1"/>
  <c r="T8" i="1"/>
  <c r="O8" i="1"/>
  <c r="P7" i="1"/>
  <c r="Q7" i="1"/>
  <c r="R7" i="1"/>
  <c r="S7" i="1"/>
  <c r="T7" i="1"/>
  <c r="O7" i="1"/>
  <c r="P2" i="1"/>
  <c r="O2" i="1"/>
  <c r="N2" i="1"/>
  <c r="M2" i="1"/>
  <c r="L3" i="1"/>
  <c r="J4" i="1"/>
  <c r="N20" i="1"/>
  <c r="H29" i="1"/>
  <c r="J29" i="1"/>
  <c r="O20" i="1" a="1"/>
  <c r="O20" i="1" s="1"/>
  <c r="H25" i="1"/>
  <c r="I24" i="1"/>
  <c r="I25" i="1" s="1"/>
  <c r="A44" i="1" a="1"/>
  <c r="A44" i="1" s="1"/>
  <c r="C41" i="1"/>
  <c r="D41" i="1" s="1"/>
  <c r="C30" i="1"/>
  <c r="D30" i="1" s="1"/>
  <c r="C26" i="1"/>
  <c r="D26" i="1" s="1"/>
  <c r="B5" i="1"/>
  <c r="C19" i="1" s="1"/>
  <c r="D19" i="1" s="1"/>
  <c r="F20" i="1" s="1"/>
  <c r="C9" i="1"/>
  <c r="C24" i="1" s="1"/>
  <c r="D24" i="1" s="1"/>
  <c r="D9" i="1"/>
  <c r="C28" i="1" s="1"/>
  <c r="D28" i="1" s="1"/>
  <c r="E9" i="1"/>
  <c r="C32" i="1" s="1"/>
  <c r="D32" i="1" s="1"/>
  <c r="F9" i="1"/>
  <c r="C36" i="1" s="1"/>
  <c r="D36" i="1" s="1"/>
  <c r="G9" i="1"/>
  <c r="C40" i="1" s="1"/>
  <c r="D40" i="1" s="1"/>
  <c r="C13" i="1"/>
  <c r="C25" i="1" s="1"/>
  <c r="D25" i="1" s="1"/>
  <c r="D13" i="1"/>
  <c r="C29" i="1" s="1"/>
  <c r="D29" i="1" s="1"/>
  <c r="E13" i="1"/>
  <c r="C33" i="1" s="1"/>
  <c r="D33" i="1" s="1"/>
  <c r="F13" i="1"/>
  <c r="C37" i="1" s="1"/>
  <c r="D37" i="1" s="1"/>
  <c r="G13" i="1"/>
  <c r="C17" i="1"/>
  <c r="D17" i="1"/>
  <c r="E17" i="1"/>
  <c r="C34" i="1" s="1"/>
  <c r="D34" i="1" s="1"/>
  <c r="F17" i="1"/>
  <c r="C38" i="1" s="1"/>
  <c r="D38" i="1" s="1"/>
  <c r="G17" i="1"/>
  <c r="C42" i="1" s="1"/>
  <c r="D42" i="1" s="1"/>
  <c r="B17" i="1"/>
  <c r="C22" i="1" s="1"/>
  <c r="D22" i="1" s="1"/>
  <c r="B13" i="1"/>
  <c r="C21" i="1" s="1"/>
  <c r="D21" i="1" s="1"/>
  <c r="B9" i="1"/>
  <c r="C20" i="1" s="1"/>
  <c r="D20" i="1" s="1"/>
  <c r="C5" i="1"/>
  <c r="C23" i="1" s="1"/>
  <c r="D23" i="1" s="1"/>
  <c r="D5" i="1"/>
  <c r="C27" i="1" s="1"/>
  <c r="D27" i="1" s="1"/>
  <c r="E5" i="1"/>
  <c r="C31" i="1" s="1"/>
  <c r="D31" i="1" s="1"/>
  <c r="F5" i="1"/>
  <c r="C35" i="1" s="1"/>
  <c r="D35" i="1" s="1"/>
  <c r="G5" i="1"/>
  <c r="C39" i="1" s="1"/>
  <c r="D39" i="1" s="1"/>
  <c r="E19" i="1" l="1"/>
  <c r="F40" i="1"/>
  <c r="F28" i="1"/>
  <c r="J24" i="1"/>
  <c r="F32" i="1"/>
  <c r="F36" i="1"/>
  <c r="F24" i="1"/>
  <c r="E42" i="1"/>
  <c r="E36" i="1"/>
  <c r="E20" i="1"/>
  <c r="E35" i="1"/>
  <c r="E34" i="1"/>
  <c r="E33" i="1"/>
  <c r="E32" i="1"/>
  <c r="E29" i="1"/>
  <c r="E31" i="1"/>
  <c r="E30" i="1"/>
  <c r="E40" i="1"/>
  <c r="E24" i="1"/>
  <c r="E41" i="1"/>
  <c r="E25" i="1"/>
  <c r="E39" i="1"/>
  <c r="E23" i="1"/>
  <c r="K2" i="1"/>
  <c r="E27" i="1"/>
  <c r="E38" i="1"/>
  <c r="E22" i="1"/>
  <c r="E28" i="1"/>
  <c r="E26" i="1"/>
  <c r="E37" i="1"/>
  <c r="E21" i="1"/>
  <c r="F22" i="1" l="1"/>
  <c r="B44" i="1" a="1"/>
  <c r="B44" i="1" s="1"/>
  <c r="K24" i="1"/>
  <c r="J25" i="1"/>
  <c r="F38" i="1"/>
  <c r="F34" i="1"/>
  <c r="F30" i="1"/>
  <c r="F26" i="1"/>
  <c r="F42" i="1"/>
  <c r="L24" i="1" l="1"/>
  <c r="K25" i="1"/>
  <c r="L25" i="1" l="1"/>
  <c r="M24" i="1"/>
  <c r="M25" i="1" s="1"/>
  <c r="N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<sst xmlns="http://schemas.openxmlformats.org/spreadsheetml/2006/main" count="73" uniqueCount="45">
  <si>
    <t>1 р</t>
  </si>
  <si>
    <t>2 р</t>
  </si>
  <si>
    <t>3 р</t>
  </si>
  <si>
    <t>4 р</t>
  </si>
  <si>
    <t>5 р</t>
  </si>
  <si>
    <t>6 р</t>
  </si>
  <si>
    <t>t1</t>
  </si>
  <si>
    <t>t2</t>
  </si>
  <si>
    <t>t3</t>
  </si>
  <si>
    <t>t_ср</t>
  </si>
  <si>
    <t>1 груз</t>
  </si>
  <si>
    <t>2 груза</t>
  </si>
  <si>
    <t>3 груза</t>
  </si>
  <si>
    <t>4 груза</t>
  </si>
  <si>
    <t>масса</t>
  </si>
  <si>
    <t>а</t>
  </si>
  <si>
    <t>епсилон</t>
  </si>
  <si>
    <t>М</t>
  </si>
  <si>
    <t>h</t>
  </si>
  <si>
    <t>d</t>
  </si>
  <si>
    <t>g</t>
  </si>
  <si>
    <t>1 риска</t>
  </si>
  <si>
    <t>2 риски</t>
  </si>
  <si>
    <t>3 риски</t>
  </si>
  <si>
    <t>4 риски</t>
  </si>
  <si>
    <t>5 рисок</t>
  </si>
  <si>
    <t>6 рисок</t>
  </si>
  <si>
    <t>еп ср</t>
  </si>
  <si>
    <t>м ср</t>
  </si>
  <si>
    <t>I ср</t>
  </si>
  <si>
    <t>4мут</t>
  </si>
  <si>
    <t>ско т 1</t>
  </si>
  <si>
    <t>риски</t>
  </si>
  <si>
    <t>коэф стьюд</t>
  </si>
  <si>
    <t>относ</t>
  </si>
  <si>
    <t>b=i0</t>
  </si>
  <si>
    <t>a=4mut</t>
  </si>
  <si>
    <t>x=R^2</t>
  </si>
  <si>
    <t>y=i</t>
  </si>
  <si>
    <t>di</t>
  </si>
  <si>
    <t>i</t>
  </si>
  <si>
    <t>r^2</t>
  </si>
  <si>
    <t>D</t>
  </si>
  <si>
    <t>сб</t>
  </si>
  <si>
    <t>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</si>
</sst>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color rgb="FF000000"/>
      <name val="MathJax_Main"/>
    </font>
    <font>
      <sz val="5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effectLst/>
              </a:rPr>
              <a:t>График зависимости </a:t>
            </a:r>
            <a:r>
              <a:rPr lang="ru-RU" sz="1200" i="1">
                <a:effectLst/>
              </a:rPr>
              <a:t>M </a:t>
            </a:r>
            <a:r>
              <a:rPr lang="ru-RU" sz="1200">
                <a:effectLst/>
              </a:rPr>
              <a:t>от</a:t>
            </a:r>
            <a:r>
              <a:rPr lang="ru-RU" sz="1200" i="1">
                <a:effectLst/>
              </a:rPr>
              <a:t> ε</a:t>
            </a:r>
            <a:r>
              <a:rPr lang="ru-RU" sz="1200">
                <a:effectLst/>
              </a:rPr>
              <a:t> для разных положений утяжелителей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риска</c:v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Лист1!$D$19:$D$22</c:f>
              <c:numCache>
                <c:formatCode>General</c:formatCode>
                <c:ptCount val="4"/>
                <c:pt idx="0">
                  <c:v>2.1399456521739131</c:v>
                </c:pt>
                <c:pt idx="1">
                  <c:v>5.14379100336257</c:v>
                </c:pt>
                <c:pt idx="2">
                  <c:v>7.3047763729675035</c:v>
                </c:pt>
                <c:pt idx="3">
                  <c:v>9.3854692675043445</c:v>
                </c:pt>
              </c:numCache>
            </c:numRef>
          </c:xVal>
          <c:yVal>
            <c:numRef>
              <c:f>Лист1!$E$19:$E$22</c:f>
              <c:numCache>
                <c:formatCode>General</c:formatCode>
                <c:ptCount val="4"/>
                <c:pt idx="0">
                  <c:v>4.9389553125000006E-2</c:v>
                </c:pt>
                <c:pt idx="1">
                  <c:v>9.8079931206057347E-2</c:v>
                </c:pt>
                <c:pt idx="2">
                  <c:v>0.14636541037714212</c:v>
                </c:pt>
                <c:pt idx="3">
                  <c:v>0.19418527634659138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3-42CC-A68C-B2216BF3BC52}"/>
            </c:ext>
          </c:extLst>
        </c:ser>
        <c:ser>
          <c:idx val="1"/>
          <c:order val="1"/>
          <c:tx>
            <c:v>2 риска</c:v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Лист1!$D$23:$D$26</c:f>
              <c:numCache>
                <c:formatCode>General</c:formatCode>
                <c:ptCount val="4"/>
                <c:pt idx="0">
                  <c:v>1.6777467413864047</c:v>
                </c:pt>
                <c:pt idx="1">
                  <c:v>3.3176949655953716</c:v>
                </c:pt>
                <c:pt idx="2">
                  <c:v>5.3070758315429662</c:v>
                </c:pt>
                <c:pt idx="3">
                  <c:v>6.7333258803609848</c:v>
                </c:pt>
              </c:numCache>
            </c:numRef>
          </c:xVal>
          <c:yVal>
            <c:numRef>
              <c:f>Лист1!$E$23:$E$26</c:f>
              <c:numCache>
                <c:formatCode>General</c:formatCode>
                <c:ptCount val="4"/>
                <c:pt idx="0">
                  <c:v>4.9443343834237458E-2</c:v>
                </c:pt>
                <c:pt idx="1">
                  <c:v>9.8504973319808023E-2</c:v>
                </c:pt>
                <c:pt idx="2">
                  <c:v>0.1470628875441751</c:v>
                </c:pt>
                <c:pt idx="3">
                  <c:v>0.19541990213617436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B3-42CC-A68C-B2216BF3BC52}"/>
            </c:ext>
          </c:extLst>
        </c:ser>
        <c:ser>
          <c:idx val="2"/>
          <c:order val="2"/>
          <c:tx>
            <c:v>3 риска</c:v>
          </c:tx>
          <c:spPr>
            <a:ln w="19050" cap="rnd">
              <a:solidFill>
                <a:schemeClr val="accent2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Лист1!$D$27:$D$30</c:f>
              <c:numCache>
                <c:formatCode>General</c:formatCode>
                <c:ptCount val="4"/>
                <c:pt idx="0">
                  <c:v>1.4436596028478685</c:v>
                </c:pt>
                <c:pt idx="1">
                  <c:v>2.5984207541062472</c:v>
                </c:pt>
                <c:pt idx="2">
                  <c:v>4.2751352164195593</c:v>
                </c:pt>
                <c:pt idx="3">
                  <c:v>5.2041282118764141</c:v>
                </c:pt>
              </c:numCache>
            </c:numRef>
          </c:xVal>
          <c:yVal>
            <c:numRef>
              <c:f>Лист1!$E$27:$E$30</c:f>
              <c:numCache>
                <c:formatCode>General</c:formatCode>
                <c:ptCount val="4"/>
                <c:pt idx="0">
                  <c:v>4.9470586895420568E-2</c:v>
                </c:pt>
                <c:pt idx="1">
                  <c:v>9.8672391585274244E-2</c:v>
                </c:pt>
                <c:pt idx="2">
                  <c:v>0.14742317929053927</c:v>
                </c:pt>
                <c:pt idx="3">
                  <c:v>0.19613177423480732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B3-42CC-A68C-B2216BF3BC52}"/>
            </c:ext>
          </c:extLst>
        </c:ser>
        <c:ser>
          <c:idx val="3"/>
          <c:order val="3"/>
          <c:tx>
            <c:v>4 риска</c:v>
          </c:tx>
          <c:spPr>
            <a:ln w="19050" cap="rnd">
              <a:solidFill>
                <a:schemeClr val="accent3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Лист1!$D$31:$D$34</c:f>
              <c:numCache>
                <c:formatCode>General</c:formatCode>
                <c:ptCount val="4"/>
                <c:pt idx="0">
                  <c:v>0.90158953454903601</c:v>
                </c:pt>
                <c:pt idx="1">
                  <c:v>1.8517647612105246</c:v>
                </c:pt>
                <c:pt idx="2">
                  <c:v>3.1488583027008983</c:v>
                </c:pt>
                <c:pt idx="3">
                  <c:v>4.0572377063443472</c:v>
                </c:pt>
              </c:numCache>
            </c:numRef>
          </c:xVal>
          <c:yVal>
            <c:numRef>
              <c:f>Лист1!$E$31:$E$34</c:f>
              <c:numCache>
                <c:formatCode>General</c:formatCode>
                <c:ptCount val="4"/>
                <c:pt idx="0">
                  <c:v>4.9533673009969185E-2</c:v>
                </c:pt>
                <c:pt idx="1">
                  <c:v>9.8846183234180651E-2</c:v>
                </c:pt>
                <c:pt idx="2">
                  <c:v>0.14781640761219503</c:v>
                </c:pt>
                <c:pt idx="3">
                  <c:v>0.19666567470294261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B3-42CC-A68C-B2216BF3BC52}"/>
            </c:ext>
          </c:extLst>
        </c:ser>
        <c:ser>
          <c:idx val="4"/>
          <c:order val="4"/>
          <c:tx>
            <c:v>5 риска</c:v>
          </c:tx>
          <c:spPr>
            <a:ln w="19050" cap="rnd">
              <a:solidFill>
                <a:schemeClr val="accent4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Лист1!$D$35:$D$38</c:f>
              <c:numCache>
                <c:formatCode>General</c:formatCode>
                <c:ptCount val="4"/>
                <c:pt idx="0">
                  <c:v>0.72282020902273847</c:v>
                </c:pt>
                <c:pt idx="1">
                  <c:v>1.5127429322579184</c:v>
                </c:pt>
                <c:pt idx="2">
                  <c:v>2.2453324350102779</c:v>
                </c:pt>
                <c:pt idx="3">
                  <c:v>3.1063226189198914</c:v>
                </c:pt>
              </c:numCache>
            </c:numRef>
          </c:xVal>
          <c:yVal>
            <c:numRef>
              <c:f>Лист1!$E$35:$E$38</c:f>
              <c:numCache>
                <c:formatCode>General</c:formatCode>
                <c:ptCount val="4"/>
                <c:pt idx="0">
                  <c:v>4.9554478184073936E-2</c:v>
                </c:pt>
                <c:pt idx="1">
                  <c:v>9.8925093955087667E-2</c:v>
                </c:pt>
                <c:pt idx="2">
                  <c:v>0.14813186463364053</c:v>
                </c:pt>
                <c:pt idx="3">
                  <c:v>0.19710834469444044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BB3-42CC-A68C-B2216BF3BC52}"/>
            </c:ext>
          </c:extLst>
        </c:ser>
        <c:ser>
          <c:idx val="5"/>
          <c:order val="5"/>
          <c:tx>
            <c:v>6 риска</c:v>
          </c:tx>
          <c:spPr>
            <a:ln w="19050" cap="rnd">
              <a:solidFill>
                <a:schemeClr val="accent5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Лист1!$D$39:$D$42</c:f>
              <c:numCache>
                <c:formatCode>General</c:formatCode>
                <c:ptCount val="4"/>
                <c:pt idx="0">
                  <c:v>0.60305401485890631</c:v>
                </c:pt>
                <c:pt idx="1">
                  <c:v>1.2097606717021385</c:v>
                </c:pt>
                <c:pt idx="2">
                  <c:v>1.8094401075324404</c:v>
                </c:pt>
                <c:pt idx="3">
                  <c:v>2.4412883709499704</c:v>
                </c:pt>
              </c:numCache>
            </c:numRef>
          </c:xVal>
          <c:yVal>
            <c:numRef>
              <c:f>Лист1!$E$39:$E$42</c:f>
              <c:numCache>
                <c:formatCode>General</c:formatCode>
                <c:ptCount val="4"/>
                <c:pt idx="0">
                  <c:v>4.9568416573750725E-2</c:v>
                </c:pt>
                <c:pt idx="1">
                  <c:v>9.8995616106054618E-2</c:v>
                </c:pt>
                <c:pt idx="2">
                  <c:v>0.14828405208085613</c:v>
                </c:pt>
                <c:pt idx="3">
                  <c:v>0.1974179314375554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BB3-42CC-A68C-B2216BF3B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635488"/>
        <c:axId val="917628288"/>
      </c:scatterChart>
      <c:valAx>
        <c:axId val="9176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𝜺,  </a:t>
                </a:r>
                <a:r>
                  <a:rPr lang="ru-RU" sz="1000" b="0" i="0" u="none" strike="noStrike" baseline="0">
                    <a:effectLst/>
                  </a:rPr>
                  <a:t>рад/с^𝟐 </a:t>
                </a:r>
                <a:endParaRPr lang="ru-RU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7628288"/>
        <c:crosses val="autoZero"/>
        <c:crossBetween val="midCat"/>
      </c:valAx>
      <c:valAx>
        <c:axId val="9176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𝑴</a:t>
                </a:r>
                <a:r>
                  <a:rPr lang="ru-RU" sz="1000" b="0" i="0" u="none" strike="noStrike" baseline="0">
                    <a:effectLst/>
                  </a:rPr>
                  <a:t>, Н∙м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763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effectLst/>
              </a:rPr>
              <a:t>График зависимости момента инерции от положения утяжелителей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Лист1!$H$25:$M$25</c:f>
              <c:numCache>
                <c:formatCode>General</c:formatCode>
                <c:ptCount val="6"/>
                <c:pt idx="0">
                  <c:v>5.9290000000000002E-3</c:v>
                </c:pt>
                <c:pt idx="1">
                  <c:v>1.0404000000000002E-2</c:v>
                </c:pt>
                <c:pt idx="2">
                  <c:v>1.6129000000000001E-2</c:v>
                </c:pt>
                <c:pt idx="3">
                  <c:v>2.3104E-2</c:v>
                </c:pt>
                <c:pt idx="4">
                  <c:v>3.1328999999999996E-2</c:v>
                </c:pt>
                <c:pt idx="5">
                  <c:v>4.0803999999999993E-2</c:v>
                </c:pt>
              </c:numCache>
            </c:numRef>
          </c:xVal>
          <c:yVal>
            <c:numRef>
              <c:f>Лист1!$H$26:$M$26</c:f>
              <c:numCache>
                <c:formatCode>General</c:formatCode>
                <c:ptCount val="6"/>
                <c:pt idx="0">
                  <c:v>2.0034645226769999E-2</c:v>
                </c:pt>
                <c:pt idx="1">
                  <c:v>2.8256258603892699E-2</c:v>
                </c:pt>
                <c:pt idx="2">
                  <c:v>3.7301938814159899E-2</c:v>
                </c:pt>
                <c:pt idx="3">
                  <c:v>4.5340220333237799E-2</c:v>
                </c:pt>
                <c:pt idx="4">
                  <c:v>6.2332938948137503E-2</c:v>
                </c:pt>
                <c:pt idx="5">
                  <c:v>8.0591774961104395E-2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528-4584-AEF6-9AAC1B7F9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635488"/>
        <c:axId val="917628288"/>
      </c:scatterChart>
      <c:valAx>
        <c:axId val="9176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𝑹</a:t>
                </a:r>
                <a:r>
                  <a:rPr lang="ru-RU" sz="1000" b="1" i="0" u="none" strike="noStrike" baseline="0">
                    <a:effectLst/>
                  </a:rPr>
                  <a:t>^</a:t>
                </a:r>
                <a:r>
                  <a:rPr lang="en-US" sz="1000" b="1" i="0" u="none" strike="noStrike" baseline="0">
                    <a:effectLst/>
                  </a:rPr>
                  <a:t>𝟐,</a:t>
                </a:r>
                <a:r>
                  <a:rPr lang="en-US" sz="1000" b="0" i="0" u="none" strike="noStrike" baseline="0">
                    <a:effectLst/>
                  </a:rPr>
                  <a:t> </a:t>
                </a:r>
                <a:r>
                  <a:rPr lang="ru-RU" sz="1000" b="0" i="0" u="none" strike="noStrike" baseline="0">
                    <a:effectLst/>
                  </a:rPr>
                  <a:t>м^2</a:t>
                </a:r>
                <a:endParaRPr lang="ru-RU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7628288"/>
        <c:crosses val="autoZero"/>
        <c:crossBetween val="midCat"/>
      </c:valAx>
      <c:valAx>
        <c:axId val="9176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𝑰,</a:t>
                </a:r>
                <a:r>
                  <a:rPr lang="en-US" sz="1000" b="0" i="0" u="none" strike="noStrike" baseline="0">
                    <a:effectLst/>
                  </a:rPr>
                  <a:t> кг</a:t>
                </a:r>
                <a:r>
                  <a:rPr lang="ru-RU" sz="1000" b="0" i="0" u="none" strike="noStrike" baseline="0">
                    <a:effectLst/>
                  </a:rPr>
                  <a:t>∙м^2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763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6</xdr:col>
      <xdr:colOff>293914</xdr:colOff>
      <xdr:row>21</xdr:row>
      <xdr:rowOff>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E5723F2-DC0B-9E98-DBE1-40AA4B202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3537857"/>
          <a:ext cx="293915" cy="40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631371</xdr:colOff>
      <xdr:row>21</xdr:row>
      <xdr:rowOff>87086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5906228-0143-CEE6-7B5C-B9E502C24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3739243"/>
          <a:ext cx="631372" cy="288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266700</xdr:colOff>
      <xdr:row>24</xdr:row>
      <xdr:rowOff>65314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4834814-8CCA-5643-57B3-74EF4C3B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4337957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402771</xdr:colOff>
      <xdr:row>25</xdr:row>
      <xdr:rowOff>70757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C358FCC-F61C-D903-76CE-E01AE4F7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4539343"/>
          <a:ext cx="402772" cy="272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293914</xdr:colOff>
      <xdr:row>27</xdr:row>
      <xdr:rowOff>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F86E8D8-B037-3248-816C-C36D25E6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4740729"/>
          <a:ext cx="293915" cy="402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364671</xdr:colOff>
      <xdr:row>29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F0CE45F-7D47-B56B-441C-CE7238BC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5143500"/>
          <a:ext cx="364672" cy="402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462643</xdr:colOff>
      <xdr:row>28</xdr:row>
      <xdr:rowOff>87086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C27F11F-CECE-E677-9D33-9CB8BFB24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8857" y="5143500"/>
          <a:ext cx="462643" cy="288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146957</xdr:colOff>
      <xdr:row>30</xdr:row>
      <xdr:rowOff>76199</xdr:rowOff>
    </xdr:from>
    <xdr:to>
      <xdr:col>16</xdr:col>
      <xdr:colOff>179614</xdr:colOff>
      <xdr:row>53</xdr:row>
      <xdr:rowOff>46654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86C7E7B1-F4BB-D45E-CF7F-506304334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367004</xdr:colOff>
      <xdr:row>30</xdr:row>
      <xdr:rowOff>91751</xdr:rowOff>
    </xdr:from>
    <xdr:to>
      <xdr:col>27</xdr:col>
      <xdr:colOff>248038</xdr:colOff>
      <xdr:row>53</xdr:row>
      <xdr:rowOff>59095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765C31CE-DDB4-4E6D-BA8C-4732554BF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topLeftCell="L1" zoomScale="70" zoomScaleNormal="70" workbookViewId="0">
      <selection activeCell="X2" sqref="X2"/>
    </sheetView>
  </sheetViews>
  <sheetFormatPr defaultRowHeight="14.6"/>
  <cols>
    <col min="7" max="7" width="12.15234375" bestFit="1" customWidth="1"/>
    <col min="13" max="13" width="12.15234375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31</v>
      </c>
      <c r="L1" t="s">
        <v>33</v>
      </c>
      <c r="N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42</v>
      </c>
      <c r="X1" t="s">
        <v>43</v>
      </c>
      <c r="Y1" t="s">
        <v>44</v>
      </c>
    </row>
    <row r="2" spans="1:25">
      <c r="A2" t="s">
        <v>6</v>
      </c>
      <c r="B2">
        <v>5.21</v>
      </c>
      <c r="C2">
        <v>5.88</v>
      </c>
      <c r="D2">
        <v>6.57</v>
      </c>
      <c r="E2">
        <v>7.93</v>
      </c>
      <c r="F2">
        <v>9.09</v>
      </c>
      <c r="G2">
        <v>9.9</v>
      </c>
      <c r="K2">
        <f>SQRT(((B2-B5)^2+(B3-B5)^2+(B4-B5)^2)/(6))</f>
        <v>0.10397649306988149</v>
      </c>
      <c r="L2" s="13">
        <v>4.3026527299112702</v>
      </c>
      <c r="M2">
        <f>SQRT(L3^2+(2/3*0.05)^2)</f>
        <v>0.44861483554417148</v>
      </c>
      <c r="N2">
        <f>M2/B5*100</f>
        <v>8.4115281664532144</v>
      </c>
      <c r="O2">
        <f>M2/1.63414634146341</f>
        <v>0.27452549637777734</v>
      </c>
      <c r="P2">
        <f>O2/B5*100</f>
        <v>5.1473530570833255</v>
      </c>
      <c r="R2" s="11">
        <v>9.3993029506452205E-3</v>
      </c>
      <c r="S2" s="11">
        <v>0.42573</v>
      </c>
      <c r="T2">
        <v>2.128E-2</v>
      </c>
      <c r="U2">
        <v>4.5643000000000003E-2</v>
      </c>
      <c r="V2">
        <f>SUM(O6:T6)</f>
        <v>0.8702096751432209</v>
      </c>
      <c r="W2">
        <f>SUM(O8:T8)</f>
        <v>8.6596927083333294E-4</v>
      </c>
      <c r="X2">
        <f>V2/W2</f>
        <v>1004.8967145286891</v>
      </c>
    </row>
    <row r="3" spans="1:25">
      <c r="A3" t="s">
        <v>7</v>
      </c>
      <c r="B3">
        <v>5.54</v>
      </c>
      <c r="C3">
        <v>6.03</v>
      </c>
      <c r="D3">
        <v>6.45</v>
      </c>
      <c r="E3">
        <v>8.36</v>
      </c>
      <c r="F3">
        <v>9.14</v>
      </c>
      <c r="G3">
        <v>10</v>
      </c>
      <c r="L3">
        <f>K2*L2</f>
        <v>0.44737474175372588</v>
      </c>
    </row>
    <row r="4" spans="1:25">
      <c r="A4" t="s">
        <v>8</v>
      </c>
      <c r="B4">
        <v>5.25</v>
      </c>
      <c r="C4">
        <v>6.16</v>
      </c>
      <c r="D4">
        <v>6.46</v>
      </c>
      <c r="E4">
        <v>8.36</v>
      </c>
      <c r="F4">
        <v>9.3000000000000007</v>
      </c>
      <c r="G4">
        <v>10.24</v>
      </c>
      <c r="I4" t="s">
        <v>18</v>
      </c>
      <c r="J4">
        <f>SQRT(((4.66-4.65)^2+(4.61-4.65)^2+(4.68-4.65)^2)/(6))</f>
        <v>2.0816659994661167E-2</v>
      </c>
    </row>
    <row r="5" spans="1:25">
      <c r="A5" t="s">
        <v>9</v>
      </c>
      <c r="B5">
        <f>AVERAGE(B2:B4)</f>
        <v>5.333333333333333</v>
      </c>
      <c r="C5">
        <f t="shared" ref="C5:G5" si="0">AVERAGE(C2:C4)</f>
        <v>6.0233333333333334</v>
      </c>
      <c r="D5">
        <f t="shared" si="0"/>
        <v>6.4933333333333332</v>
      </c>
      <c r="E5">
        <f t="shared" si="0"/>
        <v>8.2166666666666668</v>
      </c>
      <c r="F5">
        <f t="shared" si="0"/>
        <v>9.1766666666666676</v>
      </c>
      <c r="G5">
        <f t="shared" si="0"/>
        <v>10.046666666666667</v>
      </c>
      <c r="H5" t="s">
        <v>10</v>
      </c>
      <c r="I5">
        <v>0.7</v>
      </c>
    </row>
    <row r="6" spans="1:25">
      <c r="A6" t="s">
        <v>6</v>
      </c>
      <c r="B6">
        <v>3.41</v>
      </c>
      <c r="C6">
        <v>4.2</v>
      </c>
      <c r="D6">
        <v>4.7</v>
      </c>
      <c r="E6">
        <v>5.77</v>
      </c>
      <c r="F6">
        <v>6.34</v>
      </c>
      <c r="G6">
        <v>7.33</v>
      </c>
      <c r="O6">
        <f>O7^2</f>
        <v>0.16463394155077779</v>
      </c>
      <c r="P6">
        <f t="shared" ref="P6:T6" si="1">P7^2</f>
        <v>0.15806312285327503</v>
      </c>
      <c r="Q6">
        <f t="shared" si="1"/>
        <v>0.15099415414213363</v>
      </c>
      <c r="R6">
        <f t="shared" si="1"/>
        <v>0.14486164366079604</v>
      </c>
      <c r="S6">
        <f t="shared" si="1"/>
        <v>0.13227153031321615</v>
      </c>
      <c r="T6">
        <f t="shared" si="1"/>
        <v>0.11938528262302227</v>
      </c>
    </row>
    <row r="7" spans="1:25">
      <c r="A7" t="s">
        <v>7</v>
      </c>
      <c r="B7">
        <v>3.55</v>
      </c>
      <c r="C7">
        <v>4.3</v>
      </c>
      <c r="D7">
        <v>4.96</v>
      </c>
      <c r="E7">
        <v>5.69</v>
      </c>
      <c r="F7">
        <v>6.46</v>
      </c>
      <c r="G7">
        <v>6.99</v>
      </c>
      <c r="I7" t="s">
        <v>19</v>
      </c>
      <c r="N7" t="s">
        <v>40</v>
      </c>
      <c r="O7">
        <f>H20-($S$2+($R$2*H25))</f>
        <v>-0.40575108324042436</v>
      </c>
      <c r="P7">
        <f t="shared" ref="P7:T7" si="2">I20-($S$2+($R$2*I25))</f>
        <v>-0.39757153174400583</v>
      </c>
      <c r="Q7">
        <f t="shared" si="2"/>
        <v>-0.38857966254313109</v>
      </c>
      <c r="R7">
        <f t="shared" si="2"/>
        <v>-0.38060694116213389</v>
      </c>
      <c r="S7">
        <f t="shared" si="2"/>
        <v>-0.36369153181400327</v>
      </c>
      <c r="T7">
        <f t="shared" si="2"/>
        <v>-0.34552175419649378</v>
      </c>
    </row>
    <row r="8" spans="1:25">
      <c r="A8" t="s">
        <v>8</v>
      </c>
      <c r="B8">
        <v>3.36</v>
      </c>
      <c r="C8">
        <v>4.3499999999999996</v>
      </c>
      <c r="D8">
        <v>4.8600000000000003</v>
      </c>
      <c r="E8">
        <v>5.74</v>
      </c>
      <c r="F8">
        <v>6.23</v>
      </c>
      <c r="G8">
        <v>6.96</v>
      </c>
      <c r="I8">
        <v>4.5999999999999999E-2</v>
      </c>
      <c r="N8" t="s">
        <v>41</v>
      </c>
      <c r="O8">
        <f>(H25-$N$25)^2</f>
        <v>2.3575043402777784E-4</v>
      </c>
      <c r="P8">
        <f t="shared" ref="P8:T8" si="3">(I25-$N$25)^2</f>
        <v>1.1835626736111112E-4</v>
      </c>
      <c r="Q8">
        <f t="shared" si="3"/>
        <v>2.6565434027777793E-5</v>
      </c>
      <c r="R8">
        <f t="shared" si="3"/>
        <v>3.3154340277777676E-6</v>
      </c>
      <c r="S8">
        <f t="shared" si="3"/>
        <v>1.0091876736111099E-4</v>
      </c>
      <c r="T8">
        <f t="shared" si="3"/>
        <v>3.8106293402777742E-4</v>
      </c>
    </row>
    <row r="9" spans="1:25">
      <c r="A9" t="s">
        <v>9</v>
      </c>
      <c r="B9">
        <f>AVERAGE(B6:B8)</f>
        <v>3.44</v>
      </c>
      <c r="C9">
        <f t="shared" ref="C9:G9" si="4">AVERAGE(C6:C8)</f>
        <v>4.2833333333333332</v>
      </c>
      <c r="D9">
        <f t="shared" si="4"/>
        <v>4.84</v>
      </c>
      <c r="E9">
        <f t="shared" si="4"/>
        <v>5.7333333333333343</v>
      </c>
      <c r="F9">
        <f t="shared" si="4"/>
        <v>6.3433333333333337</v>
      </c>
      <c r="G9">
        <f t="shared" si="4"/>
        <v>7.0933333333333337</v>
      </c>
      <c r="H9" t="s">
        <v>11</v>
      </c>
    </row>
    <row r="10" spans="1:25">
      <c r="A10" t="s">
        <v>6</v>
      </c>
      <c r="B10">
        <v>2.89</v>
      </c>
      <c r="C10">
        <v>3.3</v>
      </c>
      <c r="D10">
        <v>3.85</v>
      </c>
      <c r="E10">
        <v>4.5199999999999996</v>
      </c>
      <c r="F10">
        <v>5.03</v>
      </c>
      <c r="G10">
        <v>5.85</v>
      </c>
      <c r="I10" t="s">
        <v>20</v>
      </c>
    </row>
    <row r="11" spans="1:25">
      <c r="A11" t="s">
        <v>7</v>
      </c>
      <c r="B11">
        <v>2.77</v>
      </c>
      <c r="C11">
        <v>3.57</v>
      </c>
      <c r="D11">
        <v>3.64</v>
      </c>
      <c r="E11">
        <v>4.32</v>
      </c>
      <c r="F11">
        <v>5.27</v>
      </c>
      <c r="G11">
        <v>5.77</v>
      </c>
      <c r="I11">
        <v>9.81</v>
      </c>
    </row>
    <row r="12" spans="1:25">
      <c r="A12" t="s">
        <v>8</v>
      </c>
      <c r="B12">
        <v>3</v>
      </c>
      <c r="C12">
        <v>3.29</v>
      </c>
      <c r="D12">
        <v>3.83</v>
      </c>
      <c r="E12">
        <v>4.3499999999999996</v>
      </c>
      <c r="F12">
        <v>5.32</v>
      </c>
      <c r="G12">
        <v>5.78</v>
      </c>
    </row>
    <row r="13" spans="1:25">
      <c r="A13" t="s">
        <v>9</v>
      </c>
      <c r="B13">
        <f>AVERAGE(B10:B12)</f>
        <v>2.8866666666666667</v>
      </c>
      <c r="C13">
        <f t="shared" ref="C13:G13" si="5">AVERAGE(C10:C12)</f>
        <v>3.3866666666666667</v>
      </c>
      <c r="D13">
        <f t="shared" si="5"/>
        <v>3.7733333333333334</v>
      </c>
      <c r="E13">
        <f t="shared" si="5"/>
        <v>4.3966666666666665</v>
      </c>
      <c r="F13">
        <f t="shared" si="5"/>
        <v>5.206666666666667</v>
      </c>
      <c r="G13">
        <f t="shared" si="5"/>
        <v>5.8</v>
      </c>
      <c r="H13" t="s">
        <v>12</v>
      </c>
    </row>
    <row r="14" spans="1:25">
      <c r="A14" t="s">
        <v>6</v>
      </c>
      <c r="B14">
        <v>2.62</v>
      </c>
      <c r="C14">
        <v>2.97</v>
      </c>
      <c r="D14">
        <v>3.4</v>
      </c>
      <c r="E14">
        <v>3.81</v>
      </c>
      <c r="F14">
        <v>4.54</v>
      </c>
      <c r="G14">
        <v>4.93</v>
      </c>
    </row>
    <row r="15" spans="1:25">
      <c r="A15" t="s">
        <v>7</v>
      </c>
      <c r="B15">
        <v>2.68</v>
      </c>
      <c r="C15">
        <v>2.96</v>
      </c>
      <c r="D15">
        <v>3.49</v>
      </c>
      <c r="E15">
        <v>3.93</v>
      </c>
      <c r="F15">
        <v>4.34</v>
      </c>
      <c r="G15">
        <v>5.03</v>
      </c>
    </row>
    <row r="16" spans="1:25">
      <c r="A16" t="s">
        <v>8</v>
      </c>
      <c r="B16">
        <v>2.34</v>
      </c>
      <c r="C16">
        <v>3.09</v>
      </c>
      <c r="D16">
        <v>3.37</v>
      </c>
      <c r="E16">
        <v>3.88</v>
      </c>
      <c r="F16">
        <v>4.4000000000000004</v>
      </c>
      <c r="G16">
        <v>5.0199999999999996</v>
      </c>
    </row>
    <row r="17" spans="1:20">
      <c r="A17" t="s">
        <v>9</v>
      </c>
      <c r="B17">
        <f>AVERAGE(B14:B16)</f>
        <v>2.5466666666666669</v>
      </c>
      <c r="C17">
        <f t="shared" ref="C17:G17" si="6">AVERAGE(C14:C16)</f>
        <v>3.0066666666666664</v>
      </c>
      <c r="D17">
        <f t="shared" si="6"/>
        <v>3.4200000000000004</v>
      </c>
      <c r="E17">
        <f t="shared" si="6"/>
        <v>3.8733333333333335</v>
      </c>
      <c r="F17">
        <f t="shared" si="6"/>
        <v>4.4266666666666667</v>
      </c>
      <c r="G17">
        <f t="shared" si="6"/>
        <v>4.9933333333333332</v>
      </c>
      <c r="H17" t="s">
        <v>13</v>
      </c>
    </row>
    <row r="18" spans="1:20" ht="15" thickBot="1">
      <c r="A18" t="s">
        <v>32</v>
      </c>
      <c r="B18" t="s">
        <v>14</v>
      </c>
      <c r="C18" t="s">
        <v>15</v>
      </c>
      <c r="D18" t="s">
        <v>16</v>
      </c>
      <c r="E18" t="s">
        <v>17</v>
      </c>
    </row>
    <row r="19" spans="1:20" ht="15.9" thickBot="1">
      <c r="A19">
        <v>1</v>
      </c>
      <c r="B19">
        <v>220</v>
      </c>
      <c r="C19">
        <f>(2*$I$5)/B5^2</f>
        <v>4.9218749999999999E-2</v>
      </c>
      <c r="D19">
        <f>(2*C19)/$I$8</f>
        <v>2.1399456521739131</v>
      </c>
      <c r="E19">
        <f t="shared" ref="E19:E42" si="7">((A44*$I$8)/2)*($I$11-C19)</f>
        <v>4.9389553125000006E-2</v>
      </c>
      <c r="F19" t="s">
        <v>27</v>
      </c>
      <c r="G19" s="1"/>
      <c r="H19" s="2" t="s">
        <v>21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</row>
    <row r="20" spans="1:20" ht="15.9" thickBot="1">
      <c r="B20">
        <v>440</v>
      </c>
      <c r="C20">
        <f>(2*$I$5)/B9^2</f>
        <v>0.11830719307733911</v>
      </c>
      <c r="D20">
        <f t="shared" ref="D20:D42" si="8">(2*C20)/$I$8</f>
        <v>5.14379100336257</v>
      </c>
      <c r="E20">
        <f t="shared" si="7"/>
        <v>9.8079931206057347E-2</v>
      </c>
      <c r="F20">
        <f>AVERAGE(D19:D22)</f>
        <v>5.9934955740020825</v>
      </c>
      <c r="G20" s="3"/>
      <c r="H20" s="11">
        <v>2.0034645226769999E-2</v>
      </c>
      <c r="I20" s="11">
        <v>2.8256258603892699E-2</v>
      </c>
      <c r="J20" s="11">
        <v>3.7301938814159899E-2</v>
      </c>
      <c r="K20" s="11">
        <v>4.5340220333237799E-2</v>
      </c>
      <c r="L20" s="11">
        <v>6.2332938948137503E-2</v>
      </c>
      <c r="M20" s="11">
        <v>8.0591774961104395E-2</v>
      </c>
      <c r="N20">
        <f>AVERAGE(H20:M20)</f>
        <v>4.5642962814550381E-2</v>
      </c>
      <c r="O20" cm="1">
        <f t="array" ref="O20:T21">ROUND(H20:M21,3)</f>
        <v>0.02</v>
      </c>
      <c r="P20">
        <v>2.8000000000000001E-2</v>
      </c>
      <c r="Q20">
        <v>3.6999999999999998E-2</v>
      </c>
      <c r="R20">
        <v>4.4999999999999998E-2</v>
      </c>
      <c r="S20">
        <v>6.2E-2</v>
      </c>
      <c r="T20">
        <v>8.1000000000000003E-2</v>
      </c>
    </row>
    <row r="21" spans="1:20" ht="15.9" thickBot="1">
      <c r="B21">
        <v>660</v>
      </c>
      <c r="C21">
        <f>(2*$I$5)/B13^2</f>
        <v>0.16800985657825257</v>
      </c>
      <c r="D21">
        <f t="shared" si="8"/>
        <v>7.3047763729675035</v>
      </c>
      <c r="E21">
        <f t="shared" si="7"/>
        <v>0.14636541037714212</v>
      </c>
      <c r="F21" t="s">
        <v>28</v>
      </c>
      <c r="G21" s="3"/>
      <c r="H21" s="11">
        <v>1.9274850066935401E-3</v>
      </c>
      <c r="I21" s="11">
        <v>2.2654774543277101E-3</v>
      </c>
      <c r="J21" s="11">
        <v>-3.1686016383228898E-3</v>
      </c>
      <c r="K21" s="11">
        <v>1.03245669433416E-2</v>
      </c>
      <c r="L21" s="11">
        <v>5.1965433662166296E-3</v>
      </c>
      <c r="M21" s="11">
        <v>1.3985774246962901E-3</v>
      </c>
      <c r="O21">
        <v>2E-3</v>
      </c>
      <c r="P21">
        <v>2E-3</v>
      </c>
      <c r="Q21">
        <v>-3.0000000000000001E-3</v>
      </c>
      <c r="R21">
        <v>0.01</v>
      </c>
      <c r="S21">
        <v>5.0000000000000001E-3</v>
      </c>
      <c r="T21">
        <v>1E-3</v>
      </c>
    </row>
    <row r="22" spans="1:20" ht="15.9" thickBot="1">
      <c r="B22">
        <v>880</v>
      </c>
      <c r="C22">
        <f>(2*$I$5)/B17^2</f>
        <v>0.21586579315259993</v>
      </c>
      <c r="D22">
        <f t="shared" si="8"/>
        <v>9.3854692675043445</v>
      </c>
      <c r="E22">
        <f t="shared" si="7"/>
        <v>0.19418527634659138</v>
      </c>
      <c r="F22">
        <f>AVERAGE(E19:E22)</f>
        <v>0.12200504276369771</v>
      </c>
      <c r="G22" s="8"/>
    </row>
    <row r="23" spans="1:20" ht="15.45" thickBot="1">
      <c r="A23">
        <v>2</v>
      </c>
      <c r="B23">
        <v>220</v>
      </c>
      <c r="C23">
        <f>(2*$I$5)/C5^2</f>
        <v>3.8588175051887309E-2</v>
      </c>
      <c r="D23">
        <f t="shared" si="8"/>
        <v>1.6777467413864047</v>
      </c>
      <c r="E23">
        <f t="shared" si="7"/>
        <v>4.9443343834237458E-2</v>
      </c>
      <c r="F23" t="s">
        <v>27</v>
      </c>
      <c r="G23" s="9"/>
      <c r="H23" s="2" t="s">
        <v>21</v>
      </c>
      <c r="I23" s="2" t="s">
        <v>22</v>
      </c>
      <c r="J23" s="2" t="s">
        <v>23</v>
      </c>
      <c r="K23" s="2" t="s">
        <v>24</v>
      </c>
      <c r="L23" s="2" t="s">
        <v>25</v>
      </c>
      <c r="M23" s="2" t="s">
        <v>26</v>
      </c>
    </row>
    <row r="24" spans="1:20" ht="15.9" thickBot="1">
      <c r="B24">
        <v>440</v>
      </c>
      <c r="C24">
        <f>(2*$I$5)/C9^2</f>
        <v>7.6306984208693543E-2</v>
      </c>
      <c r="D24">
        <f t="shared" si="8"/>
        <v>3.3176949655953716</v>
      </c>
      <c r="E24">
        <f t="shared" si="7"/>
        <v>9.8504973319808023E-2</v>
      </c>
      <c r="F24">
        <f>AVERAGE(D23:D26)</f>
        <v>4.2589608547214315</v>
      </c>
      <c r="G24" s="5"/>
      <c r="H24" s="4">
        <v>7.6999999999999999E-2</v>
      </c>
      <c r="I24" s="4">
        <f>H24+0.025</f>
        <v>0.10200000000000001</v>
      </c>
      <c r="J24" s="4">
        <f t="shared" ref="J24:M24" si="9">I24+0.025</f>
        <v>0.127</v>
      </c>
      <c r="K24" s="4">
        <f t="shared" si="9"/>
        <v>0.152</v>
      </c>
      <c r="L24" s="4">
        <f t="shared" si="9"/>
        <v>0.17699999999999999</v>
      </c>
      <c r="M24" s="4">
        <f t="shared" si="9"/>
        <v>0.20199999999999999</v>
      </c>
    </row>
    <row r="25" spans="1:20" ht="15.9" thickBot="1">
      <c r="B25">
        <v>660</v>
      </c>
      <c r="C25">
        <f>(2*$I$5)/C13^2</f>
        <v>0.12206274412548823</v>
      </c>
      <c r="D25">
        <f t="shared" si="8"/>
        <v>5.3070758315429662</v>
      </c>
      <c r="E25">
        <f t="shared" si="7"/>
        <v>0.1470628875441751</v>
      </c>
      <c r="F25" t="s">
        <v>28</v>
      </c>
      <c r="G25" s="5"/>
      <c r="H25" s="4">
        <f>H24^2</f>
        <v>5.9290000000000002E-3</v>
      </c>
      <c r="I25" s="4">
        <f t="shared" ref="I25:M25" si="10">I24^2</f>
        <v>1.0404000000000002E-2</v>
      </c>
      <c r="J25" s="4">
        <f t="shared" si="10"/>
        <v>1.6129000000000001E-2</v>
      </c>
      <c r="K25" s="4">
        <f t="shared" si="10"/>
        <v>2.3104E-2</v>
      </c>
      <c r="L25" s="4">
        <f t="shared" si="10"/>
        <v>3.1328999999999996E-2</v>
      </c>
      <c r="M25" s="4">
        <f t="shared" si="10"/>
        <v>4.0803999999999993E-2</v>
      </c>
      <c r="N25" s="12">
        <f>AVERAGE(H25:M25)</f>
        <v>2.1283166666666669E-2</v>
      </c>
    </row>
    <row r="26" spans="1:20" ht="15.45" thickBot="1">
      <c r="B26">
        <v>880</v>
      </c>
      <c r="C26">
        <f>(2*$I$5)/C17^2</f>
        <v>0.15486649524830265</v>
      </c>
      <c r="D26">
        <f t="shared" si="8"/>
        <v>6.7333258803609848</v>
      </c>
      <c r="E26">
        <f t="shared" si="7"/>
        <v>0.19541990213617436</v>
      </c>
      <c r="F26">
        <f>AVERAGE(E23:E26)</f>
        <v>0.12260777670859874</v>
      </c>
      <c r="G26" s="10"/>
      <c r="H26" s="11">
        <v>2.0034645226769999E-2</v>
      </c>
      <c r="I26" s="11">
        <v>2.8256258603892699E-2</v>
      </c>
      <c r="J26" s="11">
        <v>3.7301938814159899E-2</v>
      </c>
      <c r="K26" s="11">
        <v>4.5340220333237799E-2</v>
      </c>
      <c r="L26" s="11">
        <v>6.2332938948137503E-2</v>
      </c>
      <c r="M26" s="11">
        <v>8.0591774961104395E-2</v>
      </c>
    </row>
    <row r="27" spans="1:20" ht="15.9" thickBot="1">
      <c r="A27">
        <v>3</v>
      </c>
      <c r="B27">
        <v>220</v>
      </c>
      <c r="C27">
        <f>(2*$I$5)/D5^2</f>
        <v>3.3204170865500975E-2</v>
      </c>
      <c r="D27">
        <f t="shared" si="8"/>
        <v>1.4436596028478685</v>
      </c>
      <c r="E27">
        <f t="shared" si="7"/>
        <v>4.9470586895420568E-2</v>
      </c>
      <c r="F27" t="s">
        <v>27</v>
      </c>
      <c r="G27" s="8"/>
    </row>
    <row r="28" spans="1:20" ht="15.9" thickBot="1">
      <c r="B28">
        <v>440</v>
      </c>
      <c r="C28">
        <f>(2*$I$5)/D9^2</f>
        <v>5.9763677344443683E-2</v>
      </c>
      <c r="D28">
        <f t="shared" si="8"/>
        <v>2.5984207541062472</v>
      </c>
      <c r="E28">
        <f t="shared" si="7"/>
        <v>9.8672391585274244E-2</v>
      </c>
      <c r="F28">
        <f>AVERAGE(D27:D30)</f>
        <v>3.3803359463125222</v>
      </c>
      <c r="G28" s="6"/>
      <c r="H28" s="7"/>
      <c r="J28" t="s">
        <v>29</v>
      </c>
      <c r="K28" t="s">
        <v>30</v>
      </c>
    </row>
    <row r="29" spans="1:20" ht="15.9" thickBot="1">
      <c r="B29">
        <v>660</v>
      </c>
      <c r="C29">
        <f>(2*$I$5)/D13^2</f>
        <v>9.8328109977649861E-2</v>
      </c>
      <c r="D29">
        <f t="shared" si="8"/>
        <v>4.2751352164195593</v>
      </c>
      <c r="E29">
        <f t="shared" si="7"/>
        <v>0.14742317929053927</v>
      </c>
      <c r="F29" t="s">
        <v>28</v>
      </c>
      <c r="G29" s="11">
        <v>9.3993029506452205E-3</v>
      </c>
      <c r="H29" s="4">
        <f>K29/4</f>
        <v>0.42573152353606503</v>
      </c>
      <c r="J29">
        <f>AVERAGE(H20:M20)</f>
        <v>4.5642962814550381E-2</v>
      </c>
      <c r="K29" s="11">
        <v>1.7029260941442601</v>
      </c>
    </row>
    <row r="30" spans="1:20">
      <c r="B30">
        <v>880</v>
      </c>
      <c r="C30">
        <f>(2*$I$5)/D17^2</f>
        <v>0.11969494887315753</v>
      </c>
      <c r="D30">
        <f t="shared" si="8"/>
        <v>5.2041282118764141</v>
      </c>
      <c r="E30">
        <f t="shared" si="7"/>
        <v>0.19613177423480732</v>
      </c>
      <c r="F30">
        <f>AVERAGE(E27:E30)</f>
        <v>0.12292448300151035</v>
      </c>
    </row>
    <row r="31" spans="1:20">
      <c r="A31">
        <v>4</v>
      </c>
      <c r="B31">
        <v>220</v>
      </c>
      <c r="C31">
        <f>(2*$I$5)/E5^2</f>
        <v>2.0736559294627827E-2</v>
      </c>
      <c r="D31">
        <f t="shared" si="8"/>
        <v>0.90158953454903601</v>
      </c>
      <c r="E31">
        <f t="shared" si="7"/>
        <v>4.9533673009969185E-2</v>
      </c>
      <c r="F31" t="s">
        <v>27</v>
      </c>
    </row>
    <row r="32" spans="1:20">
      <c r="B32">
        <v>440</v>
      </c>
      <c r="C32">
        <f>(2*$I$5)/E9^2</f>
        <v>4.2590589507842065E-2</v>
      </c>
      <c r="D32">
        <f t="shared" si="8"/>
        <v>1.8517647612105246</v>
      </c>
      <c r="E32">
        <f t="shared" si="7"/>
        <v>9.8846183234180651E-2</v>
      </c>
      <c r="F32">
        <f>AVERAGE(D31:D34)</f>
        <v>2.4898625762012014</v>
      </c>
    </row>
    <row r="33" spans="1:6">
      <c r="B33">
        <v>660</v>
      </c>
      <c r="C33">
        <f>(2*$I$5)/E13^2</f>
        <v>7.2423740962120661E-2</v>
      </c>
      <c r="D33">
        <f t="shared" si="8"/>
        <v>3.1488583027008983</v>
      </c>
      <c r="E33">
        <f t="shared" si="7"/>
        <v>0.14781640761219503</v>
      </c>
      <c r="F33" t="s">
        <v>28</v>
      </c>
    </row>
    <row r="34" spans="1:6">
      <c r="B34">
        <v>880</v>
      </c>
      <c r="C34">
        <f>(2*$I$5)/E17^2</f>
        <v>9.3316467245919979E-2</v>
      </c>
      <c r="D34">
        <f t="shared" si="8"/>
        <v>4.0572377063443472</v>
      </c>
      <c r="E34">
        <f t="shared" si="7"/>
        <v>0.19666567470294261</v>
      </c>
      <c r="F34">
        <f>AVERAGE(E31:E34)</f>
        <v>0.12321548463982188</v>
      </c>
    </row>
    <row r="35" spans="1:6">
      <c r="A35">
        <v>5</v>
      </c>
      <c r="B35">
        <v>220</v>
      </c>
      <c r="C35">
        <f>(2*$I$5)/F5^2</f>
        <v>1.6624864807522986E-2</v>
      </c>
      <c r="D35">
        <f t="shared" si="8"/>
        <v>0.72282020902273847</v>
      </c>
      <c r="E35">
        <f t="shared" si="7"/>
        <v>4.9554478184073936E-2</v>
      </c>
      <c r="F35" t="s">
        <v>27</v>
      </c>
    </row>
    <row r="36" spans="1:6">
      <c r="B36">
        <v>440</v>
      </c>
      <c r="C36">
        <f>(2*$I$5)/F9^2</f>
        <v>3.4793087441932123E-2</v>
      </c>
      <c r="D36">
        <f t="shared" si="8"/>
        <v>1.5127429322579184</v>
      </c>
      <c r="E36">
        <f t="shared" si="7"/>
        <v>9.8925093955087667E-2</v>
      </c>
      <c r="F36">
        <f>AVERAGE(D35:D38)</f>
        <v>1.8968045488027068</v>
      </c>
    </row>
    <row r="37" spans="1:6">
      <c r="B37">
        <v>660</v>
      </c>
      <c r="C37">
        <f>(2*$I$5)/F13^2</f>
        <v>5.1642646005236395E-2</v>
      </c>
      <c r="D37">
        <f t="shared" si="8"/>
        <v>2.2453324350102779</v>
      </c>
      <c r="E37">
        <f t="shared" si="7"/>
        <v>0.14813186463364053</v>
      </c>
      <c r="F37" t="s">
        <v>28</v>
      </c>
    </row>
    <row r="38" spans="1:6">
      <c r="B38">
        <v>880</v>
      </c>
      <c r="C38">
        <f>(2*$I$5)/F17^2</f>
        <v>7.14454202351575E-2</v>
      </c>
      <c r="D38">
        <f t="shared" si="8"/>
        <v>3.1063226189198914</v>
      </c>
      <c r="E38">
        <f t="shared" si="7"/>
        <v>0.19710834469444044</v>
      </c>
      <c r="F38">
        <f>AVERAGE(E35:E38)</f>
        <v>0.12342994536681064</v>
      </c>
    </row>
    <row r="39" spans="1:6">
      <c r="A39">
        <v>6</v>
      </c>
      <c r="B39">
        <v>220</v>
      </c>
      <c r="C39">
        <f>(2*$I$5)/G5^2</f>
        <v>1.3870242341754845E-2</v>
      </c>
      <c r="D39">
        <f t="shared" si="8"/>
        <v>0.60305401485890631</v>
      </c>
      <c r="E39">
        <f t="shared" si="7"/>
        <v>4.9568416573750725E-2</v>
      </c>
      <c r="F39" t="s">
        <v>27</v>
      </c>
    </row>
    <row r="40" spans="1:6">
      <c r="B40">
        <v>440</v>
      </c>
      <c r="C40">
        <f>(2*$I$5)/G9^2</f>
        <v>2.7824495449149184E-2</v>
      </c>
      <c r="D40">
        <f t="shared" si="8"/>
        <v>1.2097606717021385</v>
      </c>
      <c r="E40">
        <f t="shared" si="7"/>
        <v>9.8995616106054618E-2</v>
      </c>
      <c r="F40">
        <f>AVERAGE(D39:D42)</f>
        <v>1.5158857912608639</v>
      </c>
    </row>
    <row r="41" spans="1:6">
      <c r="B41">
        <v>660</v>
      </c>
      <c r="C41">
        <f>(2*$I$5)/G13^2</f>
        <v>4.1617122473246129E-2</v>
      </c>
      <c r="D41">
        <f t="shared" si="8"/>
        <v>1.8094401075324404</v>
      </c>
      <c r="E41">
        <f t="shared" si="7"/>
        <v>0.14828405208085613</v>
      </c>
      <c r="F41" t="s">
        <v>28</v>
      </c>
    </row>
    <row r="42" spans="1:6">
      <c r="B42">
        <v>880</v>
      </c>
      <c r="C42">
        <f>(2*$I$5)/G17^2</f>
        <v>5.6149632531849319E-2</v>
      </c>
      <c r="D42">
        <f t="shared" si="8"/>
        <v>2.4412883709499704</v>
      </c>
      <c r="E42">
        <f t="shared" si="7"/>
        <v>0.1974179314375554</v>
      </c>
      <c r="F42">
        <f>AVERAGE(E39:E42)</f>
        <v>0.12356650404955422</v>
      </c>
    </row>
    <row r="44" spans="1:6">
      <c r="A44" cm="1">
        <f t="array" ref="A44:A67">B19:B42/1000</f>
        <v>0.22</v>
      </c>
      <c r="B44" cm="1">
        <f t="array" ref="B44:D67">ROUND(C19:E42,3)</f>
        <v>4.9000000000000002E-2</v>
      </c>
      <c r="C44">
        <v>2.14</v>
      </c>
      <c r="D44">
        <v>4.9000000000000002E-2</v>
      </c>
    </row>
    <row r="45" spans="1:6">
      <c r="A45">
        <v>0.44</v>
      </c>
      <c r="B45">
        <v>0.11799999999999999</v>
      </c>
      <c r="C45">
        <v>5.1440000000000001</v>
      </c>
      <c r="D45">
        <v>9.8000000000000004E-2</v>
      </c>
    </row>
    <row r="46" spans="1:6">
      <c r="A46">
        <v>0.66</v>
      </c>
      <c r="B46">
        <v>0.16800000000000001</v>
      </c>
      <c r="C46">
        <v>7.3049999999999997</v>
      </c>
      <c r="D46">
        <v>0.14599999999999999</v>
      </c>
    </row>
    <row r="47" spans="1:6">
      <c r="A47">
        <v>0.88</v>
      </c>
      <c r="B47">
        <v>0.216</v>
      </c>
      <c r="C47">
        <v>9.3849999999999998</v>
      </c>
      <c r="D47">
        <v>0.19400000000000001</v>
      </c>
    </row>
    <row r="48" spans="1:6">
      <c r="A48">
        <v>0.22</v>
      </c>
      <c r="B48">
        <v>3.9E-2</v>
      </c>
      <c r="C48">
        <v>1.6779999999999999</v>
      </c>
      <c r="D48">
        <v>4.9000000000000002E-2</v>
      </c>
    </row>
    <row r="49" spans="1:4">
      <c r="A49">
        <v>0.44</v>
      </c>
      <c r="B49">
        <v>7.5999999999999998E-2</v>
      </c>
      <c r="C49">
        <v>3.3180000000000001</v>
      </c>
      <c r="D49">
        <v>9.9000000000000005E-2</v>
      </c>
    </row>
    <row r="50" spans="1:4">
      <c r="A50">
        <v>0.66</v>
      </c>
      <c r="B50">
        <v>0.122</v>
      </c>
      <c r="C50">
        <v>5.3070000000000004</v>
      </c>
      <c r="D50">
        <v>0.14699999999999999</v>
      </c>
    </row>
    <row r="51" spans="1:4">
      <c r="A51">
        <v>0.88</v>
      </c>
      <c r="B51">
        <v>0.155</v>
      </c>
      <c r="C51">
        <v>6.7329999999999997</v>
      </c>
      <c r="D51">
        <v>0.19500000000000001</v>
      </c>
    </row>
    <row r="52" spans="1:4">
      <c r="A52">
        <v>0.22</v>
      </c>
      <c r="B52">
        <v>3.3000000000000002E-2</v>
      </c>
      <c r="C52">
        <v>1.444</v>
      </c>
      <c r="D52">
        <v>4.9000000000000002E-2</v>
      </c>
    </row>
    <row r="53" spans="1:4">
      <c r="A53">
        <v>0.44</v>
      </c>
      <c r="B53">
        <v>0.06</v>
      </c>
      <c r="C53">
        <v>2.5979999999999999</v>
      </c>
      <c r="D53">
        <v>9.9000000000000005E-2</v>
      </c>
    </row>
    <row r="54" spans="1:4">
      <c r="A54">
        <v>0.66</v>
      </c>
      <c r="B54">
        <v>9.8000000000000004E-2</v>
      </c>
      <c r="C54">
        <v>4.2750000000000004</v>
      </c>
      <c r="D54">
        <v>0.14699999999999999</v>
      </c>
    </row>
    <row r="55" spans="1:4">
      <c r="A55">
        <v>0.88</v>
      </c>
      <c r="B55">
        <v>0.12</v>
      </c>
      <c r="C55">
        <v>5.2039999999999997</v>
      </c>
      <c r="D55">
        <v>0.19600000000000001</v>
      </c>
    </row>
    <row r="56" spans="1:4">
      <c r="A56">
        <v>0.22</v>
      </c>
      <c r="B56">
        <v>2.1000000000000001E-2</v>
      </c>
      <c r="C56">
        <v>0.90200000000000002</v>
      </c>
      <c r="D56">
        <v>0.05</v>
      </c>
    </row>
    <row r="57" spans="1:4">
      <c r="A57">
        <v>0.44</v>
      </c>
      <c r="B57">
        <v>4.2999999999999997E-2</v>
      </c>
      <c r="C57">
        <v>1.8520000000000001</v>
      </c>
      <c r="D57">
        <v>9.9000000000000005E-2</v>
      </c>
    </row>
    <row r="58" spans="1:4">
      <c r="A58">
        <v>0.66</v>
      </c>
      <c r="B58">
        <v>7.1999999999999995E-2</v>
      </c>
      <c r="C58">
        <v>3.149</v>
      </c>
      <c r="D58">
        <v>0.14799999999999999</v>
      </c>
    </row>
    <row r="59" spans="1:4">
      <c r="A59">
        <v>0.88</v>
      </c>
      <c r="B59">
        <v>9.2999999999999999E-2</v>
      </c>
      <c r="C59">
        <v>4.0570000000000004</v>
      </c>
      <c r="D59">
        <v>0.19700000000000001</v>
      </c>
    </row>
    <row r="60" spans="1:4">
      <c r="A60">
        <v>0.22</v>
      </c>
      <c r="B60">
        <v>1.7000000000000001E-2</v>
      </c>
      <c r="C60">
        <v>0.72299999999999998</v>
      </c>
      <c r="D60">
        <v>0.05</v>
      </c>
    </row>
    <row r="61" spans="1:4">
      <c r="A61">
        <v>0.44</v>
      </c>
      <c r="B61">
        <v>3.5000000000000003E-2</v>
      </c>
      <c r="C61">
        <v>1.5129999999999999</v>
      </c>
      <c r="D61">
        <v>9.9000000000000005E-2</v>
      </c>
    </row>
    <row r="62" spans="1:4">
      <c r="A62">
        <v>0.66</v>
      </c>
      <c r="B62">
        <v>5.1999999999999998E-2</v>
      </c>
      <c r="C62">
        <v>2.2450000000000001</v>
      </c>
      <c r="D62">
        <v>0.14799999999999999</v>
      </c>
    </row>
    <row r="63" spans="1:4">
      <c r="A63">
        <v>0.88</v>
      </c>
      <c r="B63">
        <v>7.0999999999999994E-2</v>
      </c>
      <c r="C63">
        <v>3.1059999999999999</v>
      </c>
      <c r="D63">
        <v>0.19700000000000001</v>
      </c>
    </row>
    <row r="64" spans="1:4">
      <c r="A64">
        <v>0.22</v>
      </c>
      <c r="B64">
        <v>1.4E-2</v>
      </c>
      <c r="C64">
        <v>0.60299999999999998</v>
      </c>
      <c r="D64">
        <v>0.05</v>
      </c>
    </row>
    <row r="65" spans="1:4">
      <c r="A65">
        <v>0.44</v>
      </c>
      <c r="B65">
        <v>2.8000000000000001E-2</v>
      </c>
      <c r="C65">
        <v>1.21</v>
      </c>
      <c r="D65">
        <v>9.9000000000000005E-2</v>
      </c>
    </row>
    <row r="66" spans="1:4">
      <c r="A66">
        <v>0.66</v>
      </c>
      <c r="B66">
        <v>4.2000000000000003E-2</v>
      </c>
      <c r="C66">
        <v>1.8089999999999999</v>
      </c>
      <c r="D66">
        <v>0.14799999999999999</v>
      </c>
    </row>
    <row r="67" spans="1:4">
      <c r="A67">
        <v>0.88</v>
      </c>
      <c r="B67">
        <v>5.6000000000000001E-2</v>
      </c>
      <c r="C67">
        <v>2.4409999999999998</v>
      </c>
      <c r="D67">
        <v>0.19700000000000001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Мухаммет Суханкулиев</dc:creator>
  <cp:lastModifiedBy>Суханкулиев Мухаммет</cp:lastModifiedBy>
  <dcterms:created xsi:type="dcterms:W3CDTF">2015-06-05T18:19:34Z</dcterms:created>
  <dcterms:modified xsi:type="dcterms:W3CDTF">2024-03-18T12:24:13Z</dcterms:modified>
</cp:coreProperties>
</file>