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Документы\Учеба\Физика\1.13\"/>
    </mc:Choice>
  </mc:AlternateContent>
  <xr:revisionPtr revIDLastSave="0" documentId="13_ncr:1_{48F00450-B8DF-431E-A254-EDF2147BEF9A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M2" i="1"/>
  <c r="N2" i="1" s="1"/>
  <c r="S2" i="1"/>
  <c r="Q2" i="1"/>
  <c r="P2" i="1"/>
  <c r="O12" i="1"/>
  <c r="O7" i="1"/>
  <c r="O2" i="1"/>
  <c r="K3" i="1"/>
  <c r="K6" i="1"/>
  <c r="L2" i="1"/>
  <c r="K12" i="1"/>
  <c r="K7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3" i="1"/>
  <c r="H14" i="1"/>
  <c r="H15" i="1"/>
  <c r="H16" i="1"/>
  <c r="H12" i="1"/>
  <c r="H8" i="1"/>
  <c r="H9" i="1"/>
  <c r="H10" i="1"/>
  <c r="H11" i="1"/>
  <c r="H7" i="1"/>
  <c r="H3" i="1"/>
  <c r="H4" i="1"/>
  <c r="H5" i="1"/>
  <c r="H6" i="1"/>
  <c r="H2" i="1"/>
  <c r="C19" i="1"/>
  <c r="E19" i="1"/>
  <c r="B19" i="1"/>
  <c r="C13" i="1"/>
  <c r="E13" i="1"/>
  <c r="B13" i="1"/>
  <c r="E7" i="1"/>
  <c r="C7" i="1"/>
  <c r="B7" i="1"/>
  <c r="D3" i="1"/>
  <c r="D4" i="1"/>
  <c r="D5" i="1"/>
  <c r="D6" i="1"/>
  <c r="D8" i="1"/>
  <c r="D9" i="1"/>
  <c r="D10" i="1"/>
  <c r="D11" i="1"/>
  <c r="D12" i="1"/>
  <c r="D14" i="1"/>
  <c r="D15" i="1"/>
  <c r="D16" i="1"/>
  <c r="D17" i="1"/>
  <c r="D18" i="1"/>
  <c r="D2" i="1"/>
  <c r="D13" i="1" l="1"/>
  <c r="D19" i="1"/>
  <c r="D7" i="1"/>
</calcChain>
</file>

<file path=xl/sharedStrings.xml><?xml version="1.0" encoding="utf-8"?>
<sst xmlns="http://schemas.openxmlformats.org/spreadsheetml/2006/main" count="24" uniqueCount="20">
  <si>
    <t>m0+m1</t>
  </si>
  <si>
    <t>m0+2m1</t>
  </si>
  <si>
    <t>m0+3m1</t>
  </si>
  <si>
    <t>w1</t>
  </si>
  <si>
    <t>w2</t>
  </si>
  <si>
    <t>w ср</t>
  </si>
  <si>
    <t>m0</t>
  </si>
  <si>
    <t>m1</t>
  </si>
  <si>
    <t>T пр</t>
  </si>
  <si>
    <t>среднее -</t>
  </si>
  <si>
    <t>A</t>
  </si>
  <si>
    <t>w</t>
  </si>
  <si>
    <t>w с</t>
  </si>
  <si>
    <t>сигма</t>
  </si>
  <si>
    <t>дельта</t>
  </si>
  <si>
    <t>эпсилон</t>
  </si>
  <si>
    <t>И эксп</t>
  </si>
  <si>
    <t>и ср</t>
  </si>
  <si>
    <t>дальта</t>
  </si>
  <si>
    <t>епси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</si>
</sst>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12" xfId="0" applyNumberFormat="1" applyBorder="1"/>
    <xf numFmtId="2" fontId="0" fillId="0" borderId="0" xfId="0" applyNumberFormat="1"/>
    <xf numFmtId="2" fontId="0" fillId="0" borderId="1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4" xfId="0" applyNumberFormat="1" applyBorder="1"/>
    <xf numFmtId="164" fontId="0" fillId="0" borderId="0" xfId="0" applyNumberFormat="1"/>
    <xf numFmtId="164" fontId="0" fillId="0" borderId="19" xfId="0" applyNumberFormat="1" applyBorder="1"/>
    <xf numFmtId="164" fontId="0" fillId="0" borderId="3" xfId="0" applyNumberFormat="1" applyBorder="1"/>
    <xf numFmtId="164" fontId="0" fillId="0" borderId="13" xfId="0" applyNumberFormat="1" applyBorder="1"/>
    <xf numFmtId="164" fontId="0" fillId="0" borderId="15" xfId="0" applyNumberFormat="1" applyBorder="1"/>
    <xf numFmtId="164" fontId="0" fillId="0" borderId="18" xfId="0" applyNumberFormat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17" xfId="0" applyNumberFormat="1" applyBorder="1"/>
    <xf numFmtId="164" fontId="0" fillId="0" borderId="16" xfId="0" applyNumberFormat="1" applyBorder="1"/>
    <xf numFmtId="165" fontId="0" fillId="0" borderId="1" xfId="0" applyNumberFormat="1" applyBorder="1"/>
    <xf numFmtId="165" fontId="0" fillId="0" borderId="17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12" xfId="0" applyNumberFormat="1" applyBorder="1"/>
    <xf numFmtId="0" fontId="0" fillId="0" borderId="0" xfId="0" applyFill="1" applyBorder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</a:t>
            </a:r>
            <a:r>
              <a:rPr lang="ru-RU" b="0"/>
              <a:t>зависимости </a:t>
            </a:r>
            <a:r>
              <a:rPr lang="ru-RU" sz="1400" b="0" i="0" u="none" strike="noStrike" baseline="0">
                <a:effectLst/>
              </a:rPr>
              <a:t>𝑻_пр от 𝝎_ср,</a:t>
            </a:r>
          </a:p>
          <a:p>
            <a:pPr>
              <a:defRPr/>
            </a:pPr>
            <a:r>
              <a:rPr lang="ru-RU" sz="1400" b="0" i="0" u="none" strike="noStrike" baseline="0">
                <a:effectLst/>
              </a:rPr>
              <a:t>а так-же график линейной зависимости</a:t>
            </a:r>
            <a:endParaRPr lang="ru-RU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 = 12 г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Лист1!$H$2:$H$6</c:f>
              <c:numCache>
                <c:formatCode>0.00</c:formatCode>
                <c:ptCount val="5"/>
                <c:pt idx="0">
                  <c:v>118.25</c:v>
                </c:pt>
                <c:pt idx="1">
                  <c:v>107.25</c:v>
                </c:pt>
                <c:pt idx="2">
                  <c:v>96.3</c:v>
                </c:pt>
                <c:pt idx="3">
                  <c:v>88.1</c:v>
                </c:pt>
                <c:pt idx="4">
                  <c:v>59.375</c:v>
                </c:pt>
              </c:numCache>
            </c:numRef>
          </c:xVal>
          <c:yVal>
            <c:numRef>
              <c:f>Лист1!$J$2:$J$6</c:f>
              <c:numCache>
                <c:formatCode>0.0</c:formatCode>
                <c:ptCount val="5"/>
                <c:pt idx="0">
                  <c:v>38.200000000000003</c:v>
                </c:pt>
                <c:pt idx="1">
                  <c:v>37.1</c:v>
                </c:pt>
                <c:pt idx="2">
                  <c:v>29.5</c:v>
                </c:pt>
                <c:pt idx="3">
                  <c:v>26.8</c:v>
                </c:pt>
                <c:pt idx="4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5E-46CF-8A3C-BFCE418DC5DC}"/>
            </c:ext>
          </c:extLst>
        </c:ser>
        <c:ser>
          <c:idx val="1"/>
          <c:order val="1"/>
          <c:tx>
            <c:v>m = 22 г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Лист1!$H$7:$H$11</c:f>
              <c:numCache>
                <c:formatCode>0.00</c:formatCode>
                <c:ptCount val="5"/>
                <c:pt idx="0">
                  <c:v>128</c:v>
                </c:pt>
                <c:pt idx="1">
                  <c:v>110.35</c:v>
                </c:pt>
                <c:pt idx="2">
                  <c:v>98.95</c:v>
                </c:pt>
                <c:pt idx="3">
                  <c:v>91.6</c:v>
                </c:pt>
                <c:pt idx="4">
                  <c:v>82.6</c:v>
                </c:pt>
              </c:numCache>
            </c:numRef>
          </c:xVal>
          <c:yVal>
            <c:numRef>
              <c:f>Лист1!$J$7:$J$11</c:f>
              <c:numCache>
                <c:formatCode>0.0</c:formatCode>
                <c:ptCount val="5"/>
                <c:pt idx="0">
                  <c:v>21.7</c:v>
                </c:pt>
                <c:pt idx="1">
                  <c:v>20.2</c:v>
                </c:pt>
                <c:pt idx="2">
                  <c:v>19.2</c:v>
                </c:pt>
                <c:pt idx="3">
                  <c:v>17.5</c:v>
                </c:pt>
                <c:pt idx="4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5E-46CF-8A3C-BFCE418DC5DC}"/>
            </c:ext>
          </c:extLst>
        </c:ser>
        <c:ser>
          <c:idx val="2"/>
          <c:order val="2"/>
          <c:tx>
            <c:v>m = 32 г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Лист1!$H$12:$H$16</c:f>
              <c:numCache>
                <c:formatCode>0.00</c:formatCode>
                <c:ptCount val="5"/>
                <c:pt idx="0">
                  <c:v>120.25</c:v>
                </c:pt>
                <c:pt idx="1">
                  <c:v>115.7</c:v>
                </c:pt>
                <c:pt idx="2">
                  <c:v>103.3</c:v>
                </c:pt>
                <c:pt idx="3">
                  <c:v>96.5</c:v>
                </c:pt>
                <c:pt idx="4">
                  <c:v>83.800000000000011</c:v>
                </c:pt>
              </c:numCache>
            </c:numRef>
          </c:xVal>
          <c:yVal>
            <c:numRef>
              <c:f>Лист1!$J$12:$J$16</c:f>
              <c:numCache>
                <c:formatCode>General</c:formatCode>
                <c:ptCount val="5"/>
                <c:pt idx="0">
                  <c:v>16.100000000000001</c:v>
                </c:pt>
                <c:pt idx="1">
                  <c:v>14.4</c:v>
                </c:pt>
                <c:pt idx="2">
                  <c:v>12.5</c:v>
                </c:pt>
                <c:pt idx="3">
                  <c:v>12</c:v>
                </c:pt>
                <c:pt idx="4">
                  <c:v>10.6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5E-46CF-8A3C-BFCE418DC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845983"/>
        <c:axId val="273845503"/>
      </c:scatterChart>
      <c:valAx>
        <c:axId val="273845983"/>
        <c:scaling>
          <c:orientation val="minMax"/>
          <c:max val="13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845503"/>
        <c:crosses val="autoZero"/>
        <c:crossBetween val="midCat"/>
        <c:majorUnit val="10"/>
      </c:valAx>
      <c:valAx>
        <c:axId val="273845503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384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308567366579177"/>
          <c:y val="0.44320501603966173"/>
          <c:w val="0.12668481657184155"/>
          <c:h val="0.23936337745015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538842</xdr:colOff>
      <xdr:row>16</xdr:row>
      <xdr:rowOff>146957</xdr:rowOff>
    </xdr:from>
    <xdr:to>
      <xdr:col>14</xdr:col>
      <xdr:colOff>538842</xdr:colOff>
      <xdr:row>31</xdr:row>
      <xdr:rowOff>108857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FEA8BA-484F-A2D3-43DF-F397198FB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G1" workbookViewId="0">
      <selection activeCell="R3" sqref="R3"/>
    </sheetView>
  </sheetViews>
  <sheetFormatPr defaultRowHeight="14.6" x14ac:dyDescent="0.4"/>
  <sheetData>
    <row r="1" spans="1:19" ht="15" thickBot="1" x14ac:dyDescent="0.45">
      <c r="B1" s="1" t="s">
        <v>3</v>
      </c>
      <c r="C1" s="2" t="s">
        <v>4</v>
      </c>
      <c r="D1" s="2" t="s">
        <v>5</v>
      </c>
      <c r="E1" s="3" t="s">
        <v>8</v>
      </c>
      <c r="F1" t="s">
        <v>6</v>
      </c>
      <c r="G1" t="s">
        <v>7</v>
      </c>
      <c r="H1" t="s">
        <v>11</v>
      </c>
      <c r="I1" s="2" t="s">
        <v>12</v>
      </c>
      <c r="J1" s="3" t="s">
        <v>8</v>
      </c>
      <c r="K1" s="3" t="s">
        <v>10</v>
      </c>
      <c r="L1" s="31" t="s">
        <v>13</v>
      </c>
      <c r="M1" s="31" t="s">
        <v>14</v>
      </c>
      <c r="N1" s="31" t="s">
        <v>15</v>
      </c>
      <c r="O1" s="31" t="s">
        <v>16</v>
      </c>
      <c r="P1" s="31" t="s">
        <v>17</v>
      </c>
      <c r="Q1" s="31" t="s">
        <v>13</v>
      </c>
      <c r="R1" s="31" t="s">
        <v>18</v>
      </c>
      <c r="S1" s="31" t="s">
        <v>19</v>
      </c>
    </row>
    <row r="2" spans="1:19" ht="15" thickBot="1" x14ac:dyDescent="0.45">
      <c r="A2" s="4" t="s">
        <v>0</v>
      </c>
      <c r="B2" s="13">
        <v>126.7</v>
      </c>
      <c r="C2" s="14">
        <v>109.8</v>
      </c>
      <c r="D2" s="7">
        <f>AVERAGE(B2:C2)</f>
        <v>118.25</v>
      </c>
      <c r="E2" s="19">
        <v>38.200000000000003</v>
      </c>
      <c r="F2">
        <v>2</v>
      </c>
      <c r="G2">
        <v>10</v>
      </c>
      <c r="H2" s="7">
        <f>AVERAGE(B2:C2)</f>
        <v>118.25</v>
      </c>
      <c r="I2" s="8">
        <f>H2/60</f>
        <v>1.9708333333333334</v>
      </c>
      <c r="J2" s="19">
        <v>38.200000000000003</v>
      </c>
      <c r="K2" s="19">
        <f>(I2*J2+I3*J3+I4*J4+I5*J5+I6*J6)/(I2^2+I3^2+I4^2+I5^2+I6^2)</f>
        <v>19.504726660744645</v>
      </c>
      <c r="L2">
        <f>SQRT(((J2-K2*I2)^2+(J3-K2*I3)^2+(J4-K2*I4)^2+(J5-K2*I5)^2+(J6-K2*I6)^2)/(5*I2^2+5*I3^2+5*I4^2+5*I5^2+5*I6^2))</f>
        <v>0.50174040316505153</v>
      </c>
      <c r="M2">
        <f>2.13184678133629*L2</f>
        <v>1.0696336635537875</v>
      </c>
      <c r="N2" s="32">
        <f>M2/K2</f>
        <v>5.4839715631931414E-2</v>
      </c>
      <c r="O2">
        <f>(K2*0.012*9.81*0.225)/(2*PI())</f>
        <v>8.2222896477813112E-2</v>
      </c>
      <c r="P2">
        <f>AVERAGE(O2,O7,O12)</f>
        <v>8.4316065599509091E-2</v>
      </c>
      <c r="Q2">
        <f>SQRT((1/2)*((O2-P2)^2+(O7-P2)^2+(O12-P2)^2))</f>
        <v>1.8129833807365128E-3</v>
      </c>
      <c r="R2">
        <f>2.91998558035551*Q2</f>
        <v>5.293885329174801E-3</v>
      </c>
      <c r="S2" s="32">
        <f>R2/P2</f>
        <v>6.2786199658794603E-2</v>
      </c>
    </row>
    <row r="3" spans="1:19" ht="15" thickBot="1" x14ac:dyDescent="0.45">
      <c r="A3" s="5">
        <v>12</v>
      </c>
      <c r="B3" s="15">
        <v>115.5</v>
      </c>
      <c r="C3" s="16">
        <v>99</v>
      </c>
      <c r="D3" s="9">
        <f t="shared" ref="D3:D18" si="0">AVERAGE(B3:C3)</f>
        <v>107.25</v>
      </c>
      <c r="E3" s="20">
        <v>37.1</v>
      </c>
      <c r="H3" s="7">
        <f>AVERAGE(B3:C3)</f>
        <v>107.25</v>
      </c>
      <c r="I3" s="8">
        <f t="shared" ref="I3:I16" si="1">H3/60</f>
        <v>1.7875000000000001</v>
      </c>
      <c r="J3" s="20">
        <v>37.1</v>
      </c>
      <c r="K3" s="19">
        <f>E7/K6</f>
        <v>19.562090458686274</v>
      </c>
    </row>
    <row r="4" spans="1:19" ht="15" thickBot="1" x14ac:dyDescent="0.45">
      <c r="A4" s="5"/>
      <c r="B4" s="15">
        <v>104.3</v>
      </c>
      <c r="C4" s="16">
        <v>88.3</v>
      </c>
      <c r="D4" s="28">
        <f t="shared" si="0"/>
        <v>96.3</v>
      </c>
      <c r="E4" s="20">
        <v>29.5</v>
      </c>
      <c r="H4" s="7">
        <f>AVERAGE(B4:C4)</f>
        <v>96.3</v>
      </c>
      <c r="I4" s="8">
        <f t="shared" si="1"/>
        <v>1.605</v>
      </c>
      <c r="J4" s="20">
        <v>29.5</v>
      </c>
      <c r="K4" s="19"/>
    </row>
    <row r="5" spans="1:19" ht="15" thickBot="1" x14ac:dyDescent="0.45">
      <c r="A5" s="5"/>
      <c r="B5" s="15">
        <v>90.7</v>
      </c>
      <c r="C5" s="16">
        <v>85.5</v>
      </c>
      <c r="D5" s="28">
        <f t="shared" si="0"/>
        <v>88.1</v>
      </c>
      <c r="E5" s="20">
        <v>26.8</v>
      </c>
      <c r="H5" s="7">
        <f>AVERAGE(B5:C5)</f>
        <v>88.1</v>
      </c>
      <c r="I5" s="8">
        <f t="shared" si="1"/>
        <v>1.4683333333333333</v>
      </c>
      <c r="J5" s="20">
        <v>26.8</v>
      </c>
      <c r="K5" s="19"/>
    </row>
    <row r="6" spans="1:19" ht="15" thickBot="1" x14ac:dyDescent="0.45">
      <c r="A6" s="5"/>
      <c r="B6" s="15">
        <v>60.5</v>
      </c>
      <c r="C6" s="8">
        <v>58.25</v>
      </c>
      <c r="D6" s="26">
        <f t="shared" si="0"/>
        <v>59.375</v>
      </c>
      <c r="E6" s="20">
        <v>21.4</v>
      </c>
      <c r="H6" s="7">
        <f>AVERAGE(B6:C6)</f>
        <v>59.375</v>
      </c>
      <c r="I6" s="8">
        <f t="shared" si="1"/>
        <v>0.98958333333333337</v>
      </c>
      <c r="J6" s="20">
        <v>21.4</v>
      </c>
      <c r="K6" s="19">
        <f>AVERAGE(I2:I6)</f>
        <v>1.5642499999999999</v>
      </c>
    </row>
    <row r="7" spans="1:19" ht="15" thickBot="1" x14ac:dyDescent="0.45">
      <c r="A7" s="6" t="s">
        <v>9</v>
      </c>
      <c r="B7" s="10">
        <f>AVERAGE(B2:B6)</f>
        <v>99.539999999999992</v>
      </c>
      <c r="C7" s="11">
        <f>AVERAGE(C2:C6)</f>
        <v>88.17</v>
      </c>
      <c r="D7" s="27">
        <f>AVERAGE(D2:D6)</f>
        <v>93.85499999999999</v>
      </c>
      <c r="E7" s="21">
        <f>AVERAGE(E2:E6)</f>
        <v>30.600000000000005</v>
      </c>
      <c r="H7" s="7">
        <f>AVERAGE(B8:C8)</f>
        <v>128</v>
      </c>
      <c r="I7" s="8">
        <f t="shared" si="1"/>
        <v>2.1333333333333333</v>
      </c>
      <c r="J7" s="22">
        <v>21.7</v>
      </c>
      <c r="K7" s="19">
        <f>(I7*J7+I8*J8+I9*J9+I10*J10+I11*J11)/(I7^2+I8^2+I9^2+I10^2+I11^2)</f>
        <v>11.049061481592318</v>
      </c>
      <c r="O7">
        <f>(K7*0.022*9.81*0.225)/(2*PI())</f>
        <v>8.5392499947805039E-2</v>
      </c>
    </row>
    <row r="8" spans="1:19" ht="15" thickBot="1" x14ac:dyDescent="0.45">
      <c r="A8" s="4" t="s">
        <v>1</v>
      </c>
      <c r="B8" s="13">
        <v>131.5</v>
      </c>
      <c r="C8" s="17">
        <v>124.5</v>
      </c>
      <c r="D8" s="30">
        <f>AVERAGE(B8:C8)</f>
        <v>128</v>
      </c>
      <c r="E8" s="22">
        <v>21.7</v>
      </c>
      <c r="H8" s="7">
        <f>AVERAGE(B9:C9)</f>
        <v>110.35</v>
      </c>
      <c r="I8" s="8">
        <f t="shared" si="1"/>
        <v>1.8391666666666666</v>
      </c>
      <c r="J8" s="23">
        <v>20.2</v>
      </c>
      <c r="K8" s="19"/>
    </row>
    <row r="9" spans="1:19" ht="15" thickBot="1" x14ac:dyDescent="0.45">
      <c r="A9" s="5">
        <v>22</v>
      </c>
      <c r="B9" s="15">
        <v>113</v>
      </c>
      <c r="C9" s="18">
        <v>107.7</v>
      </c>
      <c r="D9" s="9">
        <f t="shared" si="0"/>
        <v>110.35</v>
      </c>
      <c r="E9" s="23">
        <v>20.2</v>
      </c>
      <c r="H9" s="7">
        <f>AVERAGE(B10:C10)</f>
        <v>98.95</v>
      </c>
      <c r="I9" s="8">
        <f t="shared" si="1"/>
        <v>1.6491666666666667</v>
      </c>
      <c r="J9" s="20">
        <v>19.2</v>
      </c>
      <c r="K9" s="19"/>
    </row>
    <row r="10" spans="1:19" ht="15" thickBot="1" x14ac:dyDescent="0.45">
      <c r="A10" s="5"/>
      <c r="B10" s="15">
        <v>100.7</v>
      </c>
      <c r="C10" s="16">
        <v>97.2</v>
      </c>
      <c r="D10" s="9">
        <f>AVERAGE(B10:C10)</f>
        <v>98.95</v>
      </c>
      <c r="E10" s="20">
        <v>19.2</v>
      </c>
      <c r="H10" s="7">
        <f>AVERAGE(B11:C11)</f>
        <v>91.6</v>
      </c>
      <c r="I10" s="8">
        <f t="shared" si="1"/>
        <v>1.5266666666666666</v>
      </c>
      <c r="J10" s="20">
        <v>17.5</v>
      </c>
      <c r="K10" s="19"/>
    </row>
    <row r="11" spans="1:19" ht="15" thickBot="1" x14ac:dyDescent="0.45">
      <c r="A11" s="5"/>
      <c r="B11" s="15">
        <v>93.3</v>
      </c>
      <c r="C11" s="16">
        <v>89.9</v>
      </c>
      <c r="D11" s="28">
        <f t="shared" si="0"/>
        <v>91.6</v>
      </c>
      <c r="E11" s="20">
        <v>17.5</v>
      </c>
      <c r="H11" s="7">
        <f>AVERAGE(B12:C12)</f>
        <v>82.6</v>
      </c>
      <c r="I11" s="8">
        <f t="shared" si="1"/>
        <v>1.3766666666666665</v>
      </c>
      <c r="J11" s="20">
        <v>16.399999999999999</v>
      </c>
      <c r="K11" s="19"/>
    </row>
    <row r="12" spans="1:19" ht="15" thickBot="1" x14ac:dyDescent="0.45">
      <c r="A12" s="5"/>
      <c r="B12" s="15">
        <v>84</v>
      </c>
      <c r="C12" s="16">
        <v>81.2</v>
      </c>
      <c r="D12" s="29">
        <f t="shared" si="0"/>
        <v>82.6</v>
      </c>
      <c r="E12" s="20">
        <v>16.399999999999999</v>
      </c>
      <c r="H12" s="7">
        <f>AVERAGE(B14:C14)</f>
        <v>120.25</v>
      </c>
      <c r="I12" s="8">
        <f t="shared" si="1"/>
        <v>2.0041666666666669</v>
      </c>
      <c r="J12" s="19">
        <v>16.100000000000001</v>
      </c>
      <c r="K12" s="19">
        <f>(I12*J12+I13*J13+I14*J14+I15*J15+I16*J16)/(I12^2+I13^2+I14^2+I15^2+I16^2)</f>
        <v>7.590919095078025</v>
      </c>
      <c r="O12">
        <f>(K12*0.032*9.81*0.225)/(2*PI())</f>
        <v>8.5332800372909093E-2</v>
      </c>
    </row>
    <row r="13" spans="1:19" ht="15" thickBot="1" x14ac:dyDescent="0.45">
      <c r="A13" s="6" t="s">
        <v>9</v>
      </c>
      <c r="B13" s="25">
        <f>AVERAGE(B8:B12)</f>
        <v>104.5</v>
      </c>
      <c r="C13" s="24">
        <f>AVERAGE(C8:C12)</f>
        <v>100.1</v>
      </c>
      <c r="D13" s="24">
        <f t="shared" ref="D13" si="2">AVERAGE(D8:D12)</f>
        <v>102.3</v>
      </c>
      <c r="E13" s="21">
        <f>AVERAGE(E8:E12)</f>
        <v>19</v>
      </c>
      <c r="H13" s="7">
        <f>AVERAGE(B15:C15)</f>
        <v>115.7</v>
      </c>
      <c r="I13" s="8">
        <f t="shared" si="1"/>
        <v>1.9283333333333335</v>
      </c>
      <c r="J13" s="20">
        <v>14.4</v>
      </c>
      <c r="K13" s="19"/>
    </row>
    <row r="14" spans="1:19" ht="15" thickBot="1" x14ac:dyDescent="0.45">
      <c r="A14" s="4" t="s">
        <v>2</v>
      </c>
      <c r="B14" s="13">
        <v>125.5</v>
      </c>
      <c r="C14" s="14">
        <v>115</v>
      </c>
      <c r="D14" s="7">
        <f t="shared" si="0"/>
        <v>120.25</v>
      </c>
      <c r="E14" s="19">
        <v>16.100000000000001</v>
      </c>
      <c r="H14" s="7">
        <f>AVERAGE(B16:C16)</f>
        <v>103.3</v>
      </c>
      <c r="I14" s="8">
        <f t="shared" si="1"/>
        <v>1.7216666666666667</v>
      </c>
      <c r="J14" s="20">
        <v>12.5</v>
      </c>
      <c r="K14" s="19"/>
    </row>
    <row r="15" spans="1:19" ht="15" thickBot="1" x14ac:dyDescent="0.45">
      <c r="A15" s="5">
        <v>32</v>
      </c>
      <c r="B15" s="15">
        <v>118.2</v>
      </c>
      <c r="C15" s="16">
        <v>113.2</v>
      </c>
      <c r="D15" s="28">
        <f t="shared" si="0"/>
        <v>115.7</v>
      </c>
      <c r="E15" s="20">
        <v>14.4</v>
      </c>
      <c r="H15" s="7">
        <f>AVERAGE(B17:C17)</f>
        <v>96.5</v>
      </c>
      <c r="I15" s="8">
        <f t="shared" si="1"/>
        <v>1.6083333333333334</v>
      </c>
      <c r="J15" s="20">
        <v>12</v>
      </c>
      <c r="K15" s="19"/>
    </row>
    <row r="16" spans="1:19" x14ac:dyDescent="0.4">
      <c r="A16" s="5"/>
      <c r="B16" s="15">
        <v>105.6</v>
      </c>
      <c r="C16" s="16">
        <v>101</v>
      </c>
      <c r="D16" s="28">
        <f t="shared" si="0"/>
        <v>103.3</v>
      </c>
      <c r="E16" s="20">
        <v>12.5</v>
      </c>
      <c r="H16" s="7">
        <f>AVERAGE(B18:C18)</f>
        <v>83.800000000000011</v>
      </c>
      <c r="I16" s="8">
        <f t="shared" si="1"/>
        <v>1.3966666666666669</v>
      </c>
      <c r="J16" s="20">
        <v>10.6</v>
      </c>
      <c r="K16" s="19"/>
    </row>
    <row r="17" spans="1:11" x14ac:dyDescent="0.4">
      <c r="A17" s="5"/>
      <c r="B17" s="15">
        <v>98.4</v>
      </c>
      <c r="C17" s="16">
        <v>94.6</v>
      </c>
      <c r="D17" s="28">
        <f t="shared" si="0"/>
        <v>96.5</v>
      </c>
      <c r="E17" s="20">
        <v>12</v>
      </c>
    </row>
    <row r="18" spans="1:11" x14ac:dyDescent="0.4">
      <c r="A18" s="5"/>
      <c r="B18" s="15">
        <v>85.4</v>
      </c>
      <c r="C18" s="16">
        <v>82.2</v>
      </c>
      <c r="D18" s="28">
        <f t="shared" si="0"/>
        <v>83.800000000000011</v>
      </c>
      <c r="E18" s="20">
        <v>10.6</v>
      </c>
    </row>
    <row r="19" spans="1:11" ht="15" thickBot="1" x14ac:dyDescent="0.45">
      <c r="A19" s="6" t="s">
        <v>9</v>
      </c>
      <c r="B19" s="10">
        <f>AVERAGE(B14:B18)</f>
        <v>106.61999999999998</v>
      </c>
      <c r="C19" s="24">
        <f t="shared" ref="C19:E19" si="3">AVERAGE(C14:C18)</f>
        <v>101.19999999999999</v>
      </c>
      <c r="D19" s="11">
        <f t="shared" si="3"/>
        <v>103.91</v>
      </c>
      <c r="E19" s="12">
        <f t="shared" si="3"/>
        <v>13.12</v>
      </c>
      <c r="I19" s="11"/>
      <c r="J19" s="12"/>
      <c r="K19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Мухаммет Суханкулиев</dc:creator>
  <cp:lastModifiedBy>Суханкулиев Мухаммет</cp:lastModifiedBy>
  <dcterms:created xsi:type="dcterms:W3CDTF">2015-06-05T18:19:34Z</dcterms:created>
  <dcterms:modified xsi:type="dcterms:W3CDTF">2024-04-08T15:06:08Z</dcterms:modified>
</cp:coreProperties>
</file>