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Документы\Учеба\Физика\"/>
    </mc:Choice>
  </mc:AlternateContent>
  <xr:revisionPtr revIDLastSave="0" documentId="13_ncr:1_{48E0F013-B710-46C4-BEF9-EB3AD2A5A2B9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19" i="1"/>
  <c r="I18" i="1"/>
  <c r="I16" i="1"/>
  <c r="I21" i="1"/>
  <c r="I22" i="1"/>
  <c r="I23" i="1"/>
  <c r="I24" i="1"/>
  <c r="I25" i="1"/>
  <c r="I26" i="1"/>
  <c r="I27" i="1"/>
  <c r="I28" i="1"/>
  <c r="I29" i="1"/>
  <c r="I20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56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19" i="1"/>
  <c r="U3" i="1"/>
  <c r="U4" i="1"/>
  <c r="U5" i="1"/>
  <c r="U6" i="1"/>
  <c r="U7" i="1"/>
  <c r="U8" i="1"/>
  <c r="U9" i="1"/>
  <c r="U10" i="1"/>
  <c r="U11" i="1"/>
  <c r="U2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X19" i="1"/>
  <c r="W19" i="1"/>
  <c r="V19" i="1"/>
  <c r="U19" i="1"/>
  <c r="T19" i="1"/>
  <c r="S19" i="1"/>
  <c r="R19" i="1"/>
  <c r="Q19" i="1"/>
  <c r="P61" i="1"/>
  <c r="P62" i="1"/>
  <c r="P63" i="1"/>
  <c r="P64" i="1"/>
  <c r="P65" i="1"/>
  <c r="P66" i="1"/>
  <c r="P67" i="1"/>
  <c r="P68" i="1"/>
  <c r="P57" i="1"/>
  <c r="P58" i="1"/>
  <c r="P59" i="1"/>
  <c r="P60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19" i="1"/>
  <c r="Q3" i="1"/>
  <c r="Q4" i="1"/>
  <c r="Q5" i="1"/>
  <c r="Q6" i="1"/>
  <c r="Q7" i="1"/>
  <c r="Q8" i="1"/>
  <c r="Q9" i="1"/>
  <c r="Q10" i="1"/>
  <c r="Q11" i="1"/>
  <c r="Q2" i="1"/>
  <c r="J5" i="1"/>
  <c r="J6" i="1"/>
  <c r="J7" i="1"/>
  <c r="J8" i="1"/>
  <c r="J9" i="1"/>
  <c r="J10" i="1"/>
  <c r="J11" i="1"/>
  <c r="J3" i="1"/>
  <c r="J4" i="1"/>
  <c r="J2" i="1"/>
  <c r="I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4" i="1"/>
  <c r="F3" i="1"/>
  <c r="F2" i="1"/>
  <c r="C1" i="1"/>
  <c r="B53" i="1"/>
  <c r="B52" i="1"/>
</calcChain>
</file>

<file path=xl/sharedStrings.xml><?xml version="1.0" encoding="utf-8"?>
<sst xmlns="http://schemas.openxmlformats.org/spreadsheetml/2006/main" count="3" uniqueCount="3">
  <si>
    <t>t</t>
  </si>
  <si>
    <t>t, c</t>
  </si>
  <si>
    <r>
      <t xml:space="preserve"> c</t>
    </r>
    <r>
      <rPr>
        <b/>
        <vertAlign val="superscript"/>
        <sz val="12"/>
        <color theme="1"/>
        <rFont val="Times New Roman"/>
        <family val="1"/>
        <charset val="204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</si>
</sst>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6" fontId="0" fillId="0" borderId="0" xfId="0" applyNumberFormat="1"/>
    <xf numFmtId="0" fontId="3" fillId="0" borderId="4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Лист1!$I$74:$I$83</c:f>
              <c:numCache>
                <c:formatCode>General</c:formatCode>
                <c:ptCount val="10"/>
                <c:pt idx="0">
                  <c:v>0.30769999999999997</c:v>
                </c:pt>
                <c:pt idx="1">
                  <c:v>2.1537999999999999</c:v>
                </c:pt>
                <c:pt idx="2">
                  <c:v>1.8462000000000001</c:v>
                </c:pt>
                <c:pt idx="3">
                  <c:v>2.7692000000000001</c:v>
                </c:pt>
                <c:pt idx="4">
                  <c:v>3.3845999999999998</c:v>
                </c:pt>
                <c:pt idx="5">
                  <c:v>2.7692000000000001</c:v>
                </c:pt>
                <c:pt idx="6">
                  <c:v>1.2307999999999999</c:v>
                </c:pt>
                <c:pt idx="7">
                  <c:v>0.30769999999999997</c:v>
                </c:pt>
                <c:pt idx="8">
                  <c:v>0.30769999999999997</c:v>
                </c:pt>
                <c:pt idx="9">
                  <c:v>0.30769999999999997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A-473E-B84C-4F6011CF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863808"/>
        <c:axId val="2074356368"/>
      </c:barChart>
      <c:lineChart>
        <c:grouping val="standard"/>
        <c:varyColors val="0"/>
        <c:ser>
          <c:idx val="2"/>
          <c:order val="1"/>
          <c:tx>
            <c:v>Функция Гаусса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Лист1!$J$74:$J$83</c:f>
              <c:numCache>
                <c:formatCode>General</c:formatCode>
                <c:ptCount val="10"/>
                <c:pt idx="0">
                  <c:v>4.7725</c:v>
                </c:pt>
                <c:pt idx="1">
                  <c:v>4.8375000000000004</c:v>
                </c:pt>
                <c:pt idx="2">
                  <c:v>4.9024999999999999</c:v>
                </c:pt>
                <c:pt idx="3">
                  <c:v>4.9675000000000002</c:v>
                </c:pt>
                <c:pt idx="4">
                  <c:v>5.0324999999999998</c:v>
                </c:pt>
                <c:pt idx="5">
                  <c:v>5.0975000000000001</c:v>
                </c:pt>
                <c:pt idx="6">
                  <c:v>5.1624999999999996</c:v>
                </c:pt>
                <c:pt idx="7">
                  <c:v>5.2275</c:v>
                </c:pt>
                <c:pt idx="8">
                  <c:v>5.2925000000000004</c:v>
                </c:pt>
                <c:pt idx="9">
                  <c:v>5.3574999999999999</c:v>
                </c:pt>
              </c:numCache>
            </c:numRef>
          </c:cat>
          <c:val>
            <c:numRef>
              <c:f>Лист1!$K$74:$K$83</c:f>
              <c:numCache>
                <c:formatCode>General</c:formatCode>
                <c:ptCount val="10"/>
                <c:pt idx="0">
                  <c:v>0.70720000000000005</c:v>
                </c:pt>
                <c:pt idx="1">
                  <c:v>1.4218</c:v>
                </c:pt>
                <c:pt idx="2">
                  <c:v>2.2669999999999999</c:v>
                </c:pt>
                <c:pt idx="3">
                  <c:v>2.8666999999999998</c:v>
                </c:pt>
                <c:pt idx="4">
                  <c:v>2.8748999999999998</c:v>
                </c:pt>
                <c:pt idx="5">
                  <c:v>2.2865000000000002</c:v>
                </c:pt>
                <c:pt idx="6">
                  <c:v>1.4421999999999999</c:v>
                </c:pt>
                <c:pt idx="7">
                  <c:v>0.72150000000000003</c:v>
                </c:pt>
                <c:pt idx="8">
                  <c:v>0.28620000000000001</c:v>
                </c:pt>
                <c:pt idx="9">
                  <c:v>9.01E-2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03A-473E-B84C-4F6011CF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63808"/>
        <c:axId val="2074356368"/>
      </c:lineChart>
      <c:catAx>
        <c:axId val="1109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356368"/>
        <c:crosses val="autoZero"/>
        <c:auto val="1"/>
        <c:lblAlgn val="ctr"/>
        <c:lblOffset val="100"/>
        <c:noMultiLvlLbl val="0"/>
      </c:catAx>
      <c:valAx>
        <c:axId val="2074356368"/>
        <c:scaling>
          <c:orientation val="minMax"/>
        </c:scaling>
        <c:delete val="0"/>
        <c:axPos val="l"/>
        <c:majorGridlines>
          <c:spPr>
            <a:ln w="9525" cap="rnd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863808"/>
        <c:crosses val="autoZero"/>
        <c:crossBetween val="between"/>
      </c:valAx>
      <c:spPr>
        <a:noFill/>
        <a:ln cap="rnd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spPr>
            <a:solidFill>
              <a:schemeClr val="accent1"/>
            </a:solidFill>
            <a:ln w="254000">
              <a:solidFill>
                <a:schemeClr val="accent1"/>
              </a:solidFill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Лист1!$I$74:$I$83</c:f>
              <c:numCache>
                <c:formatCode>General</c:formatCode>
                <c:ptCount val="10"/>
                <c:pt idx="0">
                  <c:v>0.30769999999999997</c:v>
                </c:pt>
                <c:pt idx="1">
                  <c:v>2.1537999999999999</c:v>
                </c:pt>
                <c:pt idx="2">
                  <c:v>1.8462000000000001</c:v>
                </c:pt>
                <c:pt idx="3">
                  <c:v>2.7692000000000001</c:v>
                </c:pt>
                <c:pt idx="4">
                  <c:v>3.3845999999999998</c:v>
                </c:pt>
                <c:pt idx="5">
                  <c:v>2.7692000000000001</c:v>
                </c:pt>
                <c:pt idx="6">
                  <c:v>1.2307999999999999</c:v>
                </c:pt>
                <c:pt idx="7">
                  <c:v>0.30769999999999997</c:v>
                </c:pt>
                <c:pt idx="8">
                  <c:v>0.30769999999999997</c:v>
                </c:pt>
                <c:pt idx="9">
                  <c:v>0.30769999999999997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A-473E-B84C-4F6011CF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6"/>
        <c:overlap val="-38"/>
        <c:axId val="1109863808"/>
        <c:axId val="2074356368"/>
      </c:barChart>
      <c:lineChart>
        <c:grouping val="standard"/>
        <c:varyColors val="0"/>
        <c:ser>
          <c:idx val="2"/>
          <c:order val="1"/>
          <c:tx>
            <c:v>Функция Гаусса</c:v>
          </c:tx>
          <c:spPr>
            <a:ln w="38100" cap="rnd" cmpd="sng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Лист1!$J$74:$J$83</c:f>
              <c:numCache>
                <c:formatCode>General</c:formatCode>
                <c:ptCount val="10"/>
                <c:pt idx="0">
                  <c:v>4.7725</c:v>
                </c:pt>
                <c:pt idx="1">
                  <c:v>4.8375000000000004</c:v>
                </c:pt>
                <c:pt idx="2">
                  <c:v>4.9024999999999999</c:v>
                </c:pt>
                <c:pt idx="3">
                  <c:v>4.9675000000000002</c:v>
                </c:pt>
                <c:pt idx="4">
                  <c:v>5.0324999999999998</c:v>
                </c:pt>
                <c:pt idx="5">
                  <c:v>5.0975000000000001</c:v>
                </c:pt>
                <c:pt idx="6">
                  <c:v>5.1624999999999996</c:v>
                </c:pt>
                <c:pt idx="7">
                  <c:v>5.2275</c:v>
                </c:pt>
                <c:pt idx="8">
                  <c:v>5.2925000000000004</c:v>
                </c:pt>
                <c:pt idx="9">
                  <c:v>5.3574999999999999</c:v>
                </c:pt>
              </c:numCache>
            </c:numRef>
          </c:cat>
          <c:val>
            <c:numRef>
              <c:f>Лист1!$K$74:$K$83</c:f>
              <c:numCache>
                <c:formatCode>General</c:formatCode>
                <c:ptCount val="10"/>
                <c:pt idx="0">
                  <c:v>0.70720000000000005</c:v>
                </c:pt>
                <c:pt idx="1">
                  <c:v>1.4218</c:v>
                </c:pt>
                <c:pt idx="2">
                  <c:v>2.2669999999999999</c:v>
                </c:pt>
                <c:pt idx="3">
                  <c:v>2.8666999999999998</c:v>
                </c:pt>
                <c:pt idx="4">
                  <c:v>2.8748999999999998</c:v>
                </c:pt>
                <c:pt idx="5">
                  <c:v>2.2865000000000002</c:v>
                </c:pt>
                <c:pt idx="6">
                  <c:v>1.4421999999999999</c:v>
                </c:pt>
                <c:pt idx="7">
                  <c:v>0.72150000000000003</c:v>
                </c:pt>
                <c:pt idx="8">
                  <c:v>0.28620000000000001</c:v>
                </c:pt>
                <c:pt idx="9">
                  <c:v>9.01E-2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03A-473E-B84C-4F6011CF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63808"/>
        <c:axId val="2074356368"/>
      </c:lineChart>
      <c:catAx>
        <c:axId val="1109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356368"/>
        <c:crosses val="autoZero"/>
        <c:auto val="1"/>
        <c:lblAlgn val="ctr"/>
        <c:lblOffset val="100"/>
        <c:noMultiLvlLbl val="0"/>
      </c:catAx>
      <c:valAx>
        <c:axId val="2074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8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spPr>
            <a:solidFill>
              <a:schemeClr val="accent1"/>
            </a:solidFill>
            <a:ln w="254000">
              <a:solidFill>
                <a:schemeClr val="accent1"/>
              </a:solidFill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Лист1!$I$74:$I$83</c:f>
              <c:numCache>
                <c:formatCode>General</c:formatCode>
                <c:ptCount val="10"/>
                <c:pt idx="0">
                  <c:v>0.30769999999999997</c:v>
                </c:pt>
                <c:pt idx="1">
                  <c:v>2.1537999999999999</c:v>
                </c:pt>
                <c:pt idx="2">
                  <c:v>1.8462000000000001</c:v>
                </c:pt>
                <c:pt idx="3">
                  <c:v>2.7692000000000001</c:v>
                </c:pt>
                <c:pt idx="4">
                  <c:v>3.3845999999999998</c:v>
                </c:pt>
                <c:pt idx="5">
                  <c:v>2.7692000000000001</c:v>
                </c:pt>
                <c:pt idx="6">
                  <c:v>1.2307999999999999</c:v>
                </c:pt>
                <c:pt idx="7">
                  <c:v>0.30769999999999997</c:v>
                </c:pt>
                <c:pt idx="8">
                  <c:v>0.30769999999999997</c:v>
                </c:pt>
                <c:pt idx="9">
                  <c:v>0.30769999999999997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A-4F87-B8BB-3B522BA5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6"/>
        <c:overlap val="-38"/>
        <c:axId val="1109863808"/>
        <c:axId val="2074356368"/>
      </c:barChart>
      <c:lineChart>
        <c:grouping val="standard"/>
        <c:varyColors val="0"/>
        <c:ser>
          <c:idx val="2"/>
          <c:order val="1"/>
          <c:tx>
            <c:v>Функция Гаусса</c:v>
          </c:tx>
          <c:spPr>
            <a:ln w="38100" cap="rnd" cmpd="sng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Лист1!$J$74:$J$83</c:f>
              <c:numCache>
                <c:formatCode>General</c:formatCode>
                <c:ptCount val="10"/>
                <c:pt idx="0">
                  <c:v>4.7725</c:v>
                </c:pt>
                <c:pt idx="1">
                  <c:v>4.8375000000000004</c:v>
                </c:pt>
                <c:pt idx="2">
                  <c:v>4.9024999999999999</c:v>
                </c:pt>
                <c:pt idx="3">
                  <c:v>4.9675000000000002</c:v>
                </c:pt>
                <c:pt idx="4">
                  <c:v>5.0324999999999998</c:v>
                </c:pt>
                <c:pt idx="5">
                  <c:v>5.0975000000000001</c:v>
                </c:pt>
                <c:pt idx="6">
                  <c:v>5.1624999999999996</c:v>
                </c:pt>
                <c:pt idx="7">
                  <c:v>5.2275</c:v>
                </c:pt>
                <c:pt idx="8">
                  <c:v>5.2925000000000004</c:v>
                </c:pt>
                <c:pt idx="9">
                  <c:v>5.3574999999999999</c:v>
                </c:pt>
              </c:numCache>
            </c:numRef>
          </c:cat>
          <c:val>
            <c:numRef>
              <c:f>Лист1!$K$74:$K$83</c:f>
              <c:numCache>
                <c:formatCode>General</c:formatCode>
                <c:ptCount val="10"/>
                <c:pt idx="0">
                  <c:v>0.70720000000000005</c:v>
                </c:pt>
                <c:pt idx="1">
                  <c:v>1.4218</c:v>
                </c:pt>
                <c:pt idx="2">
                  <c:v>2.2669999999999999</c:v>
                </c:pt>
                <c:pt idx="3">
                  <c:v>2.8666999999999998</c:v>
                </c:pt>
                <c:pt idx="4">
                  <c:v>2.8748999999999998</c:v>
                </c:pt>
                <c:pt idx="5">
                  <c:v>2.2865000000000002</c:v>
                </c:pt>
                <c:pt idx="6">
                  <c:v>1.4421999999999999</c:v>
                </c:pt>
                <c:pt idx="7">
                  <c:v>0.72150000000000003</c:v>
                </c:pt>
                <c:pt idx="8">
                  <c:v>0.28620000000000001</c:v>
                </c:pt>
                <c:pt idx="9">
                  <c:v>9.01E-2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BA-4F87-B8BB-3B522BA5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63808"/>
        <c:axId val="2074356368"/>
      </c:lineChart>
      <c:catAx>
        <c:axId val="1109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356368"/>
        <c:crosses val="autoZero"/>
        <c:auto val="1"/>
        <c:lblAlgn val="ctr"/>
        <c:lblOffset val="100"/>
        <c:noMultiLvlLbl val="0"/>
      </c:catAx>
      <c:valAx>
        <c:axId val="2074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8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582706</xdr:colOff>
      <xdr:row>71</xdr:row>
      <xdr:rowOff>102455</xdr:rowOff>
    </xdr:from>
    <xdr:to>
      <xdr:col>8</xdr:col>
      <xdr:colOff>1197749</xdr:colOff>
      <xdr:row>73</xdr:row>
      <xdr:rowOff>30097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8769441-8CC6-2076-38B1-1A14B5DF5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848" y="13933715"/>
          <a:ext cx="615043" cy="535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72</xdr:row>
      <xdr:rowOff>0</xdr:rowOff>
    </xdr:from>
    <xdr:to>
      <xdr:col>10</xdr:col>
      <xdr:colOff>157843</xdr:colOff>
      <xdr:row>72</xdr:row>
      <xdr:rowOff>179614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F06A3E2-D938-77FC-45BA-61B69CDFD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0771" y="14151429"/>
          <a:ext cx="157843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201704</xdr:colOff>
      <xdr:row>71</xdr:row>
      <xdr:rowOff>181214</xdr:rowOff>
    </xdr:from>
    <xdr:to>
      <xdr:col>21</xdr:col>
      <xdr:colOff>371393</xdr:colOff>
      <xdr:row>90</xdr:row>
      <xdr:rowOff>38419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F5FC32-DA78-6E40-C4CC-82B5D098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505865</xdr:colOff>
      <xdr:row>69</xdr:row>
      <xdr:rowOff>104372</xdr:rowOff>
    </xdr:from>
    <xdr:to>
      <xdr:col>32</xdr:col>
      <xdr:colOff>224118</xdr:colOff>
      <xdr:row>92</xdr:row>
      <xdr:rowOff>108857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2C21D50-4EF1-83AB-28AD-27F66DB16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29</xdr:col>
      <xdr:colOff>371395</xdr:colOff>
      <xdr:row>122</xdr:row>
      <xdr:rowOff>183778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B0C4DF7-7692-4342-8942-C44D225DB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05"/>
  <sheetViews>
    <sheetView tabSelected="1" zoomScale="85" zoomScaleNormal="85" workbookViewId="0">
      <selection activeCell="F72" sqref="F72"/>
    </sheetView>
  </sheetViews>
  <sheetFormatPr defaultRowHeight="14.6" x14ac:dyDescent="0.4"/>
  <cols>
    <col min="9" max="9" width="19.53515625" customWidth="1"/>
  </cols>
  <sheetData>
    <row r="1" spans="2:21" ht="15" thickBot="1" x14ac:dyDescent="0.45">
      <c r="B1" t="s">
        <v>0</v>
      </c>
      <c r="C1">
        <f>AVERAGE(B2:B51)</f>
        <v>5.0008000000000008</v>
      </c>
    </row>
    <row r="2" spans="2:21" ht="15.9" thickBot="1" x14ac:dyDescent="0.45">
      <c r="B2" s="1">
        <v>5.39</v>
      </c>
      <c r="C2" s="1">
        <v>-0.39240000000000003</v>
      </c>
      <c r="D2" s="2">
        <v>0.15398000000000001</v>
      </c>
      <c r="F2">
        <f>B2-5.0008</f>
        <v>0.38919999999999977</v>
      </c>
      <c r="G2" s="8">
        <f>F2^2</f>
        <v>0.15147663999999983</v>
      </c>
      <c r="I2" s="8">
        <f>SQRT(SUM(G2:G51)*(1/49))</f>
        <v>0.13499569154122609</v>
      </c>
      <c r="J2" s="9">
        <f>4.74+0.065*L2</f>
        <v>4.8050000000000006</v>
      </c>
      <c r="L2">
        <v>1</v>
      </c>
      <c r="N2" s="4">
        <v>4.74</v>
      </c>
      <c r="O2" s="10">
        <v>4.8049999999999997</v>
      </c>
      <c r="Q2">
        <f>AVERAGE(N2:O2)</f>
        <v>4.7725</v>
      </c>
      <c r="S2" s="4">
        <v>1</v>
      </c>
      <c r="U2" s="7">
        <f>S2/(50*0.065)</f>
        <v>0.30769230769230771</v>
      </c>
    </row>
    <row r="3" spans="2:21" ht="15.9" thickBot="1" x14ac:dyDescent="0.45">
      <c r="B3" s="3">
        <v>4.87</v>
      </c>
      <c r="C3" s="3">
        <v>0.12759999999999999</v>
      </c>
      <c r="D3" s="4">
        <v>1.6279999999999999E-2</v>
      </c>
      <c r="F3">
        <f>B3-5.0008</f>
        <v>-0.13079999999999981</v>
      </c>
      <c r="G3" s="8">
        <f t="shared" ref="G3:G51" si="0">F3^2</f>
        <v>1.7108639999999949E-2</v>
      </c>
      <c r="H3" s="8">
        <f>SUM(G2:G51)</f>
        <v>0.89296799999999932</v>
      </c>
      <c r="J3" s="9">
        <f t="shared" ref="J3:J11" si="1">4.74+0.065*L3</f>
        <v>4.87</v>
      </c>
      <c r="L3">
        <v>2</v>
      </c>
      <c r="N3" s="6">
        <v>4.8049999999999997</v>
      </c>
      <c r="O3" s="11">
        <v>4.87</v>
      </c>
      <c r="Q3">
        <f t="shared" ref="Q3:Q11" si="2">AVERAGE(N3:O3)</f>
        <v>4.8375000000000004</v>
      </c>
      <c r="S3" s="6">
        <v>7</v>
      </c>
      <c r="U3" s="7">
        <f t="shared" ref="U3:U11" si="3">S3/(50*0.065)</f>
        <v>2.1538461538461537</v>
      </c>
    </row>
    <row r="4" spans="2:21" ht="15.9" thickBot="1" x14ac:dyDescent="0.45">
      <c r="B4" s="5">
        <v>5.01</v>
      </c>
      <c r="C4" s="5">
        <v>-1.24E-2</v>
      </c>
      <c r="D4" s="6">
        <v>1.4999999999999999E-4</v>
      </c>
      <c r="F4">
        <f>B4-5.0008</f>
        <v>9.1999999999998749E-3</v>
      </c>
      <c r="G4" s="8">
        <f t="shared" si="0"/>
        <v>8.4639999999997699E-5</v>
      </c>
      <c r="H4" s="8"/>
      <c r="J4" s="9">
        <f t="shared" si="1"/>
        <v>4.9350000000000005</v>
      </c>
      <c r="L4">
        <v>3</v>
      </c>
      <c r="N4" s="6">
        <v>4.87</v>
      </c>
      <c r="O4" s="11">
        <v>4.9349999999999996</v>
      </c>
      <c r="Q4">
        <f t="shared" si="2"/>
        <v>4.9024999999999999</v>
      </c>
      <c r="S4" s="6">
        <v>6</v>
      </c>
      <c r="U4" s="7">
        <f t="shared" si="3"/>
        <v>1.8461538461538463</v>
      </c>
    </row>
    <row r="5" spans="2:21" ht="15.9" thickBot="1" x14ac:dyDescent="0.45">
      <c r="B5" s="5">
        <v>5.09</v>
      </c>
      <c r="C5" s="5">
        <v>-9.2399999999999996E-2</v>
      </c>
      <c r="D5" s="6">
        <v>8.5400000000000007E-3</v>
      </c>
      <c r="F5">
        <f t="shared" ref="F5:F51" si="4">B5-5.0008</f>
        <v>8.9199999999999946E-2</v>
      </c>
      <c r="G5" s="8">
        <f t="shared" si="0"/>
        <v>7.9566399999999905E-3</v>
      </c>
      <c r="J5" s="9">
        <f t="shared" si="1"/>
        <v>5</v>
      </c>
      <c r="L5">
        <v>4</v>
      </c>
      <c r="N5" s="6">
        <v>4.9349999999999996</v>
      </c>
      <c r="O5" s="11">
        <v>5</v>
      </c>
      <c r="Q5">
        <f t="shared" si="2"/>
        <v>4.9674999999999994</v>
      </c>
      <c r="S5" s="6">
        <v>9</v>
      </c>
      <c r="U5" s="7">
        <f t="shared" si="3"/>
        <v>2.7692307692307692</v>
      </c>
    </row>
    <row r="6" spans="2:21" ht="15.9" thickBot="1" x14ac:dyDescent="0.45">
      <c r="B6" s="5">
        <v>4.84</v>
      </c>
      <c r="C6" s="5">
        <v>0.15759999999999999</v>
      </c>
      <c r="D6" s="6">
        <v>2.4840000000000001E-2</v>
      </c>
      <c r="F6">
        <f t="shared" si="4"/>
        <v>-0.16080000000000005</v>
      </c>
      <c r="G6" s="8">
        <f t="shared" si="0"/>
        <v>2.5856640000000018E-2</v>
      </c>
      <c r="J6" s="9">
        <f t="shared" si="1"/>
        <v>5.0650000000000004</v>
      </c>
      <c r="L6">
        <v>5</v>
      </c>
      <c r="N6" s="6">
        <v>5</v>
      </c>
      <c r="O6" s="11">
        <v>5.0650000000000004</v>
      </c>
      <c r="Q6">
        <f t="shared" si="2"/>
        <v>5.0325000000000006</v>
      </c>
      <c r="S6" s="6">
        <v>11</v>
      </c>
      <c r="U6" s="7">
        <f t="shared" si="3"/>
        <v>3.3846153846153846</v>
      </c>
    </row>
    <row r="7" spans="2:21" ht="15.9" thickBot="1" x14ac:dyDescent="0.45">
      <c r="B7" s="5">
        <v>5.05</v>
      </c>
      <c r="C7" s="5">
        <v>-5.2400000000000002E-2</v>
      </c>
      <c r="D7" s="6">
        <v>2.7499999999999998E-3</v>
      </c>
      <c r="F7">
        <f t="shared" si="4"/>
        <v>4.919999999999991E-2</v>
      </c>
      <c r="G7" s="8">
        <f t="shared" si="0"/>
        <v>2.4206399999999913E-3</v>
      </c>
      <c r="J7" s="9">
        <f t="shared" si="1"/>
        <v>5.13</v>
      </c>
      <c r="L7">
        <v>6</v>
      </c>
      <c r="N7" s="6">
        <v>5.0650000000000004</v>
      </c>
      <c r="O7" s="11">
        <v>5.13</v>
      </c>
      <c r="Q7">
        <f t="shared" si="2"/>
        <v>5.0975000000000001</v>
      </c>
      <c r="S7" s="6">
        <v>9</v>
      </c>
      <c r="U7" s="7">
        <f t="shared" si="3"/>
        <v>2.7692307692307692</v>
      </c>
    </row>
    <row r="8" spans="2:21" ht="15.9" thickBot="1" x14ac:dyDescent="0.45">
      <c r="B8" s="5">
        <v>5.07</v>
      </c>
      <c r="C8" s="5">
        <v>-7.2400000000000006E-2</v>
      </c>
      <c r="D8" s="6">
        <v>5.2399999999999999E-3</v>
      </c>
      <c r="F8">
        <f t="shared" si="4"/>
        <v>6.9200000000000372E-2</v>
      </c>
      <c r="G8" s="8">
        <f t="shared" si="0"/>
        <v>4.7886400000000514E-3</v>
      </c>
      <c r="I8">
        <f>1/(I2*SQRT(2*PI()))</f>
        <v>2.9552223174441123</v>
      </c>
      <c r="J8" s="9">
        <f t="shared" si="1"/>
        <v>5.1950000000000003</v>
      </c>
      <c r="L8">
        <v>7</v>
      </c>
      <c r="N8" s="6">
        <v>5.13</v>
      </c>
      <c r="O8" s="11">
        <v>5.1950000000000003</v>
      </c>
      <c r="Q8">
        <f t="shared" si="2"/>
        <v>5.1624999999999996</v>
      </c>
      <c r="S8" s="6">
        <v>4</v>
      </c>
      <c r="U8" s="7">
        <f t="shared" si="3"/>
        <v>1.2307692307692308</v>
      </c>
    </row>
    <row r="9" spans="2:21" ht="15.9" thickBot="1" x14ac:dyDescent="0.45">
      <c r="B9" s="5">
        <v>4.87</v>
      </c>
      <c r="C9" s="5">
        <v>0.12759999999999999</v>
      </c>
      <c r="D9" s="6">
        <v>1.6279999999999999E-2</v>
      </c>
      <c r="F9">
        <f t="shared" si="4"/>
        <v>-0.13079999999999981</v>
      </c>
      <c r="G9" s="8">
        <f t="shared" si="0"/>
        <v>1.7108639999999949E-2</v>
      </c>
      <c r="J9" s="9">
        <f t="shared" si="1"/>
        <v>5.26</v>
      </c>
      <c r="L9">
        <v>8</v>
      </c>
      <c r="N9" s="6">
        <v>5.1950000000000003</v>
      </c>
      <c r="O9" s="11">
        <v>5.26</v>
      </c>
      <c r="Q9">
        <f t="shared" si="2"/>
        <v>5.2275</v>
      </c>
      <c r="S9" s="6">
        <v>1</v>
      </c>
      <c r="U9" s="7">
        <f t="shared" si="3"/>
        <v>0.30769230769230771</v>
      </c>
    </row>
    <row r="10" spans="2:21" ht="15.9" thickBot="1" x14ac:dyDescent="0.45">
      <c r="B10" s="5">
        <v>5</v>
      </c>
      <c r="C10" s="5">
        <v>-2.3999999999999998E-3</v>
      </c>
      <c r="D10" s="6">
        <v>1.0000000000000001E-5</v>
      </c>
      <c r="F10">
        <f t="shared" si="4"/>
        <v>-7.9999999999991189E-4</v>
      </c>
      <c r="G10" s="8">
        <f t="shared" si="0"/>
        <v>6.3999999999985898E-7</v>
      </c>
      <c r="J10" s="9">
        <f t="shared" si="1"/>
        <v>5.3250000000000002</v>
      </c>
      <c r="L10">
        <v>9</v>
      </c>
      <c r="N10" s="6">
        <v>5.26</v>
      </c>
      <c r="O10" s="11">
        <v>5.3250000000000002</v>
      </c>
      <c r="Q10">
        <f t="shared" si="2"/>
        <v>5.2925000000000004</v>
      </c>
      <c r="S10" s="6">
        <v>1</v>
      </c>
      <c r="U10" s="7">
        <f t="shared" si="3"/>
        <v>0.30769230769230771</v>
      </c>
    </row>
    <row r="11" spans="2:21" ht="15.9" thickBot="1" x14ac:dyDescent="0.45">
      <c r="B11" s="5">
        <v>4.96</v>
      </c>
      <c r="C11" s="5">
        <v>3.7600000000000001E-2</v>
      </c>
      <c r="D11" s="6">
        <v>1.41E-3</v>
      </c>
      <c r="F11">
        <f t="shared" si="4"/>
        <v>-4.0799999999999947E-2</v>
      </c>
      <c r="G11" s="8">
        <f t="shared" si="0"/>
        <v>1.6646399999999957E-3</v>
      </c>
      <c r="J11" s="9">
        <f t="shared" si="1"/>
        <v>5.3900000000000006</v>
      </c>
      <c r="L11">
        <v>10</v>
      </c>
      <c r="N11" s="6">
        <v>5.3250000000000002</v>
      </c>
      <c r="O11" s="12">
        <v>5.39</v>
      </c>
      <c r="Q11">
        <f t="shared" si="2"/>
        <v>5.3574999999999999</v>
      </c>
      <c r="S11" s="6">
        <v>1</v>
      </c>
      <c r="U11" s="7">
        <f t="shared" si="3"/>
        <v>0.30769230769230771</v>
      </c>
    </row>
    <row r="12" spans="2:21" ht="15.9" thickBot="1" x14ac:dyDescent="0.45">
      <c r="B12" s="5">
        <v>5.08</v>
      </c>
      <c r="C12" s="5">
        <v>-8.2400000000000001E-2</v>
      </c>
      <c r="D12" s="6">
        <v>6.79E-3</v>
      </c>
      <c r="F12">
        <f t="shared" si="4"/>
        <v>7.9200000000000159E-2</v>
      </c>
      <c r="G12" s="8">
        <f t="shared" si="0"/>
        <v>6.2726400000000255E-3</v>
      </c>
      <c r="L12">
        <v>11</v>
      </c>
    </row>
    <row r="13" spans="2:21" ht="15.9" thickBot="1" x14ac:dyDescent="0.45">
      <c r="B13" s="5">
        <v>5</v>
      </c>
      <c r="C13" s="5">
        <v>-2.3999999999999998E-3</v>
      </c>
      <c r="D13" s="6">
        <v>1.0000000000000001E-5</v>
      </c>
      <c r="F13">
        <f t="shared" si="4"/>
        <v>-7.9999999999991189E-4</v>
      </c>
      <c r="G13" s="8">
        <f t="shared" si="0"/>
        <v>6.3999999999985898E-7</v>
      </c>
      <c r="L13">
        <v>12</v>
      </c>
      <c r="N13" s="4">
        <v>4.8658000000000001</v>
      </c>
      <c r="O13" s="10">
        <v>5.1357999999999997</v>
      </c>
    </row>
    <row r="14" spans="2:21" ht="15.9" thickBot="1" x14ac:dyDescent="0.45">
      <c r="B14" s="5">
        <v>5.12</v>
      </c>
      <c r="C14" s="5">
        <v>-0.12239999999999999</v>
      </c>
      <c r="D14" s="6">
        <v>1.498E-2</v>
      </c>
      <c r="F14">
        <f t="shared" si="4"/>
        <v>0.11920000000000019</v>
      </c>
      <c r="G14" s="8">
        <f t="shared" si="0"/>
        <v>1.4208640000000047E-2</v>
      </c>
      <c r="L14">
        <v>13</v>
      </c>
      <c r="N14" s="6">
        <v>4.7308000000000003</v>
      </c>
      <c r="O14" s="11">
        <v>5.2708000000000004</v>
      </c>
    </row>
    <row r="15" spans="2:21" ht="15.9" thickBot="1" x14ac:dyDescent="0.45">
      <c r="B15" s="5">
        <v>4.83</v>
      </c>
      <c r="C15" s="5">
        <v>0.1676</v>
      </c>
      <c r="D15" s="6">
        <v>2.809E-2</v>
      </c>
      <c r="F15">
        <f t="shared" si="4"/>
        <v>-0.17079999999999984</v>
      </c>
      <c r="G15" s="8">
        <f t="shared" si="0"/>
        <v>2.9172639999999944E-2</v>
      </c>
      <c r="L15">
        <v>14</v>
      </c>
      <c r="N15" s="6">
        <v>4.5957999999999997</v>
      </c>
      <c r="O15" s="11">
        <v>5.4058000000000002</v>
      </c>
    </row>
    <row r="16" spans="2:21" ht="15.9" thickBot="1" x14ac:dyDescent="0.45">
      <c r="B16" s="5">
        <v>5.07</v>
      </c>
      <c r="C16" s="5">
        <v>-7.2400000000000006E-2</v>
      </c>
      <c r="D16" s="6">
        <v>5.2399999999999999E-3</v>
      </c>
      <c r="F16">
        <f t="shared" si="4"/>
        <v>6.9200000000000372E-2</v>
      </c>
      <c r="G16" s="8">
        <f t="shared" si="0"/>
        <v>4.7886400000000514E-3</v>
      </c>
      <c r="I16" s="13">
        <f>((1)/(0.1439*SQRT(2*PI())))*EXP(-(((4.9995-4.9995)^2)/(2*(0.1439^2))))</f>
        <v>2.7723577512260786</v>
      </c>
      <c r="L16">
        <v>15</v>
      </c>
    </row>
    <row r="17" spans="2:24" ht="15.9" thickBot="1" x14ac:dyDescent="0.45">
      <c r="B17" s="5">
        <v>4.95</v>
      </c>
      <c r="C17" s="5">
        <v>4.7600000000000003E-2</v>
      </c>
      <c r="D17" s="6">
        <v>2.2699999999999999E-3</v>
      </c>
      <c r="F17">
        <f t="shared" si="4"/>
        <v>-5.0799999999999734E-2</v>
      </c>
      <c r="G17" s="8">
        <f t="shared" si="0"/>
        <v>2.580639999999973E-3</v>
      </c>
      <c r="I17" s="13">
        <v>0.2883</v>
      </c>
      <c r="L17">
        <v>16</v>
      </c>
    </row>
    <row r="18" spans="2:24" ht="15.9" thickBot="1" x14ac:dyDescent="0.45">
      <c r="B18" s="5">
        <v>5.09</v>
      </c>
      <c r="C18" s="5">
        <v>-9.2399999999999996E-2</v>
      </c>
      <c r="D18" s="6">
        <v>8.5400000000000007E-3</v>
      </c>
      <c r="F18">
        <f t="shared" si="4"/>
        <v>8.9199999999999946E-2</v>
      </c>
      <c r="G18" s="8">
        <f t="shared" si="0"/>
        <v>7.9566399999999905E-3</v>
      </c>
      <c r="I18">
        <f>0.799271*0.82</f>
        <v>0.65540221999999992</v>
      </c>
      <c r="L18">
        <v>17</v>
      </c>
    </row>
    <row r="19" spans="2:24" ht="15.9" thickBot="1" x14ac:dyDescent="0.45">
      <c r="B19" s="5">
        <v>4.8099999999999996</v>
      </c>
      <c r="C19" s="5">
        <v>0.18759999999999999</v>
      </c>
      <c r="D19" s="6">
        <v>3.5189999999999999E-2</v>
      </c>
      <c r="F19">
        <f t="shared" si="4"/>
        <v>-0.1908000000000003</v>
      </c>
      <c r="G19" s="8">
        <f t="shared" si="0"/>
        <v>3.6404640000000113E-2</v>
      </c>
      <c r="I19">
        <f>((1)/(3*0.1439*SQRT(2*PI())))*EXP(-(((4.9995-4.9995)^2)/(2*(3*0.1439^2))))</f>
        <v>0.92411925040869292</v>
      </c>
      <c r="L19">
        <v>18</v>
      </c>
      <c r="O19">
        <f>IF(B2&gt;5.325, B2, 0)</f>
        <v>5.39</v>
      </c>
      <c r="P19">
        <f>IF(B2&gt;5.26, B2, 0)</f>
        <v>5.39</v>
      </c>
      <c r="Q19">
        <f>IF(B2&gt;5.195, B2, 0)</f>
        <v>5.39</v>
      </c>
      <c r="R19">
        <f>IF(B2&gt;5.13, B2, 0)</f>
        <v>5.39</v>
      </c>
      <c r="S19">
        <f>IF(B2&gt;5.065, B2, 0)</f>
        <v>5.39</v>
      </c>
      <c r="T19">
        <f>IF(B2&gt;5, B2, 0)</f>
        <v>5.39</v>
      </c>
      <c r="U19">
        <f>IF(B2&gt;4.935, B2, 0)</f>
        <v>5.39</v>
      </c>
      <c r="V19">
        <f>IF(B2&gt;4.87, B2, 0)</f>
        <v>5.39</v>
      </c>
      <c r="W19">
        <f>IF(B2&gt;4.805, B2, 0)</f>
        <v>5.39</v>
      </c>
      <c r="X19">
        <f>IF(B2&gt;4.74, B2, 0)</f>
        <v>5.39</v>
      </c>
    </row>
    <row r="20" spans="2:24" ht="15.9" thickBot="1" x14ac:dyDescent="0.45">
      <c r="B20" s="5">
        <v>5.3</v>
      </c>
      <c r="C20" s="5">
        <v>-0.3024</v>
      </c>
      <c r="D20" s="6">
        <v>9.1450000000000004E-2</v>
      </c>
      <c r="F20">
        <f t="shared" si="4"/>
        <v>0.29919999999999991</v>
      </c>
      <c r="G20" s="8">
        <f t="shared" si="0"/>
        <v>8.9520639999999943E-2</v>
      </c>
      <c r="I20" s="7">
        <f>((1)/(0.134996*SQRT(2*PI())))*EXP(-(((Q2-5.0008)^2)/(2*(0.134996^2))))</f>
        <v>0.70720016247278727</v>
      </c>
      <c r="L20">
        <v>19</v>
      </c>
      <c r="O20">
        <f t="shared" ref="O20:O68" si="5">IF(B3&gt;5.325, B3, 0)</f>
        <v>0</v>
      </c>
      <c r="P20">
        <f t="shared" ref="P20:P68" si="6">IF(B3&gt;5.26, B3, 0)</f>
        <v>0</v>
      </c>
      <c r="Q20">
        <f t="shared" ref="Q20:Q68" si="7">IF(B3&gt;5.195, B3, 0)</f>
        <v>0</v>
      </c>
      <c r="R20">
        <f t="shared" ref="R20:R68" si="8">IF(B3&gt;5.13, B3, 0)</f>
        <v>0</v>
      </c>
      <c r="S20">
        <f t="shared" ref="S20:S68" si="9">IF(B3&gt;5.065, B3, 0)</f>
        <v>0</v>
      </c>
      <c r="T20">
        <f t="shared" ref="T20:T68" si="10">IF(B3&gt;5, B3, 0)</f>
        <v>0</v>
      </c>
      <c r="U20">
        <f t="shared" ref="U20:U68" si="11">IF(B3&gt;4.935, B3, 0)</f>
        <v>0</v>
      </c>
      <c r="V20">
        <f t="shared" ref="V20:V68" si="12">IF(B3&gt;4.87, B3, 0)</f>
        <v>0</v>
      </c>
      <c r="W20">
        <f t="shared" ref="W20:W68" si="13">IF(B3&gt;4.805, B3, 0)</f>
        <v>4.87</v>
      </c>
      <c r="X20">
        <f t="shared" ref="X20:X68" si="14">IF(B3&gt;4.74, B3, 0)</f>
        <v>4.87</v>
      </c>
    </row>
    <row r="21" spans="2:24" ht="15.9" thickBot="1" x14ac:dyDescent="0.45">
      <c r="B21" s="5">
        <v>4.74</v>
      </c>
      <c r="C21" s="5">
        <v>0.2576</v>
      </c>
      <c r="D21" s="6">
        <v>6.6360000000000002E-2</v>
      </c>
      <c r="F21">
        <f t="shared" si="4"/>
        <v>-0.2607999999999997</v>
      </c>
      <c r="G21" s="8">
        <f t="shared" si="0"/>
        <v>6.8016639999999837E-2</v>
      </c>
      <c r="I21" s="7">
        <f t="shared" ref="I21:I29" si="15">((1)/(0.134996*SQRT(2*PI())))*EXP(-(((Q3-5.0008)^2)/(2*(0.134996^2))))</f>
        <v>1.4218037625720785</v>
      </c>
      <c r="L21">
        <v>20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5.01</v>
      </c>
      <c r="U21">
        <f t="shared" si="11"/>
        <v>5.01</v>
      </c>
      <c r="V21">
        <f t="shared" si="12"/>
        <v>5.01</v>
      </c>
      <c r="W21">
        <f t="shared" si="13"/>
        <v>5.01</v>
      </c>
      <c r="X21">
        <f t="shared" si="14"/>
        <v>5.01</v>
      </c>
    </row>
    <row r="22" spans="2:24" ht="15.9" thickBot="1" x14ac:dyDescent="0.45">
      <c r="B22" s="5">
        <v>5.1100000000000003</v>
      </c>
      <c r="C22" s="5">
        <v>-0.1124</v>
      </c>
      <c r="D22" s="6">
        <v>1.2630000000000001E-2</v>
      </c>
      <c r="F22">
        <f t="shared" si="4"/>
        <v>0.10920000000000041</v>
      </c>
      <c r="G22" s="8">
        <f t="shared" si="0"/>
        <v>1.1924640000000089E-2</v>
      </c>
      <c r="I22" s="7">
        <f t="shared" si="15"/>
        <v>2.2669969457561923</v>
      </c>
      <c r="L22">
        <v>21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5.09</v>
      </c>
      <c r="T22">
        <f t="shared" si="10"/>
        <v>5.09</v>
      </c>
      <c r="U22">
        <f t="shared" si="11"/>
        <v>5.09</v>
      </c>
      <c r="V22">
        <f t="shared" si="12"/>
        <v>5.09</v>
      </c>
      <c r="W22">
        <f t="shared" si="13"/>
        <v>5.09</v>
      </c>
      <c r="X22">
        <f t="shared" si="14"/>
        <v>5.09</v>
      </c>
    </row>
    <row r="23" spans="2:24" ht="15.9" thickBot="1" x14ac:dyDescent="0.45">
      <c r="B23" s="5">
        <v>5.04</v>
      </c>
      <c r="C23" s="5">
        <v>-4.24E-2</v>
      </c>
      <c r="D23" s="6">
        <v>1.8E-3</v>
      </c>
      <c r="F23">
        <f t="shared" si="4"/>
        <v>3.9200000000000124E-2</v>
      </c>
      <c r="G23" s="8">
        <f t="shared" si="0"/>
        <v>1.5366400000000097E-3</v>
      </c>
      <c r="I23" s="7">
        <f t="shared" si="15"/>
        <v>2.8666599521258411</v>
      </c>
      <c r="L23">
        <v>22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4.84</v>
      </c>
      <c r="X23">
        <f t="shared" si="14"/>
        <v>4.84</v>
      </c>
    </row>
    <row r="24" spans="2:24" ht="15.9" thickBot="1" x14ac:dyDescent="0.45">
      <c r="B24" s="5">
        <v>4.88</v>
      </c>
      <c r="C24" s="5">
        <v>0.1176</v>
      </c>
      <c r="D24" s="6">
        <v>1.383E-2</v>
      </c>
      <c r="F24">
        <f t="shared" si="4"/>
        <v>-0.12080000000000002</v>
      </c>
      <c r="G24" s="8">
        <f t="shared" si="0"/>
        <v>1.4592640000000004E-2</v>
      </c>
      <c r="I24" s="7">
        <f t="shared" si="15"/>
        <v>2.8748513397182376</v>
      </c>
      <c r="L24">
        <v>23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5.05</v>
      </c>
      <c r="U24">
        <f t="shared" si="11"/>
        <v>5.05</v>
      </c>
      <c r="V24">
        <f t="shared" si="12"/>
        <v>5.05</v>
      </c>
      <c r="W24">
        <f t="shared" si="13"/>
        <v>5.05</v>
      </c>
      <c r="X24">
        <f t="shared" si="14"/>
        <v>5.05</v>
      </c>
    </row>
    <row r="25" spans="2:24" ht="15.9" thickBot="1" x14ac:dyDescent="0.45">
      <c r="B25" s="5">
        <v>4.92</v>
      </c>
      <c r="C25" s="5">
        <v>7.7600000000000002E-2</v>
      </c>
      <c r="D25" s="6">
        <v>6.0200000000000002E-3</v>
      </c>
      <c r="F25">
        <f t="shared" si="4"/>
        <v>-8.0799999999999983E-2</v>
      </c>
      <c r="G25" s="8">
        <f t="shared" si="0"/>
        <v>6.528639999999997E-3</v>
      </c>
      <c r="I25" s="7">
        <f t="shared" si="15"/>
        <v>2.2864861397141807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5.07</v>
      </c>
      <c r="T25">
        <f t="shared" si="10"/>
        <v>5.07</v>
      </c>
      <c r="U25">
        <f t="shared" si="11"/>
        <v>5.07</v>
      </c>
      <c r="V25">
        <f t="shared" si="12"/>
        <v>5.07</v>
      </c>
      <c r="W25">
        <f t="shared" si="13"/>
        <v>5.07</v>
      </c>
      <c r="X25">
        <f t="shared" si="14"/>
        <v>5.07</v>
      </c>
    </row>
    <row r="26" spans="2:24" ht="15.9" thickBot="1" x14ac:dyDescent="0.45">
      <c r="B26" s="5">
        <v>5.14</v>
      </c>
      <c r="C26" s="5">
        <v>-0.1424</v>
      </c>
      <c r="D26" s="6">
        <v>2.0279999999999999E-2</v>
      </c>
      <c r="F26">
        <f t="shared" si="4"/>
        <v>0.13919999999999977</v>
      </c>
      <c r="G26" s="8">
        <f t="shared" si="0"/>
        <v>1.9376639999999935E-2</v>
      </c>
      <c r="I26" s="7">
        <f t="shared" si="15"/>
        <v>1.4422339768443677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4.87</v>
      </c>
      <c r="X26">
        <f t="shared" si="14"/>
        <v>4.87</v>
      </c>
    </row>
    <row r="27" spans="2:24" ht="15.9" thickBot="1" x14ac:dyDescent="0.45">
      <c r="B27" s="5">
        <v>5.05</v>
      </c>
      <c r="C27" s="5">
        <v>-5.2400000000000002E-2</v>
      </c>
      <c r="D27" s="6">
        <v>2.7499999999999998E-3</v>
      </c>
      <c r="F27">
        <f t="shared" si="4"/>
        <v>4.919999999999991E-2</v>
      </c>
      <c r="G27" s="8">
        <f t="shared" si="0"/>
        <v>2.4206399999999913E-3</v>
      </c>
      <c r="I27" s="7">
        <f t="shared" si="15"/>
        <v>0.72146761376085078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5</v>
      </c>
      <c r="V27">
        <f t="shared" si="12"/>
        <v>5</v>
      </c>
      <c r="W27">
        <f t="shared" si="13"/>
        <v>5</v>
      </c>
      <c r="X27">
        <f t="shared" si="14"/>
        <v>5</v>
      </c>
    </row>
    <row r="28" spans="2:24" ht="15.9" thickBot="1" x14ac:dyDescent="0.45">
      <c r="B28" s="5">
        <v>4.9000000000000004</v>
      </c>
      <c r="C28" s="5">
        <v>9.7600000000000006E-2</v>
      </c>
      <c r="D28" s="6">
        <v>9.5300000000000003E-3</v>
      </c>
      <c r="F28">
        <f t="shared" si="4"/>
        <v>-0.10079999999999956</v>
      </c>
      <c r="G28" s="8">
        <f t="shared" si="0"/>
        <v>1.016063999999991E-2</v>
      </c>
      <c r="I28" s="7">
        <f t="shared" si="15"/>
        <v>0.28622787550290291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4.96</v>
      </c>
      <c r="V28">
        <f t="shared" si="12"/>
        <v>4.96</v>
      </c>
      <c r="W28">
        <f t="shared" si="13"/>
        <v>4.96</v>
      </c>
      <c r="X28">
        <f t="shared" si="14"/>
        <v>4.96</v>
      </c>
    </row>
    <row r="29" spans="2:24" ht="15.9" thickBot="1" x14ac:dyDescent="0.45">
      <c r="B29" s="5">
        <v>4.99</v>
      </c>
      <c r="C29" s="5">
        <v>7.6E-3</v>
      </c>
      <c r="D29" s="6">
        <v>6.0000000000000002E-5</v>
      </c>
      <c r="F29">
        <f t="shared" si="4"/>
        <v>-1.0799999999999699E-2</v>
      </c>
      <c r="G29" s="8">
        <f t="shared" si="0"/>
        <v>1.1663999999999349E-4</v>
      </c>
      <c r="I29" s="7">
        <f t="shared" si="15"/>
        <v>9.0057727099145321E-2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5.08</v>
      </c>
      <c r="T29">
        <f t="shared" si="10"/>
        <v>5.08</v>
      </c>
      <c r="U29">
        <f t="shared" si="11"/>
        <v>5.08</v>
      </c>
      <c r="V29">
        <f t="shared" si="12"/>
        <v>5.08</v>
      </c>
      <c r="W29">
        <f t="shared" si="13"/>
        <v>5.08</v>
      </c>
      <c r="X29">
        <f t="shared" si="14"/>
        <v>5.08</v>
      </c>
    </row>
    <row r="30" spans="2:24" ht="15.9" thickBot="1" x14ac:dyDescent="0.45">
      <c r="B30" s="5">
        <v>4.95</v>
      </c>
      <c r="C30" s="5">
        <v>4.7600000000000003E-2</v>
      </c>
      <c r="D30" s="6">
        <v>2.2699999999999999E-3</v>
      </c>
      <c r="F30">
        <f t="shared" si="4"/>
        <v>-5.0799999999999734E-2</v>
      </c>
      <c r="G30" s="8">
        <f t="shared" si="0"/>
        <v>2.580639999999973E-3</v>
      </c>
      <c r="I30" s="13"/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5</v>
      </c>
      <c r="V30">
        <f t="shared" si="12"/>
        <v>5</v>
      </c>
      <c r="W30">
        <f t="shared" si="13"/>
        <v>5</v>
      </c>
      <c r="X30">
        <f t="shared" si="14"/>
        <v>5</v>
      </c>
    </row>
    <row r="31" spans="2:24" ht="15.9" thickBot="1" x14ac:dyDescent="0.45">
      <c r="B31" s="5">
        <v>4.91</v>
      </c>
      <c r="C31" s="5">
        <v>8.7599999999999997E-2</v>
      </c>
      <c r="D31" s="6">
        <v>7.6699999999999997E-3</v>
      </c>
      <c r="F31">
        <f t="shared" si="4"/>
        <v>-9.079999999999977E-2</v>
      </c>
      <c r="G31" s="8">
        <f t="shared" si="0"/>
        <v>8.2446399999999576E-3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5.12</v>
      </c>
      <c r="T31">
        <f t="shared" si="10"/>
        <v>5.12</v>
      </c>
      <c r="U31">
        <f t="shared" si="11"/>
        <v>5.12</v>
      </c>
      <c r="V31">
        <f t="shared" si="12"/>
        <v>5.12</v>
      </c>
      <c r="W31">
        <f t="shared" si="13"/>
        <v>5.12</v>
      </c>
      <c r="X31">
        <f t="shared" si="14"/>
        <v>5.12</v>
      </c>
    </row>
    <row r="32" spans="2:24" ht="15.9" thickBot="1" x14ac:dyDescent="0.45">
      <c r="B32" s="5">
        <v>4.9800000000000004</v>
      </c>
      <c r="C32" s="5">
        <v>1.7600000000000001E-2</v>
      </c>
      <c r="D32" s="6">
        <v>3.1E-4</v>
      </c>
      <c r="F32">
        <f t="shared" si="4"/>
        <v>-2.0799999999999486E-2</v>
      </c>
      <c r="G32" s="8">
        <f t="shared" si="0"/>
        <v>4.3263999999997862E-4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4.83</v>
      </c>
      <c r="X32">
        <f t="shared" si="14"/>
        <v>4.83</v>
      </c>
    </row>
    <row r="33" spans="2:24" ht="15.9" thickBot="1" x14ac:dyDescent="0.45">
      <c r="B33" s="5">
        <v>5.2</v>
      </c>
      <c r="C33" s="5">
        <v>-0.2024</v>
      </c>
      <c r="D33" s="6">
        <v>4.0969999999999999E-2</v>
      </c>
      <c r="F33">
        <f t="shared" si="4"/>
        <v>0.19920000000000027</v>
      </c>
      <c r="G33" s="8">
        <f t="shared" si="0"/>
        <v>3.9680640000000107E-2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5.07</v>
      </c>
      <c r="T33">
        <f t="shared" si="10"/>
        <v>5.07</v>
      </c>
      <c r="U33">
        <f t="shared" si="11"/>
        <v>5.07</v>
      </c>
      <c r="V33">
        <f t="shared" si="12"/>
        <v>5.07</v>
      </c>
      <c r="W33">
        <f t="shared" si="13"/>
        <v>5.07</v>
      </c>
      <c r="X33">
        <f t="shared" si="14"/>
        <v>5.07</v>
      </c>
    </row>
    <row r="34" spans="2:24" ht="15.9" thickBot="1" x14ac:dyDescent="0.45">
      <c r="B34" s="5">
        <v>5.03</v>
      </c>
      <c r="C34" s="5">
        <v>-3.2399999999999998E-2</v>
      </c>
      <c r="D34" s="6">
        <v>1.0499999999999999E-3</v>
      </c>
      <c r="F34">
        <f t="shared" si="4"/>
        <v>2.9200000000000337E-2</v>
      </c>
      <c r="G34" s="8">
        <f t="shared" si="0"/>
        <v>8.5264000000001962E-4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4.95</v>
      </c>
      <c r="V34">
        <f t="shared" si="12"/>
        <v>4.95</v>
      </c>
      <c r="W34">
        <f t="shared" si="13"/>
        <v>4.95</v>
      </c>
      <c r="X34">
        <f t="shared" si="14"/>
        <v>4.95</v>
      </c>
    </row>
    <row r="35" spans="2:24" ht="15.9" thickBot="1" x14ac:dyDescent="0.45">
      <c r="B35" s="5">
        <v>4.78</v>
      </c>
      <c r="C35" s="5">
        <v>0.21759999999999999</v>
      </c>
      <c r="D35" s="6">
        <v>4.7350000000000003E-2</v>
      </c>
      <c r="F35">
        <f t="shared" si="4"/>
        <v>-0.22079999999999966</v>
      </c>
      <c r="G35" s="8">
        <f t="shared" si="0"/>
        <v>4.8752639999999854E-2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5.09</v>
      </c>
      <c r="T35">
        <f t="shared" si="10"/>
        <v>5.09</v>
      </c>
      <c r="U35">
        <f t="shared" si="11"/>
        <v>5.09</v>
      </c>
      <c r="V35">
        <f t="shared" si="12"/>
        <v>5.09</v>
      </c>
      <c r="W35">
        <f t="shared" si="13"/>
        <v>5.09</v>
      </c>
      <c r="X35">
        <f t="shared" si="14"/>
        <v>5.09</v>
      </c>
    </row>
    <row r="36" spans="2:24" ht="15.9" thickBot="1" x14ac:dyDescent="0.45">
      <c r="B36" s="5">
        <v>5.16</v>
      </c>
      <c r="C36" s="5">
        <v>-0.16239999999999999</v>
      </c>
      <c r="D36" s="6">
        <v>2.6370000000000001E-2</v>
      </c>
      <c r="F36">
        <f t="shared" si="4"/>
        <v>0.15920000000000023</v>
      </c>
      <c r="G36" s="8">
        <f t="shared" si="0"/>
        <v>2.5344640000000074E-2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4.8099999999999996</v>
      </c>
      <c r="X36">
        <f t="shared" si="14"/>
        <v>4.8099999999999996</v>
      </c>
    </row>
    <row r="37" spans="2:24" ht="15.9" thickBot="1" x14ac:dyDescent="0.45">
      <c r="B37" s="5">
        <v>4.75</v>
      </c>
      <c r="C37" s="5">
        <v>0.24759999999999999</v>
      </c>
      <c r="D37" s="6">
        <v>6.1310000000000003E-2</v>
      </c>
      <c r="F37">
        <f t="shared" si="4"/>
        <v>-0.25079999999999991</v>
      </c>
      <c r="G37" s="8">
        <f t="shared" si="0"/>
        <v>6.2900639999999952E-2</v>
      </c>
      <c r="O37">
        <f t="shared" si="5"/>
        <v>0</v>
      </c>
      <c r="P37">
        <f t="shared" si="6"/>
        <v>5.3</v>
      </c>
      <c r="Q37">
        <f t="shared" si="7"/>
        <v>5.3</v>
      </c>
      <c r="R37">
        <f t="shared" si="8"/>
        <v>5.3</v>
      </c>
      <c r="S37">
        <f t="shared" si="9"/>
        <v>5.3</v>
      </c>
      <c r="T37">
        <f t="shared" si="10"/>
        <v>5.3</v>
      </c>
      <c r="U37">
        <f t="shared" si="11"/>
        <v>5.3</v>
      </c>
      <c r="V37">
        <f t="shared" si="12"/>
        <v>5.3</v>
      </c>
      <c r="W37">
        <f t="shared" si="13"/>
        <v>5.3</v>
      </c>
      <c r="X37">
        <f t="shared" si="14"/>
        <v>5.3</v>
      </c>
    </row>
    <row r="38" spans="2:24" ht="15.9" thickBot="1" x14ac:dyDescent="0.45">
      <c r="B38" s="5">
        <v>5.18</v>
      </c>
      <c r="C38" s="5">
        <v>-0.18240000000000001</v>
      </c>
      <c r="D38" s="6">
        <v>3.3270000000000001E-2</v>
      </c>
      <c r="F38">
        <f t="shared" si="4"/>
        <v>0.1791999999999998</v>
      </c>
      <c r="G38" s="8">
        <f t="shared" si="0"/>
        <v>3.2112639999999928E-2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</row>
    <row r="39" spans="2:24" ht="15.9" thickBot="1" x14ac:dyDescent="0.45">
      <c r="B39" s="5">
        <v>5.0599999999999996</v>
      </c>
      <c r="C39" s="5">
        <v>-6.2399999999999997E-2</v>
      </c>
      <c r="D39" s="6">
        <v>3.8899999999999998E-3</v>
      </c>
      <c r="F39">
        <f t="shared" si="4"/>
        <v>5.9199999999999697E-2</v>
      </c>
      <c r="G39" s="8">
        <f t="shared" si="0"/>
        <v>3.5046399999999643E-3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5.1100000000000003</v>
      </c>
      <c r="T39">
        <f t="shared" si="10"/>
        <v>5.1100000000000003</v>
      </c>
      <c r="U39">
        <f t="shared" si="11"/>
        <v>5.1100000000000003</v>
      </c>
      <c r="V39">
        <f t="shared" si="12"/>
        <v>5.1100000000000003</v>
      </c>
      <c r="W39">
        <f t="shared" si="13"/>
        <v>5.1100000000000003</v>
      </c>
      <c r="X39">
        <f t="shared" si="14"/>
        <v>5.1100000000000003</v>
      </c>
    </row>
    <row r="40" spans="2:24" ht="15.9" thickBot="1" x14ac:dyDescent="0.45">
      <c r="B40" s="5">
        <v>4.8899999999999997</v>
      </c>
      <c r="C40" s="5">
        <v>0.1076</v>
      </c>
      <c r="D40" s="6">
        <v>1.158E-2</v>
      </c>
      <c r="F40">
        <f t="shared" si="4"/>
        <v>-0.11080000000000023</v>
      </c>
      <c r="G40" s="8">
        <f t="shared" si="0"/>
        <v>1.2276640000000052E-2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5.04</v>
      </c>
      <c r="U40">
        <f t="shared" si="11"/>
        <v>5.04</v>
      </c>
      <c r="V40">
        <f t="shared" si="12"/>
        <v>5.04</v>
      </c>
      <c r="W40">
        <f t="shared" si="13"/>
        <v>5.04</v>
      </c>
      <c r="X40">
        <f t="shared" si="14"/>
        <v>5.04</v>
      </c>
    </row>
    <row r="41" spans="2:24" ht="15.9" thickBot="1" x14ac:dyDescent="0.45">
      <c r="B41" s="5">
        <v>4.9000000000000004</v>
      </c>
      <c r="C41" s="5">
        <v>9.7600000000000006E-2</v>
      </c>
      <c r="D41" s="6">
        <v>9.5300000000000003E-3</v>
      </c>
      <c r="F41">
        <f t="shared" si="4"/>
        <v>-0.10079999999999956</v>
      </c>
      <c r="G41" s="8">
        <f t="shared" si="0"/>
        <v>1.016063999999991E-2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0</v>
      </c>
      <c r="S41">
        <f t="shared" si="9"/>
        <v>0</v>
      </c>
      <c r="T41">
        <f t="shared" si="10"/>
        <v>0</v>
      </c>
      <c r="U41">
        <f t="shared" si="11"/>
        <v>0</v>
      </c>
      <c r="V41">
        <f t="shared" si="12"/>
        <v>4.88</v>
      </c>
      <c r="W41">
        <f t="shared" si="13"/>
        <v>4.88</v>
      </c>
      <c r="X41">
        <f t="shared" si="14"/>
        <v>4.88</v>
      </c>
    </row>
    <row r="42" spans="2:24" ht="15.9" thickBot="1" x14ac:dyDescent="0.45">
      <c r="B42" s="5">
        <v>5.1100000000000003</v>
      </c>
      <c r="C42" s="5">
        <v>-0.1124</v>
      </c>
      <c r="D42" s="6">
        <v>1.2630000000000001E-2</v>
      </c>
      <c r="F42">
        <f t="shared" si="4"/>
        <v>0.10920000000000041</v>
      </c>
      <c r="G42" s="8">
        <f t="shared" si="0"/>
        <v>1.1924640000000089E-2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0</v>
      </c>
      <c r="S42">
        <f t="shared" si="9"/>
        <v>0</v>
      </c>
      <c r="T42">
        <f t="shared" si="10"/>
        <v>0</v>
      </c>
      <c r="U42">
        <f t="shared" si="11"/>
        <v>0</v>
      </c>
      <c r="V42">
        <f t="shared" si="12"/>
        <v>4.92</v>
      </c>
      <c r="W42">
        <f t="shared" si="13"/>
        <v>4.92</v>
      </c>
      <c r="X42">
        <f t="shared" si="14"/>
        <v>4.92</v>
      </c>
    </row>
    <row r="43" spans="2:24" ht="15.9" thickBot="1" x14ac:dyDescent="0.45">
      <c r="B43" s="5">
        <v>5.0199999999999996</v>
      </c>
      <c r="C43" s="5">
        <v>-2.24E-2</v>
      </c>
      <c r="D43" s="6">
        <v>5.0000000000000001E-4</v>
      </c>
      <c r="F43">
        <f t="shared" si="4"/>
        <v>1.9199999999999662E-2</v>
      </c>
      <c r="G43" s="8">
        <f t="shared" si="0"/>
        <v>3.6863999999998704E-4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5.14</v>
      </c>
      <c r="S43">
        <f t="shared" si="9"/>
        <v>5.14</v>
      </c>
      <c r="T43">
        <f t="shared" si="10"/>
        <v>5.14</v>
      </c>
      <c r="U43">
        <f t="shared" si="11"/>
        <v>5.14</v>
      </c>
      <c r="V43">
        <f t="shared" si="12"/>
        <v>5.14</v>
      </c>
      <c r="W43">
        <f t="shared" si="13"/>
        <v>5.14</v>
      </c>
      <c r="X43">
        <f t="shared" si="14"/>
        <v>5.14</v>
      </c>
    </row>
    <row r="44" spans="2:24" ht="15.9" thickBot="1" x14ac:dyDescent="0.45">
      <c r="B44" s="5">
        <v>5.14</v>
      </c>
      <c r="C44" s="5">
        <v>-0.1424</v>
      </c>
      <c r="D44" s="6">
        <v>2.0279999999999999E-2</v>
      </c>
      <c r="F44">
        <f t="shared" si="4"/>
        <v>0.13919999999999977</v>
      </c>
      <c r="G44" s="8">
        <f t="shared" si="0"/>
        <v>1.9376639999999935E-2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0</v>
      </c>
      <c r="T44">
        <f t="shared" si="10"/>
        <v>5.05</v>
      </c>
      <c r="U44">
        <f t="shared" si="11"/>
        <v>5.05</v>
      </c>
      <c r="V44">
        <f t="shared" si="12"/>
        <v>5.05</v>
      </c>
      <c r="W44">
        <f t="shared" si="13"/>
        <v>5.05</v>
      </c>
      <c r="X44">
        <f t="shared" si="14"/>
        <v>5.05</v>
      </c>
    </row>
    <row r="45" spans="2:24" ht="15.9" thickBot="1" x14ac:dyDescent="0.45">
      <c r="B45" s="5">
        <v>4.83</v>
      </c>
      <c r="C45" s="5">
        <v>0.1676</v>
      </c>
      <c r="D45" s="6">
        <v>2.809E-2</v>
      </c>
      <c r="F45">
        <f t="shared" si="4"/>
        <v>-0.17079999999999984</v>
      </c>
      <c r="G45" s="8">
        <f t="shared" si="0"/>
        <v>2.9172639999999944E-2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0</v>
      </c>
      <c r="T45">
        <f t="shared" si="10"/>
        <v>0</v>
      </c>
      <c r="U45">
        <f t="shared" si="11"/>
        <v>0</v>
      </c>
      <c r="V45">
        <f t="shared" si="12"/>
        <v>4.9000000000000004</v>
      </c>
      <c r="W45">
        <f t="shared" si="13"/>
        <v>4.9000000000000004</v>
      </c>
      <c r="X45">
        <f t="shared" si="14"/>
        <v>4.9000000000000004</v>
      </c>
    </row>
    <row r="46" spans="2:24" ht="15.9" thickBot="1" x14ac:dyDescent="0.45">
      <c r="B46" s="5">
        <v>5.05</v>
      </c>
      <c r="C46" s="5">
        <v>-5.2400000000000002E-2</v>
      </c>
      <c r="D46" s="6">
        <v>2.7499999999999998E-3</v>
      </c>
      <c r="F46">
        <f t="shared" si="4"/>
        <v>4.919999999999991E-2</v>
      </c>
      <c r="G46" s="8">
        <f t="shared" si="0"/>
        <v>2.4206399999999913E-3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  <c r="T46">
        <f t="shared" si="10"/>
        <v>0</v>
      </c>
      <c r="U46">
        <f t="shared" si="11"/>
        <v>4.99</v>
      </c>
      <c r="V46">
        <f t="shared" si="12"/>
        <v>4.99</v>
      </c>
      <c r="W46">
        <f t="shared" si="13"/>
        <v>4.99</v>
      </c>
      <c r="X46">
        <f t="shared" si="14"/>
        <v>4.99</v>
      </c>
    </row>
    <row r="47" spans="2:24" ht="15.9" thickBot="1" x14ac:dyDescent="0.45">
      <c r="B47" s="5">
        <v>4.97</v>
      </c>
      <c r="C47" s="5">
        <v>2.76E-2</v>
      </c>
      <c r="D47" s="6">
        <v>7.6000000000000004E-4</v>
      </c>
      <c r="F47">
        <f t="shared" si="4"/>
        <v>-3.0800000000000161E-2</v>
      </c>
      <c r="G47" s="8">
        <f t="shared" si="0"/>
        <v>9.4864000000000992E-4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  <c r="U47">
        <f t="shared" si="11"/>
        <v>4.95</v>
      </c>
      <c r="V47">
        <f t="shared" si="12"/>
        <v>4.95</v>
      </c>
      <c r="W47">
        <f t="shared" si="13"/>
        <v>4.95</v>
      </c>
      <c r="X47">
        <f t="shared" si="14"/>
        <v>4.95</v>
      </c>
    </row>
    <row r="48" spans="2:24" ht="15.9" thickBot="1" x14ac:dyDescent="0.45">
      <c r="B48" s="5">
        <v>5.09</v>
      </c>
      <c r="C48" s="5">
        <v>-9.2399999999999996E-2</v>
      </c>
      <c r="D48" s="6">
        <v>8.5400000000000007E-3</v>
      </c>
      <c r="F48">
        <f t="shared" si="4"/>
        <v>8.9199999999999946E-2</v>
      </c>
      <c r="G48" s="8">
        <f t="shared" si="0"/>
        <v>7.9566399999999905E-3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S48">
        <f t="shared" si="9"/>
        <v>0</v>
      </c>
      <c r="T48">
        <f t="shared" si="10"/>
        <v>0</v>
      </c>
      <c r="U48">
        <f t="shared" si="11"/>
        <v>0</v>
      </c>
      <c r="V48">
        <f t="shared" si="12"/>
        <v>4.91</v>
      </c>
      <c r="W48">
        <f t="shared" si="13"/>
        <v>4.91</v>
      </c>
      <c r="X48">
        <f t="shared" si="14"/>
        <v>4.91</v>
      </c>
    </row>
    <row r="49" spans="2:24" ht="15.9" thickBot="1" x14ac:dyDescent="0.45">
      <c r="B49" s="5">
        <v>4.8600000000000003</v>
      </c>
      <c r="C49" s="5">
        <v>0.1376</v>
      </c>
      <c r="D49" s="6">
        <v>1.8929999999999999E-2</v>
      </c>
      <c r="F49">
        <f t="shared" si="4"/>
        <v>-0.14079999999999959</v>
      </c>
      <c r="G49" s="8">
        <f t="shared" si="0"/>
        <v>1.9824639999999887E-2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U49">
        <f t="shared" si="11"/>
        <v>4.9800000000000004</v>
      </c>
      <c r="V49">
        <f t="shared" si="12"/>
        <v>4.9800000000000004</v>
      </c>
      <c r="W49">
        <f t="shared" si="13"/>
        <v>4.9800000000000004</v>
      </c>
      <c r="X49">
        <f t="shared" si="14"/>
        <v>4.9800000000000004</v>
      </c>
    </row>
    <row r="50" spans="2:24" ht="15.9" thickBot="1" x14ac:dyDescent="0.45">
      <c r="B50" s="5">
        <v>5.01</v>
      </c>
      <c r="C50" s="5">
        <v>-1.24E-2</v>
      </c>
      <c r="D50" s="6">
        <v>1.4999999999999999E-4</v>
      </c>
      <c r="F50">
        <f t="shared" si="4"/>
        <v>9.1999999999998749E-3</v>
      </c>
      <c r="G50" s="8">
        <f t="shared" si="0"/>
        <v>8.4639999999997699E-5</v>
      </c>
      <c r="O50">
        <f t="shared" si="5"/>
        <v>0</v>
      </c>
      <c r="P50">
        <f t="shared" si="6"/>
        <v>0</v>
      </c>
      <c r="Q50">
        <f t="shared" si="7"/>
        <v>5.2</v>
      </c>
      <c r="R50">
        <f t="shared" si="8"/>
        <v>5.2</v>
      </c>
      <c r="S50">
        <f t="shared" si="9"/>
        <v>5.2</v>
      </c>
      <c r="T50">
        <f t="shared" si="10"/>
        <v>5.2</v>
      </c>
      <c r="U50">
        <f t="shared" si="11"/>
        <v>5.2</v>
      </c>
      <c r="V50">
        <f t="shared" si="12"/>
        <v>5.2</v>
      </c>
      <c r="W50">
        <f t="shared" si="13"/>
        <v>5.2</v>
      </c>
      <c r="X50">
        <f t="shared" si="14"/>
        <v>5.2</v>
      </c>
    </row>
    <row r="51" spans="2:24" ht="15.9" thickBot="1" x14ac:dyDescent="0.45">
      <c r="B51" s="5">
        <v>5</v>
      </c>
      <c r="C51" s="5">
        <v>-2.3999999999999998E-3</v>
      </c>
      <c r="D51" s="6">
        <v>1.0000000000000001E-5</v>
      </c>
      <c r="F51">
        <f t="shared" si="4"/>
        <v>-7.9999999999991189E-4</v>
      </c>
      <c r="G51" s="8">
        <f t="shared" si="0"/>
        <v>6.3999999999985898E-7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0</v>
      </c>
      <c r="T51">
        <f t="shared" si="10"/>
        <v>5.03</v>
      </c>
      <c r="U51">
        <f t="shared" si="11"/>
        <v>5.03</v>
      </c>
      <c r="V51">
        <f t="shared" si="12"/>
        <v>5.03</v>
      </c>
      <c r="W51">
        <f t="shared" si="13"/>
        <v>5.03</v>
      </c>
      <c r="X51">
        <f t="shared" si="14"/>
        <v>5.03</v>
      </c>
    </row>
    <row r="52" spans="2:24" x14ac:dyDescent="0.4">
      <c r="B52">
        <f>MIN(B2:B51)</f>
        <v>4.74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0</v>
      </c>
      <c r="T52">
        <f t="shared" si="10"/>
        <v>0</v>
      </c>
      <c r="U52">
        <f t="shared" si="11"/>
        <v>0</v>
      </c>
      <c r="V52">
        <f t="shared" si="12"/>
        <v>0</v>
      </c>
      <c r="W52">
        <f t="shared" si="13"/>
        <v>0</v>
      </c>
      <c r="X52">
        <f t="shared" si="14"/>
        <v>4.78</v>
      </c>
    </row>
    <row r="53" spans="2:24" x14ac:dyDescent="0.4">
      <c r="B53">
        <f>MAX(B2:B51)</f>
        <v>5.39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5.16</v>
      </c>
      <c r="S53">
        <f t="shared" si="9"/>
        <v>5.16</v>
      </c>
      <c r="T53">
        <f t="shared" si="10"/>
        <v>5.16</v>
      </c>
      <c r="U53">
        <f t="shared" si="11"/>
        <v>5.16</v>
      </c>
      <c r="V53">
        <f t="shared" si="12"/>
        <v>5.16</v>
      </c>
      <c r="W53">
        <f t="shared" si="13"/>
        <v>5.16</v>
      </c>
      <c r="X53">
        <f t="shared" si="14"/>
        <v>5.16</v>
      </c>
    </row>
    <row r="54" spans="2:24" x14ac:dyDescent="0.4"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0</v>
      </c>
      <c r="T54">
        <f t="shared" si="10"/>
        <v>0</v>
      </c>
      <c r="U54">
        <f t="shared" si="11"/>
        <v>0</v>
      </c>
      <c r="V54">
        <f t="shared" si="12"/>
        <v>0</v>
      </c>
      <c r="W54">
        <f t="shared" si="13"/>
        <v>0</v>
      </c>
      <c r="X54">
        <f t="shared" si="14"/>
        <v>4.75</v>
      </c>
    </row>
    <row r="55" spans="2:24" x14ac:dyDescent="0.4"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5.18</v>
      </c>
      <c r="S55">
        <f t="shared" si="9"/>
        <v>5.18</v>
      </c>
      <c r="T55">
        <f t="shared" si="10"/>
        <v>5.18</v>
      </c>
      <c r="U55">
        <f t="shared" si="11"/>
        <v>5.18</v>
      </c>
      <c r="V55">
        <f t="shared" si="12"/>
        <v>5.18</v>
      </c>
      <c r="W55">
        <f t="shared" si="13"/>
        <v>5.18</v>
      </c>
      <c r="X55">
        <f t="shared" si="14"/>
        <v>5.18</v>
      </c>
    </row>
    <row r="56" spans="2:24" x14ac:dyDescent="0.4">
      <c r="D56">
        <f>IF(B2&gt;4.5958, B2, 0)</f>
        <v>5.39</v>
      </c>
      <c r="E56">
        <f>IF(B2&gt;4.7308, B2, 0)</f>
        <v>5.39</v>
      </c>
      <c r="F56">
        <f>IF(B2&gt;4.8556, B2, 0)</f>
        <v>5.39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0</v>
      </c>
      <c r="S56">
        <f t="shared" si="9"/>
        <v>0</v>
      </c>
      <c r="T56">
        <f t="shared" si="10"/>
        <v>5.0599999999999996</v>
      </c>
      <c r="U56">
        <f t="shared" si="11"/>
        <v>5.0599999999999996</v>
      </c>
      <c r="V56">
        <f t="shared" si="12"/>
        <v>5.0599999999999996</v>
      </c>
      <c r="W56">
        <f t="shared" si="13"/>
        <v>5.0599999999999996</v>
      </c>
      <c r="X56">
        <f t="shared" si="14"/>
        <v>5.0599999999999996</v>
      </c>
    </row>
    <row r="57" spans="2:24" x14ac:dyDescent="0.4">
      <c r="D57">
        <f t="shared" ref="D57:D105" si="16">IF(B3&gt;4.5958, B3, 0)</f>
        <v>4.87</v>
      </c>
      <c r="E57">
        <f t="shared" ref="E57:E105" si="17">IF(B3&gt;4.7308, B3, 0)</f>
        <v>4.87</v>
      </c>
      <c r="F57">
        <f t="shared" ref="F57:F105" si="18">IF(B3&gt;4.8556, B3, 0)</f>
        <v>4.87</v>
      </c>
      <c r="O57">
        <f t="shared" si="5"/>
        <v>0</v>
      </c>
      <c r="P57">
        <f>IF(B40&gt;5.26, B40, 0)</f>
        <v>0</v>
      </c>
      <c r="Q57">
        <f t="shared" si="7"/>
        <v>0</v>
      </c>
      <c r="R57">
        <f t="shared" si="8"/>
        <v>0</v>
      </c>
      <c r="S57">
        <f t="shared" si="9"/>
        <v>0</v>
      </c>
      <c r="T57">
        <f t="shared" si="10"/>
        <v>0</v>
      </c>
      <c r="U57">
        <f t="shared" si="11"/>
        <v>0</v>
      </c>
      <c r="V57">
        <f t="shared" si="12"/>
        <v>4.8899999999999997</v>
      </c>
      <c r="W57">
        <f t="shared" si="13"/>
        <v>4.8899999999999997</v>
      </c>
      <c r="X57">
        <f t="shared" si="14"/>
        <v>4.8899999999999997</v>
      </c>
    </row>
    <row r="58" spans="2:24" x14ac:dyDescent="0.4">
      <c r="D58">
        <f t="shared" si="16"/>
        <v>5.01</v>
      </c>
      <c r="E58">
        <f t="shared" si="17"/>
        <v>5.01</v>
      </c>
      <c r="F58">
        <f t="shared" si="18"/>
        <v>5.01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S58">
        <f t="shared" si="9"/>
        <v>0</v>
      </c>
      <c r="T58">
        <f t="shared" si="10"/>
        <v>0</v>
      </c>
      <c r="U58">
        <f t="shared" si="11"/>
        <v>0</v>
      </c>
      <c r="V58">
        <f t="shared" si="12"/>
        <v>4.9000000000000004</v>
      </c>
      <c r="W58">
        <f t="shared" si="13"/>
        <v>4.9000000000000004</v>
      </c>
      <c r="X58">
        <f t="shared" si="14"/>
        <v>4.9000000000000004</v>
      </c>
    </row>
    <row r="59" spans="2:24" x14ac:dyDescent="0.4">
      <c r="D59">
        <f t="shared" si="16"/>
        <v>5.09</v>
      </c>
      <c r="E59">
        <f t="shared" si="17"/>
        <v>5.09</v>
      </c>
      <c r="F59">
        <f t="shared" si="18"/>
        <v>5.09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9"/>
        <v>5.1100000000000003</v>
      </c>
      <c r="T59">
        <f t="shared" si="10"/>
        <v>5.1100000000000003</v>
      </c>
      <c r="U59">
        <f t="shared" si="11"/>
        <v>5.1100000000000003</v>
      </c>
      <c r="V59">
        <f t="shared" si="12"/>
        <v>5.1100000000000003</v>
      </c>
      <c r="W59">
        <f t="shared" si="13"/>
        <v>5.1100000000000003</v>
      </c>
      <c r="X59">
        <f t="shared" si="14"/>
        <v>5.1100000000000003</v>
      </c>
    </row>
    <row r="60" spans="2:24" x14ac:dyDescent="0.4">
      <c r="D60">
        <f t="shared" si="16"/>
        <v>4.84</v>
      </c>
      <c r="E60">
        <f t="shared" si="17"/>
        <v>4.84</v>
      </c>
      <c r="F60">
        <f t="shared" si="18"/>
        <v>0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9"/>
        <v>0</v>
      </c>
      <c r="T60">
        <f t="shared" si="10"/>
        <v>5.0199999999999996</v>
      </c>
      <c r="U60">
        <f t="shared" si="11"/>
        <v>5.0199999999999996</v>
      </c>
      <c r="V60">
        <f t="shared" si="12"/>
        <v>5.0199999999999996</v>
      </c>
      <c r="W60">
        <f t="shared" si="13"/>
        <v>5.0199999999999996</v>
      </c>
      <c r="X60">
        <f t="shared" si="14"/>
        <v>5.0199999999999996</v>
      </c>
    </row>
    <row r="61" spans="2:24" x14ac:dyDescent="0.4">
      <c r="D61">
        <f t="shared" si="16"/>
        <v>5.05</v>
      </c>
      <c r="E61">
        <f t="shared" si="17"/>
        <v>5.05</v>
      </c>
      <c r="F61">
        <f t="shared" si="18"/>
        <v>5.05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5.14</v>
      </c>
      <c r="S61">
        <f t="shared" si="9"/>
        <v>5.14</v>
      </c>
      <c r="T61">
        <f t="shared" si="10"/>
        <v>5.14</v>
      </c>
      <c r="U61">
        <f t="shared" si="11"/>
        <v>5.14</v>
      </c>
      <c r="V61">
        <f t="shared" si="12"/>
        <v>5.14</v>
      </c>
      <c r="W61">
        <f t="shared" si="13"/>
        <v>5.14</v>
      </c>
      <c r="X61">
        <f t="shared" si="14"/>
        <v>5.14</v>
      </c>
    </row>
    <row r="62" spans="2:24" x14ac:dyDescent="0.4">
      <c r="D62">
        <f t="shared" si="16"/>
        <v>5.07</v>
      </c>
      <c r="E62">
        <f t="shared" si="17"/>
        <v>5.07</v>
      </c>
      <c r="F62">
        <f t="shared" si="18"/>
        <v>5.07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S62">
        <f t="shared" si="9"/>
        <v>0</v>
      </c>
      <c r="T62">
        <f t="shared" si="10"/>
        <v>0</v>
      </c>
      <c r="U62">
        <f t="shared" si="11"/>
        <v>0</v>
      </c>
      <c r="V62">
        <f t="shared" si="12"/>
        <v>0</v>
      </c>
      <c r="W62">
        <f t="shared" si="13"/>
        <v>4.83</v>
      </c>
      <c r="X62">
        <f t="shared" si="14"/>
        <v>4.83</v>
      </c>
    </row>
    <row r="63" spans="2:24" x14ac:dyDescent="0.4">
      <c r="D63">
        <f t="shared" si="16"/>
        <v>4.87</v>
      </c>
      <c r="E63">
        <f t="shared" si="17"/>
        <v>4.87</v>
      </c>
      <c r="F63">
        <f t="shared" si="18"/>
        <v>4.87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9"/>
        <v>0</v>
      </c>
      <c r="T63">
        <f t="shared" si="10"/>
        <v>5.05</v>
      </c>
      <c r="U63">
        <f t="shared" si="11"/>
        <v>5.05</v>
      </c>
      <c r="V63">
        <f t="shared" si="12"/>
        <v>5.05</v>
      </c>
      <c r="W63">
        <f t="shared" si="13"/>
        <v>5.05</v>
      </c>
      <c r="X63">
        <f t="shared" si="14"/>
        <v>5.05</v>
      </c>
    </row>
    <row r="64" spans="2:24" x14ac:dyDescent="0.4">
      <c r="D64">
        <f t="shared" si="16"/>
        <v>5</v>
      </c>
      <c r="E64">
        <f t="shared" si="17"/>
        <v>5</v>
      </c>
      <c r="F64">
        <f t="shared" si="18"/>
        <v>5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0</v>
      </c>
      <c r="T64">
        <f t="shared" si="10"/>
        <v>0</v>
      </c>
      <c r="U64">
        <f t="shared" si="11"/>
        <v>4.97</v>
      </c>
      <c r="V64">
        <f t="shared" si="12"/>
        <v>4.97</v>
      </c>
      <c r="W64">
        <f t="shared" si="13"/>
        <v>4.97</v>
      </c>
      <c r="X64">
        <f t="shared" si="14"/>
        <v>4.97</v>
      </c>
    </row>
    <row r="65" spans="4:24" x14ac:dyDescent="0.4">
      <c r="D65">
        <f t="shared" si="16"/>
        <v>4.96</v>
      </c>
      <c r="E65">
        <f t="shared" si="17"/>
        <v>4.96</v>
      </c>
      <c r="F65">
        <f t="shared" si="18"/>
        <v>4.96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9"/>
        <v>5.09</v>
      </c>
      <c r="T65">
        <f t="shared" si="10"/>
        <v>5.09</v>
      </c>
      <c r="U65">
        <f t="shared" si="11"/>
        <v>5.09</v>
      </c>
      <c r="V65">
        <f t="shared" si="12"/>
        <v>5.09</v>
      </c>
      <c r="W65">
        <f t="shared" si="13"/>
        <v>5.09</v>
      </c>
      <c r="X65">
        <f t="shared" si="14"/>
        <v>5.09</v>
      </c>
    </row>
    <row r="66" spans="4:24" x14ac:dyDescent="0.4">
      <c r="D66">
        <f t="shared" si="16"/>
        <v>5.08</v>
      </c>
      <c r="E66">
        <f t="shared" si="17"/>
        <v>5.08</v>
      </c>
      <c r="F66">
        <f t="shared" si="18"/>
        <v>5.08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1"/>
        <v>0</v>
      </c>
      <c r="V66">
        <f t="shared" si="12"/>
        <v>0</v>
      </c>
      <c r="W66">
        <f t="shared" si="13"/>
        <v>4.8600000000000003</v>
      </c>
      <c r="X66">
        <f t="shared" si="14"/>
        <v>4.8600000000000003</v>
      </c>
    </row>
    <row r="67" spans="4:24" x14ac:dyDescent="0.4">
      <c r="D67">
        <f t="shared" si="16"/>
        <v>5</v>
      </c>
      <c r="E67">
        <f t="shared" si="17"/>
        <v>5</v>
      </c>
      <c r="F67">
        <f t="shared" si="18"/>
        <v>5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0</v>
      </c>
      <c r="S67">
        <f t="shared" si="9"/>
        <v>0</v>
      </c>
      <c r="T67">
        <f t="shared" si="10"/>
        <v>5.01</v>
      </c>
      <c r="U67">
        <f t="shared" si="11"/>
        <v>5.01</v>
      </c>
      <c r="V67">
        <f t="shared" si="12"/>
        <v>5.01</v>
      </c>
      <c r="W67">
        <f t="shared" si="13"/>
        <v>5.01</v>
      </c>
      <c r="X67">
        <f t="shared" si="14"/>
        <v>5.01</v>
      </c>
    </row>
    <row r="68" spans="4:24" x14ac:dyDescent="0.4">
      <c r="D68">
        <f t="shared" si="16"/>
        <v>5.12</v>
      </c>
      <c r="E68">
        <f t="shared" si="17"/>
        <v>5.12</v>
      </c>
      <c r="F68">
        <f t="shared" si="18"/>
        <v>5.12</v>
      </c>
      <c r="O68">
        <f t="shared" si="5"/>
        <v>0</v>
      </c>
      <c r="P68">
        <f t="shared" si="6"/>
        <v>0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5</v>
      </c>
      <c r="V68">
        <f t="shared" si="12"/>
        <v>5</v>
      </c>
      <c r="W68">
        <f t="shared" si="13"/>
        <v>5</v>
      </c>
      <c r="X68">
        <f t="shared" si="14"/>
        <v>5</v>
      </c>
    </row>
    <row r="69" spans="4:24" x14ac:dyDescent="0.4">
      <c r="D69">
        <f t="shared" si="16"/>
        <v>4.83</v>
      </c>
      <c r="E69">
        <f t="shared" si="17"/>
        <v>4.83</v>
      </c>
      <c r="F69">
        <f t="shared" si="18"/>
        <v>0</v>
      </c>
    </row>
    <row r="70" spans="4:24" x14ac:dyDescent="0.4">
      <c r="D70">
        <f t="shared" si="16"/>
        <v>5.07</v>
      </c>
      <c r="E70">
        <f t="shared" si="17"/>
        <v>5.07</v>
      </c>
      <c r="F70">
        <f t="shared" si="18"/>
        <v>5.07</v>
      </c>
    </row>
    <row r="71" spans="4:24" x14ac:dyDescent="0.4">
      <c r="D71">
        <f t="shared" si="16"/>
        <v>4.95</v>
      </c>
      <c r="E71">
        <f t="shared" si="17"/>
        <v>4.95</v>
      </c>
      <c r="F71">
        <f t="shared" si="18"/>
        <v>4.95</v>
      </c>
    </row>
    <row r="72" spans="4:24" ht="15" thickBot="1" x14ac:dyDescent="0.45">
      <c r="D72">
        <f t="shared" si="16"/>
        <v>5.09</v>
      </c>
      <c r="E72">
        <f t="shared" si="17"/>
        <v>5.09</v>
      </c>
      <c r="F72">
        <f t="shared" si="18"/>
        <v>5.09</v>
      </c>
    </row>
    <row r="73" spans="4:24" ht="32.6" customHeight="1" thickBot="1" x14ac:dyDescent="0.45">
      <c r="D73">
        <f t="shared" si="16"/>
        <v>4.8099999999999996</v>
      </c>
      <c r="E73">
        <f t="shared" si="17"/>
        <v>4.8099999999999996</v>
      </c>
      <c r="F73">
        <f t="shared" si="18"/>
        <v>0</v>
      </c>
      <c r="I73" s="14"/>
      <c r="J73" s="15" t="s">
        <v>1</v>
      </c>
      <c r="K73" s="15" t="s">
        <v>2</v>
      </c>
    </row>
    <row r="74" spans="4:24" ht="15.9" thickBot="1" x14ac:dyDescent="0.45">
      <c r="D74">
        <f t="shared" si="16"/>
        <v>5.3</v>
      </c>
      <c r="E74">
        <f t="shared" si="17"/>
        <v>5.3</v>
      </c>
      <c r="F74">
        <f t="shared" si="18"/>
        <v>5.3</v>
      </c>
      <c r="I74" s="6">
        <v>0.30769999999999997</v>
      </c>
      <c r="J74" s="11">
        <v>4.7725</v>
      </c>
      <c r="K74" s="11">
        <v>0.70720000000000005</v>
      </c>
    </row>
    <row r="75" spans="4:24" ht="15.9" thickBot="1" x14ac:dyDescent="0.45">
      <c r="D75">
        <f t="shared" si="16"/>
        <v>4.74</v>
      </c>
      <c r="E75">
        <f t="shared" si="17"/>
        <v>4.74</v>
      </c>
      <c r="F75">
        <f t="shared" si="18"/>
        <v>0</v>
      </c>
      <c r="I75" s="6">
        <v>2.1537999999999999</v>
      </c>
      <c r="J75" s="11">
        <v>4.8375000000000004</v>
      </c>
      <c r="K75" s="11">
        <v>1.4218</v>
      </c>
    </row>
    <row r="76" spans="4:24" ht="15.9" thickBot="1" x14ac:dyDescent="0.45">
      <c r="D76">
        <f t="shared" si="16"/>
        <v>5.1100000000000003</v>
      </c>
      <c r="E76">
        <f t="shared" si="17"/>
        <v>5.1100000000000003</v>
      </c>
      <c r="F76">
        <f t="shared" si="18"/>
        <v>5.1100000000000003</v>
      </c>
      <c r="I76" s="6">
        <v>1.8462000000000001</v>
      </c>
      <c r="J76" s="11">
        <v>4.9024999999999999</v>
      </c>
      <c r="K76" s="11">
        <v>2.2669999999999999</v>
      </c>
    </row>
    <row r="77" spans="4:24" ht="15.9" thickBot="1" x14ac:dyDescent="0.45">
      <c r="D77">
        <f t="shared" si="16"/>
        <v>5.04</v>
      </c>
      <c r="E77">
        <f t="shared" si="17"/>
        <v>5.04</v>
      </c>
      <c r="F77">
        <f t="shared" si="18"/>
        <v>5.04</v>
      </c>
      <c r="I77" s="6">
        <v>2.7692000000000001</v>
      </c>
      <c r="J77" s="11">
        <v>4.9675000000000002</v>
      </c>
      <c r="K77" s="11">
        <v>2.8666999999999998</v>
      </c>
    </row>
    <row r="78" spans="4:24" ht="15.9" thickBot="1" x14ac:dyDescent="0.45">
      <c r="D78">
        <f t="shared" si="16"/>
        <v>4.88</v>
      </c>
      <c r="E78">
        <f t="shared" si="17"/>
        <v>4.88</v>
      </c>
      <c r="F78">
        <f t="shared" si="18"/>
        <v>4.88</v>
      </c>
      <c r="I78" s="6">
        <v>3.3845999999999998</v>
      </c>
      <c r="J78" s="11">
        <v>5.0324999999999998</v>
      </c>
      <c r="K78" s="11">
        <v>2.8748999999999998</v>
      </c>
    </row>
    <row r="79" spans="4:24" ht="15.9" thickBot="1" x14ac:dyDescent="0.45">
      <c r="D79">
        <f t="shared" si="16"/>
        <v>4.92</v>
      </c>
      <c r="E79">
        <f t="shared" si="17"/>
        <v>4.92</v>
      </c>
      <c r="F79">
        <f t="shared" si="18"/>
        <v>4.92</v>
      </c>
      <c r="I79" s="6">
        <v>2.7692000000000001</v>
      </c>
      <c r="J79" s="11">
        <v>5.0975000000000001</v>
      </c>
      <c r="K79" s="11">
        <v>2.2865000000000002</v>
      </c>
    </row>
    <row r="80" spans="4:24" ht="15.9" thickBot="1" x14ac:dyDescent="0.45">
      <c r="D80">
        <f t="shared" si="16"/>
        <v>5.14</v>
      </c>
      <c r="E80">
        <f t="shared" si="17"/>
        <v>5.14</v>
      </c>
      <c r="F80">
        <f t="shared" si="18"/>
        <v>5.14</v>
      </c>
      <c r="I80" s="6">
        <v>1.2307999999999999</v>
      </c>
      <c r="J80" s="11">
        <v>5.1624999999999996</v>
      </c>
      <c r="K80" s="11">
        <v>1.4421999999999999</v>
      </c>
    </row>
    <row r="81" spans="4:11" ht="15.9" thickBot="1" x14ac:dyDescent="0.45">
      <c r="D81">
        <f t="shared" si="16"/>
        <v>5.05</v>
      </c>
      <c r="E81">
        <f t="shared" si="17"/>
        <v>5.05</v>
      </c>
      <c r="F81">
        <f t="shared" si="18"/>
        <v>5.05</v>
      </c>
      <c r="I81" s="6">
        <v>0.30769999999999997</v>
      </c>
      <c r="J81" s="11">
        <v>5.2275</v>
      </c>
      <c r="K81" s="11">
        <v>0.72150000000000003</v>
      </c>
    </row>
    <row r="82" spans="4:11" ht="15.9" thickBot="1" x14ac:dyDescent="0.45">
      <c r="D82">
        <f t="shared" si="16"/>
        <v>4.9000000000000004</v>
      </c>
      <c r="E82">
        <f t="shared" si="17"/>
        <v>4.9000000000000004</v>
      </c>
      <c r="F82">
        <f t="shared" si="18"/>
        <v>4.9000000000000004</v>
      </c>
      <c r="I82" s="6">
        <v>0.30769999999999997</v>
      </c>
      <c r="J82" s="11">
        <v>5.2925000000000004</v>
      </c>
      <c r="K82" s="11">
        <v>0.28620000000000001</v>
      </c>
    </row>
    <row r="83" spans="4:11" ht="15.9" thickBot="1" x14ac:dyDescent="0.45">
      <c r="D83">
        <f t="shared" si="16"/>
        <v>4.99</v>
      </c>
      <c r="E83">
        <f t="shared" si="17"/>
        <v>4.99</v>
      </c>
      <c r="F83">
        <f t="shared" si="18"/>
        <v>4.99</v>
      </c>
      <c r="I83" s="6">
        <v>0.30769999999999997</v>
      </c>
      <c r="J83" s="11">
        <v>5.3574999999999999</v>
      </c>
      <c r="K83" s="11">
        <v>9.01E-2</v>
      </c>
    </row>
    <row r="84" spans="4:11" x14ac:dyDescent="0.4">
      <c r="D84">
        <f t="shared" si="16"/>
        <v>4.95</v>
      </c>
      <c r="E84">
        <f t="shared" si="17"/>
        <v>4.95</v>
      </c>
      <c r="F84">
        <f t="shared" si="18"/>
        <v>4.95</v>
      </c>
    </row>
    <row r="85" spans="4:11" x14ac:dyDescent="0.4">
      <c r="D85">
        <f t="shared" si="16"/>
        <v>4.91</v>
      </c>
      <c r="E85">
        <f t="shared" si="17"/>
        <v>4.91</v>
      </c>
      <c r="F85">
        <f t="shared" si="18"/>
        <v>4.91</v>
      </c>
    </row>
    <row r="86" spans="4:11" x14ac:dyDescent="0.4">
      <c r="D86">
        <f t="shared" si="16"/>
        <v>4.9800000000000004</v>
      </c>
      <c r="E86">
        <f t="shared" si="17"/>
        <v>4.9800000000000004</v>
      </c>
      <c r="F86">
        <f t="shared" si="18"/>
        <v>4.9800000000000004</v>
      </c>
    </row>
    <row r="87" spans="4:11" x14ac:dyDescent="0.4">
      <c r="D87">
        <f t="shared" si="16"/>
        <v>5.2</v>
      </c>
      <c r="E87">
        <f t="shared" si="17"/>
        <v>5.2</v>
      </c>
      <c r="F87">
        <f t="shared" si="18"/>
        <v>5.2</v>
      </c>
    </row>
    <row r="88" spans="4:11" x14ac:dyDescent="0.4">
      <c r="D88">
        <f t="shared" si="16"/>
        <v>5.03</v>
      </c>
      <c r="E88">
        <f t="shared" si="17"/>
        <v>5.03</v>
      </c>
      <c r="F88">
        <f t="shared" si="18"/>
        <v>5.03</v>
      </c>
    </row>
    <row r="89" spans="4:11" x14ac:dyDescent="0.4">
      <c r="D89">
        <f t="shared" si="16"/>
        <v>4.78</v>
      </c>
      <c r="E89">
        <f t="shared" si="17"/>
        <v>4.78</v>
      </c>
      <c r="F89">
        <f t="shared" si="18"/>
        <v>0</v>
      </c>
    </row>
    <row r="90" spans="4:11" x14ac:dyDescent="0.4">
      <c r="D90">
        <f t="shared" si="16"/>
        <v>5.16</v>
      </c>
      <c r="E90">
        <f t="shared" si="17"/>
        <v>5.16</v>
      </c>
      <c r="F90">
        <f t="shared" si="18"/>
        <v>5.16</v>
      </c>
    </row>
    <row r="91" spans="4:11" x14ac:dyDescent="0.4">
      <c r="D91">
        <f t="shared" si="16"/>
        <v>4.75</v>
      </c>
      <c r="E91">
        <f t="shared" si="17"/>
        <v>4.75</v>
      </c>
      <c r="F91">
        <f t="shared" si="18"/>
        <v>0</v>
      </c>
    </row>
    <row r="92" spans="4:11" x14ac:dyDescent="0.4">
      <c r="D92">
        <f t="shared" si="16"/>
        <v>5.18</v>
      </c>
      <c r="E92">
        <f t="shared" si="17"/>
        <v>5.18</v>
      </c>
      <c r="F92">
        <f t="shared" si="18"/>
        <v>5.18</v>
      </c>
    </row>
    <row r="93" spans="4:11" x14ac:dyDescent="0.4">
      <c r="D93">
        <f t="shared" si="16"/>
        <v>5.0599999999999996</v>
      </c>
      <c r="E93">
        <f t="shared" si="17"/>
        <v>5.0599999999999996</v>
      </c>
      <c r="F93">
        <f t="shared" si="18"/>
        <v>5.0599999999999996</v>
      </c>
    </row>
    <row r="94" spans="4:11" x14ac:dyDescent="0.4">
      <c r="D94">
        <f t="shared" si="16"/>
        <v>4.8899999999999997</v>
      </c>
      <c r="E94">
        <f t="shared" si="17"/>
        <v>4.8899999999999997</v>
      </c>
      <c r="F94">
        <f t="shared" si="18"/>
        <v>4.8899999999999997</v>
      </c>
    </row>
    <row r="95" spans="4:11" x14ac:dyDescent="0.4">
      <c r="D95">
        <f t="shared" si="16"/>
        <v>4.9000000000000004</v>
      </c>
      <c r="E95">
        <f t="shared" si="17"/>
        <v>4.9000000000000004</v>
      </c>
      <c r="F95">
        <f t="shared" si="18"/>
        <v>4.9000000000000004</v>
      </c>
    </row>
    <row r="96" spans="4:11" x14ac:dyDescent="0.4">
      <c r="D96">
        <f t="shared" si="16"/>
        <v>5.1100000000000003</v>
      </c>
      <c r="E96">
        <f t="shared" si="17"/>
        <v>5.1100000000000003</v>
      </c>
      <c r="F96">
        <f t="shared" si="18"/>
        <v>5.1100000000000003</v>
      </c>
    </row>
    <row r="97" spans="4:6" x14ac:dyDescent="0.4">
      <c r="D97">
        <f t="shared" si="16"/>
        <v>5.0199999999999996</v>
      </c>
      <c r="E97">
        <f t="shared" si="17"/>
        <v>5.0199999999999996</v>
      </c>
      <c r="F97">
        <f t="shared" si="18"/>
        <v>5.0199999999999996</v>
      </c>
    </row>
    <row r="98" spans="4:6" x14ac:dyDescent="0.4">
      <c r="D98">
        <f t="shared" si="16"/>
        <v>5.14</v>
      </c>
      <c r="E98">
        <f t="shared" si="17"/>
        <v>5.14</v>
      </c>
      <c r="F98">
        <f t="shared" si="18"/>
        <v>5.14</v>
      </c>
    </row>
    <row r="99" spans="4:6" x14ac:dyDescent="0.4">
      <c r="D99">
        <f t="shared" si="16"/>
        <v>4.83</v>
      </c>
      <c r="E99">
        <f t="shared" si="17"/>
        <v>4.83</v>
      </c>
      <c r="F99">
        <f t="shared" si="18"/>
        <v>0</v>
      </c>
    </row>
    <row r="100" spans="4:6" x14ac:dyDescent="0.4">
      <c r="D100">
        <f t="shared" si="16"/>
        <v>5.05</v>
      </c>
      <c r="E100">
        <f t="shared" si="17"/>
        <v>5.05</v>
      </c>
      <c r="F100">
        <f t="shared" si="18"/>
        <v>5.05</v>
      </c>
    </row>
    <row r="101" spans="4:6" x14ac:dyDescent="0.4">
      <c r="D101">
        <f t="shared" si="16"/>
        <v>4.97</v>
      </c>
      <c r="E101">
        <f t="shared" si="17"/>
        <v>4.97</v>
      </c>
      <c r="F101">
        <f t="shared" si="18"/>
        <v>4.97</v>
      </c>
    </row>
    <row r="102" spans="4:6" x14ac:dyDescent="0.4">
      <c r="D102">
        <f t="shared" si="16"/>
        <v>5.09</v>
      </c>
      <c r="E102">
        <f t="shared" si="17"/>
        <v>5.09</v>
      </c>
      <c r="F102">
        <f t="shared" si="18"/>
        <v>5.09</v>
      </c>
    </row>
    <row r="103" spans="4:6" x14ac:dyDescent="0.4">
      <c r="D103">
        <f t="shared" si="16"/>
        <v>4.8600000000000003</v>
      </c>
      <c r="E103">
        <f t="shared" si="17"/>
        <v>4.8600000000000003</v>
      </c>
      <c r="F103">
        <f t="shared" si="18"/>
        <v>4.8600000000000003</v>
      </c>
    </row>
    <row r="104" spans="4:6" x14ac:dyDescent="0.4">
      <c r="D104">
        <f t="shared" si="16"/>
        <v>5.01</v>
      </c>
      <c r="E104">
        <f t="shared" si="17"/>
        <v>5.01</v>
      </c>
      <c r="F104">
        <f t="shared" si="18"/>
        <v>5.01</v>
      </c>
    </row>
    <row r="105" spans="4:6" x14ac:dyDescent="0.4">
      <c r="D105">
        <f t="shared" si="16"/>
        <v>5</v>
      </c>
      <c r="E105">
        <f t="shared" si="17"/>
        <v>5</v>
      </c>
      <c r="F105">
        <f t="shared" si="18"/>
        <v>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Мухаммет Суханкулиев</dc:creator>
  <cp:lastModifiedBy>Суханкулиев Мухаммет</cp:lastModifiedBy>
  <dcterms:created xsi:type="dcterms:W3CDTF">2015-06-05T18:19:34Z</dcterms:created>
  <dcterms:modified xsi:type="dcterms:W3CDTF">2024-02-12T17:21:40Z</dcterms:modified>
</cp:coreProperties>
</file>