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Документы\Учеба\Физика\2.05\"/>
    </mc:Choice>
  </mc:AlternateContent>
  <xr:revisionPtr revIDLastSave="0" documentId="13_ncr:1_{EE954725-6457-44F5-87E5-F30ADA0551C6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41" i="1"/>
  <c r="P3" i="1"/>
  <c r="F3" i="1"/>
  <c r="U3" i="1" s="1"/>
  <c r="F4" i="1"/>
  <c r="U4" i="1" s="1"/>
  <c r="F5" i="1"/>
  <c r="U5" i="1" s="1"/>
  <c r="F6" i="1"/>
  <c r="U6" i="1" s="1"/>
  <c r="F7" i="1"/>
  <c r="U7" i="1" s="1"/>
  <c r="F8" i="1"/>
  <c r="U8" i="1" s="1"/>
  <c r="F9" i="1"/>
  <c r="U9" i="1" s="1"/>
  <c r="F10" i="1"/>
  <c r="U10" i="1" s="1"/>
  <c r="F11" i="1"/>
  <c r="U11" i="1" s="1"/>
  <c r="F12" i="1"/>
  <c r="U12" i="1" s="1"/>
  <c r="F13" i="1"/>
  <c r="U13" i="1" s="1"/>
  <c r="F14" i="1"/>
  <c r="U14" i="1" s="1"/>
  <c r="F15" i="1"/>
  <c r="Q3" i="1" s="1"/>
  <c r="F16" i="1"/>
  <c r="U16" i="1" s="1"/>
  <c r="F17" i="1"/>
  <c r="U17" i="1" s="1"/>
  <c r="F18" i="1"/>
  <c r="U18" i="1" s="1"/>
  <c r="F19" i="1"/>
  <c r="U19" i="1" s="1"/>
  <c r="F20" i="1"/>
  <c r="F21" i="1"/>
  <c r="F22" i="1"/>
  <c r="F23" i="1"/>
  <c r="U23" i="1" s="1"/>
  <c r="F24" i="1"/>
  <c r="F25" i="1"/>
  <c r="U25" i="1" s="1"/>
  <c r="F26" i="1"/>
  <c r="U26" i="1" s="1"/>
  <c r="F27" i="1"/>
  <c r="U27" i="1" s="1"/>
  <c r="F28" i="1"/>
  <c r="U28" i="1" s="1"/>
  <c r="F29" i="1"/>
  <c r="U29" i="1" s="1"/>
  <c r="F30" i="1"/>
  <c r="U30" i="1" s="1"/>
  <c r="F31" i="1"/>
  <c r="U31" i="1" s="1"/>
  <c r="F32" i="1"/>
  <c r="U32" i="1" s="1"/>
  <c r="F33" i="1"/>
  <c r="U33" i="1" s="1"/>
  <c r="F34" i="1"/>
  <c r="U34" i="1" s="1"/>
  <c r="F2" i="1"/>
  <c r="U2" i="1" s="1"/>
  <c r="U20" i="1"/>
  <c r="U21" i="1"/>
  <c r="U22" i="1"/>
  <c r="U24" i="1"/>
  <c r="P2" i="1"/>
  <c r="V2" i="1" s="1"/>
  <c r="S13" i="1"/>
  <c r="C10" i="1"/>
  <c r="F41" i="1" l="1"/>
  <c r="S12" i="1"/>
  <c r="S11" i="1"/>
  <c r="S9" i="1"/>
  <c r="V12" i="1"/>
  <c r="V11" i="1"/>
  <c r="V10" i="1"/>
  <c r="V9" i="1"/>
  <c r="V6" i="1"/>
  <c r="S30" i="1"/>
  <c r="V31" i="1"/>
  <c r="V5" i="1"/>
  <c r="V33" i="1"/>
  <c r="S28" i="1"/>
  <c r="V30" i="1"/>
  <c r="S7" i="1"/>
  <c r="V29" i="1"/>
  <c r="S22" i="1"/>
  <c r="V28" i="1"/>
  <c r="V7" i="1"/>
  <c r="S32" i="1"/>
  <c r="S26" i="1"/>
  <c r="S21" i="1"/>
  <c r="V27" i="1"/>
  <c r="S20" i="1"/>
  <c r="V26" i="1"/>
  <c r="V8" i="1"/>
  <c r="S18" i="1"/>
  <c r="V25" i="1"/>
  <c r="S16" i="1"/>
  <c r="V23" i="1"/>
  <c r="S34" i="1"/>
  <c r="S14" i="1"/>
  <c r="V21" i="1"/>
  <c r="S29" i="1"/>
  <c r="S10" i="1"/>
  <c r="V24" i="1"/>
  <c r="S27" i="1"/>
  <c r="S8" i="1"/>
  <c r="V22" i="1"/>
  <c r="S25" i="1"/>
  <c r="S6" i="1"/>
  <c r="V17" i="1"/>
  <c r="S24" i="1"/>
  <c r="S5" i="1"/>
  <c r="V15" i="1"/>
  <c r="S23" i="1"/>
  <c r="S4" i="1"/>
  <c r="V14" i="1"/>
  <c r="V13" i="1"/>
  <c r="W2" i="1"/>
  <c r="H41" i="1" s="1"/>
  <c r="I41" i="1" s="1"/>
  <c r="S2" i="1"/>
  <c r="S19" i="1"/>
  <c r="S3" i="1"/>
  <c r="V20" i="1"/>
  <c r="V4" i="1"/>
  <c r="V19" i="1"/>
  <c r="V3" i="1"/>
  <c r="S33" i="1"/>
  <c r="S17" i="1"/>
  <c r="V34" i="1"/>
  <c r="V18" i="1"/>
  <c r="S31" i="1"/>
  <c r="S15" i="1"/>
  <c r="V32" i="1"/>
  <c r="V16" i="1"/>
  <c r="T8" i="1"/>
  <c r="Q2" i="1"/>
  <c r="R11" i="1" s="1"/>
  <c r="U15" i="1"/>
  <c r="R34" i="1" l="1"/>
  <c r="R18" i="1"/>
  <c r="R15" i="1"/>
  <c r="R33" i="1"/>
  <c r="R21" i="1"/>
  <c r="R3" i="1"/>
  <c r="R19" i="1"/>
  <c r="R2" i="1"/>
  <c r="R4" i="1"/>
  <c r="R14" i="1"/>
  <c r="R20" i="1"/>
  <c r="R30" i="1"/>
  <c r="R29" i="1"/>
  <c r="R26" i="1"/>
  <c r="R16" i="1"/>
  <c r="R8" i="1"/>
  <c r="R24" i="1"/>
  <c r="R9" i="1"/>
  <c r="R25" i="1"/>
  <c r="R12" i="1"/>
  <c r="R28" i="1"/>
  <c r="R7" i="1"/>
  <c r="R5" i="1"/>
  <c r="R22" i="1"/>
  <c r="R6" i="1"/>
  <c r="R23" i="1"/>
  <c r="R31" i="1"/>
  <c r="R10" i="1"/>
  <c r="R32" i="1"/>
  <c r="R27" i="1"/>
  <c r="T6" i="1"/>
  <c r="T7" i="1" s="1"/>
  <c r="R17" i="1"/>
  <c r="R13" i="1"/>
</calcChain>
</file>

<file path=xl/sharedStrings.xml><?xml version="1.0" encoding="utf-8"?>
<sst xmlns="http://schemas.openxmlformats.org/spreadsheetml/2006/main" count="28" uniqueCount="27">
  <si>
    <t>t</t>
  </si>
  <si>
    <t>T</t>
  </si>
  <si>
    <t xml:space="preserve">напряжение </t>
  </si>
  <si>
    <t>ток</t>
  </si>
  <si>
    <t>ln(T-T0)</t>
  </si>
  <si>
    <t>T0</t>
  </si>
  <si>
    <t>MO</t>
  </si>
  <si>
    <t>Mst</t>
  </si>
  <si>
    <t>cO</t>
  </si>
  <si>
    <t>cst</t>
  </si>
  <si>
    <t>dt kr</t>
  </si>
  <si>
    <t>T' kr</t>
  </si>
  <si>
    <t xml:space="preserve">T kr </t>
  </si>
  <si>
    <t>dT kr</t>
  </si>
  <si>
    <t>t cp III</t>
  </si>
  <si>
    <t>ln(T-T0) ср III</t>
  </si>
  <si>
    <t>ln…</t>
  </si>
  <si>
    <t>(ti-tcp)^2</t>
  </si>
  <si>
    <t>K</t>
  </si>
  <si>
    <t>di</t>
  </si>
  <si>
    <t>D</t>
  </si>
  <si>
    <t>sb^2</t>
  </si>
  <si>
    <t>lambda</t>
  </si>
  <si>
    <t>s2-s1</t>
  </si>
  <si>
    <t>delta lamb</t>
  </si>
  <si>
    <t>delta s2-s1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</si>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</sst>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75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0" applyNumberFormat="1"/>
    <xf numFmtId="175" fontId="0" fillId="0" borderId="1" xfId="0" applyNumberFormat="1" applyBorder="1"/>
  </cellXfs>
  <cellStyles count="2">
    <cellStyle name="Обычный" xfId="0" builtinId="0"/>
    <cellStyle name="Обычный 2" xfId="1" xr:uid="{62FC0DF0-F7E3-4434-892B-DB57F4A34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n-US"/>
              <a:t>T</a:t>
            </a:r>
            <a:r>
              <a:rPr lang="ru-RU"/>
              <a:t> от (</a:t>
            </a:r>
            <a:r>
              <a:rPr lang="en-US"/>
              <a:t>t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DD6-4790-804A-B6D2B3D0DEE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DD6-4790-804A-B6D2B3D0DE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DD6-4790-804A-B6D2B3D0DEE3}"/>
                </c:ext>
              </c:extLst>
            </c:dLbl>
            <c:dLbl>
              <c:idx val="3"/>
              <c:layout>
                <c:manualLayout>
                  <c:x val="4.7546266354558716E-3"/>
                  <c:y val="-5.4173574203628658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7DD6-4790-804A-B6D2B3D0DE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9.644685254012185E-2"/>
                      <c:h val="5.46440128907512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7DD6-4790-804A-B6D2B3D0DEE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DD6-4790-804A-B6D2B3D0DE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DD6-4790-804A-B6D2B3D0DE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DD6-4790-804A-B6D2B3D0DE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DD6-4790-804A-B6D2B3D0DEE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8.8374844281297937E-2"/>
                      <c:h val="5.46440128907512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7DD6-4790-804A-B6D2B3D0DE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DD6-4790-804A-B6D2B3D0DEE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DD6-4790-804A-B6D2B3D0DEE3}"/>
                </c:ext>
              </c:extLst>
            </c:dLbl>
            <c:dLbl>
              <c:idx val="12"/>
              <c:layout>
                <c:manualLayout>
                  <c:x val="7.1319399531837311E-3"/>
                  <c:y val="-5.80431152181735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T'_</a:t>
                    </a:r>
                    <a:r>
                      <a:rPr lang="ru-RU"/>
                      <a:t>кр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7DD6-4790-804A-B6D2B3D0DEE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DD6-4790-804A-B6D2B3D0DEE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DD6-4790-804A-B6D2B3D0DEE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DD6-4790-804A-B6D2B3D0DEE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DD6-4790-804A-B6D2B3D0DEE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DD6-4790-804A-B6D2B3D0DEE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DD6-4790-804A-B6D2B3D0DEE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DD6-4790-804A-B6D2B3D0DEE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DD6-4790-804A-B6D2B3D0DEE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DD6-4790-804A-B6D2B3D0DEE3}"/>
                </c:ext>
              </c:extLst>
            </c:dLbl>
            <c:dLbl>
              <c:idx val="22"/>
              <c:layout>
                <c:manualLayout>
                  <c:x val="1.1886566588639538E-2"/>
                  <c:y val="-2.7086787101814329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б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7DD6-4790-804A-B6D2B3D0DEE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DD6-4790-804A-B6D2B3D0DEE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DD6-4790-804A-B6D2B3D0DEE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DD6-4790-804A-B6D2B3D0DEE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DD6-4790-804A-B6D2B3D0DEE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D6-4790-804A-B6D2B3D0DEE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DD6-4790-804A-B6D2B3D0DEE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D6-4790-804A-B6D2B3D0DEE3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DD6-4790-804A-B6D2B3D0DEE3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DD6-4790-804A-B6D2B3D0DEE3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D6-4790-804A-B6D2B3D0DEE3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DD6-4790-804A-B6D2B3D0DEE3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DD6-4790-804A-B6D2B3D0DEE3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DD6-4790-804A-B6D2B3D0DEE3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D6-4790-804A-B6D2B3D0DEE3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D6-4790-804A-B6D2B3D0DEE3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D6-4790-804A-B6D2B3D0DEE3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D6-4790-804A-B6D2B3D0DEE3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DD6-4790-804A-B6D2B3D0DEE3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D6-4790-804A-B6D2B3D0DEE3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D6-4790-804A-B6D2B3D0DEE3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D6-4790-804A-B6D2B3D0DEE3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D6-4790-804A-B6D2B3D0DEE3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DD6-4790-804A-B6D2B3D0DEE3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D6-4790-804A-B6D2B3D0DEE3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D6-4790-804A-B6D2B3D0DEE3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D6-4790-804A-B6D2B3D0DEE3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D6-4790-804A-B6D2B3D0DEE3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D6-4790-804A-B6D2B3D0DEE3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D6-4790-804A-B6D2B3D0DEE3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D6-4790-804A-B6D2B3D0DEE3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D6-4790-804A-B6D2B3D0DEE3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D6-4790-804A-B6D2B3D0DEE3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D6-4790-804A-B6D2B3D0DEE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Лист1!$A$2:$A$57</c:f>
              <c:numCache>
                <c:formatCode>General</c:formatCode>
                <c:ptCount val="5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</c:numCache>
            </c:numRef>
          </c:cat>
          <c:val>
            <c:numRef>
              <c:f>Лист1!$B$2:$B$57</c:f>
              <c:numCache>
                <c:formatCode>General</c:formatCode>
                <c:ptCount val="56"/>
                <c:pt idx="0">
                  <c:v>240</c:v>
                </c:pt>
                <c:pt idx="1">
                  <c:v>235</c:v>
                </c:pt>
                <c:pt idx="2">
                  <c:v>228</c:v>
                </c:pt>
                <c:pt idx="3">
                  <c:v>225</c:v>
                </c:pt>
                <c:pt idx="4">
                  <c:v>225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223</c:v>
                </c:pt>
                <c:pt idx="9">
                  <c:v>223</c:v>
                </c:pt>
                <c:pt idx="10">
                  <c:v>223</c:v>
                </c:pt>
                <c:pt idx="11">
                  <c:v>223</c:v>
                </c:pt>
                <c:pt idx="12">
                  <c:v>222</c:v>
                </c:pt>
                <c:pt idx="13">
                  <c:v>222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221</c:v>
                </c:pt>
                <c:pt idx="20">
                  <c:v>221</c:v>
                </c:pt>
                <c:pt idx="21">
                  <c:v>221</c:v>
                </c:pt>
                <c:pt idx="22">
                  <c:v>220</c:v>
                </c:pt>
                <c:pt idx="23">
                  <c:v>217</c:v>
                </c:pt>
                <c:pt idx="24">
                  <c:v>210</c:v>
                </c:pt>
                <c:pt idx="25">
                  <c:v>205</c:v>
                </c:pt>
                <c:pt idx="26">
                  <c:v>200</c:v>
                </c:pt>
                <c:pt idx="27">
                  <c:v>195</c:v>
                </c:pt>
                <c:pt idx="28">
                  <c:v>191</c:v>
                </c:pt>
                <c:pt idx="29">
                  <c:v>187</c:v>
                </c:pt>
                <c:pt idx="30">
                  <c:v>182</c:v>
                </c:pt>
                <c:pt idx="31">
                  <c:v>178</c:v>
                </c:pt>
                <c:pt idx="32">
                  <c:v>174</c:v>
                </c:pt>
                <c:pt idx="33">
                  <c:v>171</c:v>
                </c:pt>
                <c:pt idx="34">
                  <c:v>167</c:v>
                </c:pt>
                <c:pt idx="35">
                  <c:v>164</c:v>
                </c:pt>
                <c:pt idx="36">
                  <c:v>161</c:v>
                </c:pt>
                <c:pt idx="37">
                  <c:v>158</c:v>
                </c:pt>
                <c:pt idx="38">
                  <c:v>155</c:v>
                </c:pt>
                <c:pt idx="39">
                  <c:v>152</c:v>
                </c:pt>
                <c:pt idx="40">
                  <c:v>149</c:v>
                </c:pt>
                <c:pt idx="41">
                  <c:v>146</c:v>
                </c:pt>
                <c:pt idx="42">
                  <c:v>143</c:v>
                </c:pt>
                <c:pt idx="43">
                  <c:v>141</c:v>
                </c:pt>
                <c:pt idx="44">
                  <c:v>138</c:v>
                </c:pt>
                <c:pt idx="45">
                  <c:v>136</c:v>
                </c:pt>
                <c:pt idx="46">
                  <c:v>134</c:v>
                </c:pt>
                <c:pt idx="47">
                  <c:v>131</c:v>
                </c:pt>
                <c:pt idx="48">
                  <c:v>129</c:v>
                </c:pt>
                <c:pt idx="49">
                  <c:v>127</c:v>
                </c:pt>
                <c:pt idx="50">
                  <c:v>125</c:v>
                </c:pt>
                <c:pt idx="51">
                  <c:v>123</c:v>
                </c:pt>
                <c:pt idx="52">
                  <c:v>121</c:v>
                </c:pt>
                <c:pt idx="53">
                  <c:v>119</c:v>
                </c:pt>
                <c:pt idx="54">
                  <c:v>117</c:v>
                </c:pt>
                <c:pt idx="5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6-4790-804A-B6D2B3D0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23503"/>
        <c:axId val="487924463"/>
      </c:lineChart>
      <c:catAx>
        <c:axId val="48792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924463"/>
        <c:crosses val="autoZero"/>
        <c:auto val="1"/>
        <c:lblAlgn val="ctr"/>
        <c:lblOffset val="100"/>
        <c:tickMarkSkip val="1"/>
        <c:noMultiLvlLbl val="0"/>
      </c:catAx>
      <c:valAx>
        <c:axId val="487924463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923503"/>
        <c:crosses val="autoZero"/>
        <c:crossBetween val="between"/>
        <c:majorUnit val="1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n-US"/>
              <a:t>ln(T-T_0) </a:t>
            </a:r>
            <a:r>
              <a:rPr lang="ru-RU"/>
              <a:t>от (</a:t>
            </a:r>
            <a:r>
              <a:rPr lang="en-US"/>
              <a:t>t</a:t>
            </a:r>
            <a:r>
              <a:rPr lang="ru-RU"/>
              <a:t>)</a:t>
            </a:r>
            <a:endParaRPr lang="en-US"/>
          </a:p>
          <a:p>
            <a:pPr>
              <a:defRPr/>
            </a:pPr>
            <a:r>
              <a:rPr lang="ru-RU"/>
              <a:t>и уравнение </a:t>
            </a:r>
            <a:r>
              <a:rPr lang="en-US"/>
              <a:t>y=Kx+b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ln(T-T0)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771516791413218"/>
                  <c:y val="-0.3510676124596783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Лист1!$E$2:$E$34</c:f>
              <c:numCache>
                <c:formatCode>General</c:formatCode>
                <c:ptCount val="33"/>
                <c:pt idx="0">
                  <c:v>345</c:v>
                </c:pt>
                <c:pt idx="1">
                  <c:v>360</c:v>
                </c:pt>
                <c:pt idx="2">
                  <c:v>375</c:v>
                </c:pt>
                <c:pt idx="3">
                  <c:v>390</c:v>
                </c:pt>
                <c:pt idx="4">
                  <c:v>405</c:v>
                </c:pt>
                <c:pt idx="5">
                  <c:v>420</c:v>
                </c:pt>
                <c:pt idx="6">
                  <c:v>435</c:v>
                </c:pt>
                <c:pt idx="7">
                  <c:v>450</c:v>
                </c:pt>
                <c:pt idx="8">
                  <c:v>465</c:v>
                </c:pt>
                <c:pt idx="9">
                  <c:v>480</c:v>
                </c:pt>
                <c:pt idx="10">
                  <c:v>495</c:v>
                </c:pt>
                <c:pt idx="11">
                  <c:v>510</c:v>
                </c:pt>
                <c:pt idx="12">
                  <c:v>525</c:v>
                </c:pt>
                <c:pt idx="13">
                  <c:v>540</c:v>
                </c:pt>
                <c:pt idx="14">
                  <c:v>555</c:v>
                </c:pt>
                <c:pt idx="15">
                  <c:v>570</c:v>
                </c:pt>
                <c:pt idx="16">
                  <c:v>585</c:v>
                </c:pt>
                <c:pt idx="17">
                  <c:v>600</c:v>
                </c:pt>
                <c:pt idx="18">
                  <c:v>615</c:v>
                </c:pt>
                <c:pt idx="19">
                  <c:v>630</c:v>
                </c:pt>
                <c:pt idx="20">
                  <c:v>645</c:v>
                </c:pt>
                <c:pt idx="21">
                  <c:v>660</c:v>
                </c:pt>
                <c:pt idx="22">
                  <c:v>675</c:v>
                </c:pt>
                <c:pt idx="23">
                  <c:v>690</c:v>
                </c:pt>
                <c:pt idx="24">
                  <c:v>705</c:v>
                </c:pt>
                <c:pt idx="25">
                  <c:v>720</c:v>
                </c:pt>
                <c:pt idx="26">
                  <c:v>735</c:v>
                </c:pt>
                <c:pt idx="27">
                  <c:v>750</c:v>
                </c:pt>
                <c:pt idx="28">
                  <c:v>765</c:v>
                </c:pt>
                <c:pt idx="29">
                  <c:v>780</c:v>
                </c:pt>
                <c:pt idx="30">
                  <c:v>795</c:v>
                </c:pt>
                <c:pt idx="31">
                  <c:v>810</c:v>
                </c:pt>
                <c:pt idx="32">
                  <c:v>825</c:v>
                </c:pt>
              </c:numCache>
            </c:numRef>
          </c:xVal>
          <c:yVal>
            <c:numRef>
              <c:f>Лист1!$F$2:$F$34</c:f>
              <c:numCache>
                <c:formatCode>0.000</c:formatCode>
                <c:ptCount val="33"/>
                <c:pt idx="0">
                  <c:v>5.2522734280466299</c:v>
                </c:pt>
                <c:pt idx="1">
                  <c:v>5.2149357576089859</c:v>
                </c:pt>
                <c:pt idx="2">
                  <c:v>5.1873858058407549</c:v>
                </c:pt>
                <c:pt idx="3">
                  <c:v>5.1590552992145291</c:v>
                </c:pt>
                <c:pt idx="4">
                  <c:v>5.1298987149230735</c:v>
                </c:pt>
                <c:pt idx="5">
                  <c:v>5.1059454739005803</c:v>
                </c:pt>
                <c:pt idx="6">
                  <c:v>5.0814043649844631</c:v>
                </c:pt>
                <c:pt idx="7">
                  <c:v>5.0498560072495371</c:v>
                </c:pt>
                <c:pt idx="8">
                  <c:v>5.0238805208462765</c:v>
                </c:pt>
                <c:pt idx="9">
                  <c:v>4.9972122737641147</c:v>
                </c:pt>
                <c:pt idx="10">
                  <c:v>4.9767337424205742</c:v>
                </c:pt>
                <c:pt idx="11">
                  <c:v>4.9487598903781684</c:v>
                </c:pt>
                <c:pt idx="12">
                  <c:v>4.9272536851572051</c:v>
                </c:pt>
                <c:pt idx="13">
                  <c:v>4.9052747784384296</c:v>
                </c:pt>
                <c:pt idx="14">
                  <c:v>4.8828019225863706</c:v>
                </c:pt>
                <c:pt idx="15">
                  <c:v>4.8598124043616719</c:v>
                </c:pt>
                <c:pt idx="16">
                  <c:v>4.836281906951478</c:v>
                </c:pt>
                <c:pt idx="17">
                  <c:v>4.8121843553724171</c:v>
                </c:pt>
                <c:pt idx="18">
                  <c:v>4.7874917427820458</c:v>
                </c:pt>
                <c:pt idx="19">
                  <c:v>4.7621739347977563</c:v>
                </c:pt>
                <c:pt idx="20">
                  <c:v>4.7449321283632502</c:v>
                </c:pt>
                <c:pt idx="21">
                  <c:v>4.7184988712950942</c:v>
                </c:pt>
                <c:pt idx="22">
                  <c:v>4.7004803657924166</c:v>
                </c:pt>
                <c:pt idx="23">
                  <c:v>4.6821312271242199</c:v>
                </c:pt>
                <c:pt idx="24">
                  <c:v>4.6539603501575231</c:v>
                </c:pt>
                <c:pt idx="25">
                  <c:v>4.6347289882296359</c:v>
                </c:pt>
                <c:pt idx="26">
                  <c:v>4.6151205168412597</c:v>
                </c:pt>
                <c:pt idx="27">
                  <c:v>4.5951198501345898</c:v>
                </c:pt>
                <c:pt idx="28">
                  <c:v>4.5747109785033828</c:v>
                </c:pt>
                <c:pt idx="29">
                  <c:v>4.5538768916005408</c:v>
                </c:pt>
                <c:pt idx="30">
                  <c:v>4.5325994931532563</c:v>
                </c:pt>
                <c:pt idx="31">
                  <c:v>4.5108595065168497</c:v>
                </c:pt>
                <c:pt idx="32">
                  <c:v>4.4886363697321396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9-483C-8310-88278795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23503"/>
        <c:axId val="487924463"/>
      </c:scatterChart>
      <c:valAx>
        <c:axId val="487923503"/>
        <c:scaling>
          <c:orientation val="minMax"/>
          <c:max val="830"/>
          <c:min val="3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924463"/>
        <c:crosses val="autoZero"/>
        <c:crossBetween val="midCat"/>
        <c:majorUnit val="30"/>
      </c:valAx>
      <c:valAx>
        <c:axId val="487924463"/>
        <c:scaling>
          <c:orientation val="minMax"/>
          <c:max val="5.3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ln(T-T_0)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92350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421821</xdr:colOff>
      <xdr:row>0</xdr:row>
      <xdr:rowOff>146957</xdr:rowOff>
    </xdr:from>
    <xdr:to>
      <xdr:col>14</xdr:col>
      <xdr:colOff>538843</xdr:colOff>
      <xdr:row>18</xdr:row>
      <xdr:rowOff>97971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0872D5-8F29-8210-C6F8-8B9FB49C5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462643</xdr:colOff>
      <xdr:row>19</xdr:row>
      <xdr:rowOff>38099</xdr:rowOff>
    </xdr:from>
    <xdr:to>
      <xdr:col>14</xdr:col>
      <xdr:colOff>579665</xdr:colOff>
      <xdr:row>36</xdr:row>
      <xdr:rowOff>174171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9C6F5A-1570-4312-97B7-3BDA63124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workbookViewId="0">
      <selection activeCell="D21" sqref="D21"/>
    </sheetView>
  </sheetViews>
  <sheetFormatPr defaultRowHeight="14.6" x14ac:dyDescent="0.4"/>
  <cols>
    <col min="17" max="17" width="12.3046875" customWidth="1"/>
    <col min="19" max="19" width="10.3046875" bestFit="1" customWidth="1"/>
    <col min="23" max="23" width="21.07421875" customWidth="1"/>
  </cols>
  <sheetData>
    <row r="1" spans="1:24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0</v>
      </c>
      <c r="F1" s="2" t="s">
        <v>4</v>
      </c>
      <c r="P1" t="s">
        <v>14</v>
      </c>
      <c r="Q1" s="2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26</v>
      </c>
      <c r="X1" t="s">
        <v>21</v>
      </c>
    </row>
    <row r="2" spans="1:24" x14ac:dyDescent="0.4">
      <c r="A2" s="1">
        <v>0</v>
      </c>
      <c r="B2" s="1">
        <v>240</v>
      </c>
      <c r="C2">
        <v>22.8</v>
      </c>
      <c r="D2">
        <v>2.06</v>
      </c>
      <c r="E2" s="1">
        <v>345</v>
      </c>
      <c r="F2" s="4">
        <f>LN(B25-$C$4)</f>
        <v>5.2522734280466299</v>
      </c>
      <c r="P2">
        <f>AVERAGE(E2:E34)</f>
        <v>585</v>
      </c>
      <c r="Q2">
        <f>AVERAGE(F2:F34)</f>
        <v>4.8456445923354323</v>
      </c>
      <c r="R2">
        <f>(F2-$Q$2)*(E2-$P$2)</f>
        <v>-97.590920570687416</v>
      </c>
      <c r="S2">
        <f>(E2-$P$2)^2</f>
        <v>57600</v>
      </c>
      <c r="T2">
        <v>-1.464E-3</v>
      </c>
      <c r="U2">
        <f>F2-(5.581013+(-0.000516)*E2)</f>
        <v>-0.1507195719533696</v>
      </c>
      <c r="V2">
        <f>SUM((E2-$P$2)^2)</f>
        <v>57600</v>
      </c>
      <c r="W2" s="3">
        <f>SQRT((SUM((U2)^2))/(V2*(33-2)))</f>
        <v>1.1279180934179657E-4</v>
      </c>
    </row>
    <row r="3" spans="1:24" x14ac:dyDescent="0.4">
      <c r="A3" s="1">
        <v>15</v>
      </c>
      <c r="B3" s="1">
        <v>235</v>
      </c>
      <c r="C3" t="s">
        <v>5</v>
      </c>
      <c r="E3" s="1">
        <v>360</v>
      </c>
      <c r="F3" s="4">
        <f t="shared" ref="F3:F34" si="0">LN(B26-$C$4)</f>
        <v>5.2149357576089859</v>
      </c>
      <c r="P3">
        <f>AVERAGE(E15:E34)</f>
        <v>682.5</v>
      </c>
      <c r="Q3">
        <f>AVERAGE(F15:F34)</f>
        <v>4.6925838291367157</v>
      </c>
      <c r="R3">
        <f t="shared" ref="R3:R34" si="1">(F3-$Q$2)*(E3-$P$2)</f>
        <v>-83.090512186549546</v>
      </c>
      <c r="S3">
        <f t="shared" ref="S3:S34" si="2">(E3-$P$2)^2</f>
        <v>50625</v>
      </c>
      <c r="U3">
        <f t="shared" ref="U3:U34" si="3">F3-(5.581013+(-0.000516)*E3)</f>
        <v>-0.18031724239101354</v>
      </c>
      <c r="V3">
        <f t="shared" ref="V3:V34" si="4">SUM((E3-$P$2)^2)</f>
        <v>50625</v>
      </c>
    </row>
    <row r="4" spans="1:24" x14ac:dyDescent="0.4">
      <c r="A4" s="1">
        <v>30</v>
      </c>
      <c r="B4" s="1">
        <v>228</v>
      </c>
      <c r="C4">
        <v>26</v>
      </c>
      <c r="E4" s="1">
        <v>375</v>
      </c>
      <c r="F4" s="4">
        <f t="shared" si="0"/>
        <v>5.1873858058407549</v>
      </c>
      <c r="R4">
        <f t="shared" si="1"/>
        <v>-71.765654836117747</v>
      </c>
      <c r="S4">
        <f t="shared" si="2"/>
        <v>44100</v>
      </c>
      <c r="U4">
        <f t="shared" si="3"/>
        <v>-0.2001271941592444</v>
      </c>
      <c r="V4">
        <f t="shared" si="4"/>
        <v>44100</v>
      </c>
    </row>
    <row r="5" spans="1:24" x14ac:dyDescent="0.4">
      <c r="A5" s="1">
        <v>45</v>
      </c>
      <c r="B5" s="1">
        <v>225</v>
      </c>
      <c r="C5" t="s">
        <v>6</v>
      </c>
      <c r="D5" t="s">
        <v>7</v>
      </c>
      <c r="E5" s="1">
        <v>390</v>
      </c>
      <c r="F5" s="4">
        <f t="shared" si="0"/>
        <v>5.1590552992145291</v>
      </c>
      <c r="R5">
        <f t="shared" si="1"/>
        <v>-61.115087841423872</v>
      </c>
      <c r="S5">
        <f t="shared" si="2"/>
        <v>38025</v>
      </c>
      <c r="U5">
        <f t="shared" si="3"/>
        <v>-0.22071770078547015</v>
      </c>
      <c r="V5">
        <f t="shared" si="4"/>
        <v>38025</v>
      </c>
    </row>
    <row r="6" spans="1:24" x14ac:dyDescent="0.4">
      <c r="A6" s="1">
        <v>60</v>
      </c>
      <c r="B6" s="1">
        <v>225</v>
      </c>
      <c r="C6">
        <v>0.15</v>
      </c>
      <c r="D6">
        <v>5.5E-2</v>
      </c>
      <c r="E6" s="1">
        <v>405</v>
      </c>
      <c r="F6" s="4">
        <f t="shared" si="0"/>
        <v>5.1298987149230735</v>
      </c>
      <c r="R6">
        <f t="shared" si="1"/>
        <v>-51.165742065775405</v>
      </c>
      <c r="S6">
        <f t="shared" si="2"/>
        <v>32400</v>
      </c>
      <c r="T6">
        <f>SUM((E2-$P$2)*(F2-$Q$2))/SUM(E2-$P$2)^2</f>
        <v>-1.6942868154633231E-3</v>
      </c>
      <c r="U6">
        <f t="shared" si="3"/>
        <v>-0.24213428507692569</v>
      </c>
      <c r="V6">
        <f t="shared" si="4"/>
        <v>32400</v>
      </c>
    </row>
    <row r="7" spans="1:24" x14ac:dyDescent="0.4">
      <c r="A7" s="1">
        <v>75</v>
      </c>
      <c r="B7" s="1">
        <v>224</v>
      </c>
      <c r="C7" t="s">
        <v>8</v>
      </c>
      <c r="D7" t="s">
        <v>9</v>
      </c>
      <c r="E7" s="1">
        <v>420</v>
      </c>
      <c r="F7" s="4">
        <f t="shared" si="0"/>
        <v>5.1059454739005803</v>
      </c>
      <c r="R7">
        <f t="shared" si="1"/>
        <v>-42.949645458249414</v>
      </c>
      <c r="S7">
        <f t="shared" si="2"/>
        <v>27225</v>
      </c>
      <c r="T7">
        <f>Q2-T6*P2</f>
        <v>5.8368023793814761</v>
      </c>
      <c r="U7">
        <f t="shared" si="3"/>
        <v>-0.25834752609941969</v>
      </c>
      <c r="V7">
        <f t="shared" si="4"/>
        <v>27225</v>
      </c>
    </row>
    <row r="8" spans="1:24" x14ac:dyDescent="0.4">
      <c r="A8" s="1">
        <v>90</v>
      </c>
      <c r="B8" s="1">
        <v>224</v>
      </c>
      <c r="C8">
        <v>230</v>
      </c>
      <c r="D8">
        <v>840</v>
      </c>
      <c r="E8" s="1">
        <v>435</v>
      </c>
      <c r="F8" s="4">
        <f t="shared" si="0"/>
        <v>5.0814043649844631</v>
      </c>
      <c r="R8">
        <f t="shared" si="1"/>
        <v>-35.363965897354618</v>
      </c>
      <c r="S8">
        <f t="shared" si="2"/>
        <v>22500</v>
      </c>
      <c r="T8">
        <f>SUM((E15-$P$3)*(F15-$Q$3))/SUM(E15-$P$3)^2</f>
        <v>-1.4925680652751855E-3</v>
      </c>
      <c r="U8">
        <f t="shared" si="3"/>
        <v>-0.27514863501553677</v>
      </c>
      <c r="V8">
        <f t="shared" si="4"/>
        <v>22500</v>
      </c>
    </row>
    <row r="9" spans="1:24" x14ac:dyDescent="0.4">
      <c r="A9" s="1">
        <v>105</v>
      </c>
      <c r="B9" s="1">
        <v>224</v>
      </c>
      <c r="C9" t="s">
        <v>10</v>
      </c>
      <c r="D9" t="s">
        <v>11</v>
      </c>
      <c r="E9" s="1">
        <v>450</v>
      </c>
      <c r="F9" s="4">
        <f t="shared" si="0"/>
        <v>5.0498560072495371</v>
      </c>
      <c r="R9">
        <f t="shared" si="1"/>
        <v>-27.568541013404143</v>
      </c>
      <c r="S9">
        <f t="shared" si="2"/>
        <v>18225</v>
      </c>
      <c r="U9">
        <f t="shared" si="3"/>
        <v>-0.29895699275046272</v>
      </c>
      <c r="V9">
        <f t="shared" si="4"/>
        <v>18225</v>
      </c>
    </row>
    <row r="10" spans="1:24" x14ac:dyDescent="0.4">
      <c r="A10" s="1">
        <v>120</v>
      </c>
      <c r="B10" s="1">
        <v>223</v>
      </c>
      <c r="C10">
        <f>A24-A5</f>
        <v>285</v>
      </c>
      <c r="D10">
        <v>223</v>
      </c>
      <c r="E10" s="1">
        <v>465</v>
      </c>
      <c r="F10" s="4">
        <f t="shared" si="0"/>
        <v>5.0238805208462765</v>
      </c>
      <c r="R10">
        <f t="shared" si="1"/>
        <v>-21.388311421301296</v>
      </c>
      <c r="S10">
        <f t="shared" si="2"/>
        <v>14400</v>
      </c>
      <c r="U10">
        <f t="shared" si="3"/>
        <v>-0.31719247915372328</v>
      </c>
      <c r="V10">
        <f t="shared" si="4"/>
        <v>14400</v>
      </c>
    </row>
    <row r="11" spans="1:24" x14ac:dyDescent="0.4">
      <c r="A11" s="1">
        <v>135</v>
      </c>
      <c r="B11" s="1">
        <v>223</v>
      </c>
      <c r="C11" t="s">
        <v>13</v>
      </c>
      <c r="D11" t="s">
        <v>12</v>
      </c>
      <c r="E11" s="1">
        <v>480</v>
      </c>
      <c r="F11" s="4">
        <f t="shared" si="0"/>
        <v>4.9972122737641147</v>
      </c>
      <c r="R11">
        <f t="shared" si="1"/>
        <v>-15.91460655001165</v>
      </c>
      <c r="S11">
        <f t="shared" si="2"/>
        <v>11025</v>
      </c>
      <c r="U11">
        <f t="shared" si="3"/>
        <v>-0.33612072623588496</v>
      </c>
      <c r="V11">
        <f t="shared" si="4"/>
        <v>11025</v>
      </c>
    </row>
    <row r="12" spans="1:24" x14ac:dyDescent="0.4">
      <c r="A12" s="1">
        <v>150</v>
      </c>
      <c r="B12" s="1">
        <v>223</v>
      </c>
      <c r="C12">
        <v>2.5</v>
      </c>
      <c r="D12">
        <f>D10+C4</f>
        <v>249</v>
      </c>
      <c r="E12" s="1">
        <v>495</v>
      </c>
      <c r="F12" s="4">
        <f t="shared" si="0"/>
        <v>4.9767337424205742</v>
      </c>
      <c r="R12">
        <f t="shared" si="1"/>
        <v>-11.798023507662769</v>
      </c>
      <c r="S12">
        <f t="shared" si="2"/>
        <v>8100</v>
      </c>
      <c r="U12">
        <f t="shared" si="3"/>
        <v>-0.34885925757942537</v>
      </c>
      <c r="V12">
        <f t="shared" si="4"/>
        <v>8100</v>
      </c>
    </row>
    <row r="13" spans="1:24" x14ac:dyDescent="0.4">
      <c r="A13" s="1">
        <v>165</v>
      </c>
      <c r="B13" s="1">
        <v>223</v>
      </c>
      <c r="E13" s="1">
        <v>510</v>
      </c>
      <c r="F13" s="4">
        <f t="shared" si="0"/>
        <v>4.9487598903781684</v>
      </c>
      <c r="R13">
        <f t="shared" si="1"/>
        <v>-7.7336473532052086</v>
      </c>
      <c r="S13">
        <f t="shared" si="2"/>
        <v>5625</v>
      </c>
      <c r="U13">
        <f t="shared" si="3"/>
        <v>-0.36909310962183106</v>
      </c>
      <c r="V13">
        <f t="shared" si="4"/>
        <v>5625</v>
      </c>
    </row>
    <row r="14" spans="1:24" x14ac:dyDescent="0.4">
      <c r="A14" s="1">
        <v>180</v>
      </c>
      <c r="B14" s="1">
        <v>222</v>
      </c>
      <c r="E14" s="1">
        <v>525</v>
      </c>
      <c r="F14" s="4">
        <f t="shared" si="0"/>
        <v>4.9272536851572051</v>
      </c>
      <c r="R14">
        <f t="shared" si="1"/>
        <v>-4.8965455693063653</v>
      </c>
      <c r="S14">
        <f t="shared" si="2"/>
        <v>3600</v>
      </c>
      <c r="U14">
        <f t="shared" si="3"/>
        <v>-0.38285931484279434</v>
      </c>
      <c r="V14">
        <f t="shared" si="4"/>
        <v>3600</v>
      </c>
    </row>
    <row r="15" spans="1:24" x14ac:dyDescent="0.4">
      <c r="A15" s="1">
        <v>195</v>
      </c>
      <c r="B15" s="1">
        <v>222</v>
      </c>
      <c r="E15" s="1">
        <v>540</v>
      </c>
      <c r="F15" s="4">
        <f t="shared" si="0"/>
        <v>4.9052747784384296</v>
      </c>
      <c r="R15">
        <f t="shared" si="1"/>
        <v>-2.6833583746348788</v>
      </c>
      <c r="S15">
        <f t="shared" si="2"/>
        <v>2025</v>
      </c>
      <c r="U15">
        <f t="shared" si="3"/>
        <v>-0.39709822156156971</v>
      </c>
      <c r="V15">
        <f t="shared" si="4"/>
        <v>2025</v>
      </c>
    </row>
    <row r="16" spans="1:24" x14ac:dyDescent="0.4">
      <c r="A16" s="1">
        <v>210</v>
      </c>
      <c r="B16" s="1">
        <v>222</v>
      </c>
      <c r="E16" s="1">
        <v>555</v>
      </c>
      <c r="F16" s="4">
        <f t="shared" si="0"/>
        <v>4.8828019225863706</v>
      </c>
      <c r="R16">
        <f t="shared" si="1"/>
        <v>-1.1147199075281478</v>
      </c>
      <c r="S16">
        <f t="shared" si="2"/>
        <v>900</v>
      </c>
      <c r="U16">
        <f t="shared" si="3"/>
        <v>-0.41183107741362868</v>
      </c>
      <c r="V16">
        <f t="shared" si="4"/>
        <v>900</v>
      </c>
    </row>
    <row r="17" spans="1:22" x14ac:dyDescent="0.4">
      <c r="A17" s="1">
        <v>225</v>
      </c>
      <c r="B17" s="1">
        <v>222</v>
      </c>
      <c r="E17" s="1">
        <v>570</v>
      </c>
      <c r="F17" s="4">
        <f t="shared" si="0"/>
        <v>4.8598124043616719</v>
      </c>
      <c r="R17">
        <f t="shared" si="1"/>
        <v>-0.21251718039359435</v>
      </c>
      <c r="S17">
        <f t="shared" si="2"/>
        <v>225</v>
      </c>
      <c r="U17">
        <f t="shared" si="3"/>
        <v>-0.42708059563832723</v>
      </c>
      <c r="V17">
        <f t="shared" si="4"/>
        <v>225</v>
      </c>
    </row>
    <row r="18" spans="1:22" x14ac:dyDescent="0.4">
      <c r="A18" s="1">
        <v>240</v>
      </c>
      <c r="B18" s="1">
        <v>222</v>
      </c>
      <c r="E18" s="1">
        <v>585</v>
      </c>
      <c r="F18" s="4">
        <f t="shared" si="0"/>
        <v>4.836281906951478</v>
      </c>
      <c r="R18">
        <f t="shared" si="1"/>
        <v>0</v>
      </c>
      <c r="S18">
        <f t="shared" si="2"/>
        <v>0</v>
      </c>
      <c r="U18">
        <f t="shared" si="3"/>
        <v>-0.44287109304852201</v>
      </c>
      <c r="V18">
        <f t="shared" si="4"/>
        <v>0</v>
      </c>
    </row>
    <row r="19" spans="1:22" x14ac:dyDescent="0.4">
      <c r="A19" s="1">
        <v>255</v>
      </c>
      <c r="B19" s="1">
        <v>222</v>
      </c>
      <c r="E19" s="1">
        <v>600</v>
      </c>
      <c r="F19" s="4">
        <f t="shared" si="0"/>
        <v>4.8121843553724171</v>
      </c>
      <c r="R19">
        <f t="shared" si="1"/>
        <v>-0.50190355444522883</v>
      </c>
      <c r="S19">
        <f t="shared" si="2"/>
        <v>225</v>
      </c>
      <c r="U19">
        <f t="shared" si="3"/>
        <v>-0.45922864462758284</v>
      </c>
      <c r="V19">
        <f t="shared" si="4"/>
        <v>225</v>
      </c>
    </row>
    <row r="20" spans="1:22" x14ac:dyDescent="0.4">
      <c r="A20" s="1">
        <v>270</v>
      </c>
      <c r="B20" s="1">
        <v>222</v>
      </c>
      <c r="E20" s="1">
        <v>615</v>
      </c>
      <c r="F20" s="4">
        <f t="shared" si="0"/>
        <v>4.7874917427820458</v>
      </c>
      <c r="R20">
        <f t="shared" si="1"/>
        <v>-1.7445854866015953</v>
      </c>
      <c r="S20">
        <f t="shared" si="2"/>
        <v>900</v>
      </c>
      <c r="U20">
        <f t="shared" si="3"/>
        <v>-0.47618125721795401</v>
      </c>
      <c r="V20">
        <f t="shared" si="4"/>
        <v>900</v>
      </c>
    </row>
    <row r="21" spans="1:22" x14ac:dyDescent="0.4">
      <c r="A21" s="1">
        <v>285</v>
      </c>
      <c r="B21" s="1">
        <v>221</v>
      </c>
      <c r="E21" s="1">
        <v>630</v>
      </c>
      <c r="F21" s="4">
        <f t="shared" si="0"/>
        <v>4.7621739347977563</v>
      </c>
      <c r="R21">
        <f t="shared" si="1"/>
        <v>-3.7561795891954208</v>
      </c>
      <c r="S21">
        <f t="shared" si="2"/>
        <v>2025</v>
      </c>
      <c r="U21">
        <f t="shared" si="3"/>
        <v>-0.49375906520224344</v>
      </c>
      <c r="V21">
        <f t="shared" si="4"/>
        <v>2025</v>
      </c>
    </row>
    <row r="22" spans="1:22" x14ac:dyDescent="0.4">
      <c r="A22" s="1">
        <v>300</v>
      </c>
      <c r="B22" s="1">
        <v>221</v>
      </c>
      <c r="E22" s="1">
        <v>645</v>
      </c>
      <c r="F22" s="4">
        <f t="shared" si="0"/>
        <v>4.7449321283632502</v>
      </c>
      <c r="R22">
        <f t="shared" si="1"/>
        <v>-6.0427478383309285</v>
      </c>
      <c r="S22">
        <f t="shared" si="2"/>
        <v>3600</v>
      </c>
      <c r="U22">
        <f t="shared" si="3"/>
        <v>-0.50326087163674948</v>
      </c>
      <c r="V22">
        <f t="shared" si="4"/>
        <v>3600</v>
      </c>
    </row>
    <row r="23" spans="1:22" x14ac:dyDescent="0.4">
      <c r="A23" s="1">
        <v>315</v>
      </c>
      <c r="B23" s="1">
        <v>221</v>
      </c>
      <c r="E23" s="1">
        <v>660</v>
      </c>
      <c r="F23" s="4">
        <f t="shared" si="0"/>
        <v>4.7184988712950942</v>
      </c>
      <c r="R23">
        <f t="shared" si="1"/>
        <v>-9.5359290780253616</v>
      </c>
      <c r="S23">
        <f t="shared" si="2"/>
        <v>5625</v>
      </c>
      <c r="U23">
        <f t="shared" si="3"/>
        <v>-0.52195412870490543</v>
      </c>
      <c r="V23">
        <f t="shared" si="4"/>
        <v>5625</v>
      </c>
    </row>
    <row r="24" spans="1:22" x14ac:dyDescent="0.4">
      <c r="A24" s="1">
        <v>330</v>
      </c>
      <c r="B24" s="1">
        <v>220</v>
      </c>
      <c r="E24" s="1">
        <v>675</v>
      </c>
      <c r="F24" s="4">
        <f t="shared" si="0"/>
        <v>4.7004803657924166</v>
      </c>
      <c r="R24">
        <f t="shared" si="1"/>
        <v>-13.064780388871418</v>
      </c>
      <c r="S24">
        <f t="shared" si="2"/>
        <v>8100</v>
      </c>
      <c r="U24">
        <f t="shared" si="3"/>
        <v>-0.53223263420758293</v>
      </c>
      <c r="V24">
        <f t="shared" si="4"/>
        <v>8100</v>
      </c>
    </row>
    <row r="25" spans="1:22" x14ac:dyDescent="0.4">
      <c r="A25" s="1">
        <v>345</v>
      </c>
      <c r="B25" s="1">
        <v>217</v>
      </c>
      <c r="E25" s="1">
        <v>690</v>
      </c>
      <c r="F25" s="4">
        <f t="shared" si="0"/>
        <v>4.6821312271242199</v>
      </c>
      <c r="R25">
        <f t="shared" si="1"/>
        <v>-17.168903347177302</v>
      </c>
      <c r="S25">
        <f t="shared" si="2"/>
        <v>11025</v>
      </c>
      <c r="U25">
        <f t="shared" si="3"/>
        <v>-0.5428417728757795</v>
      </c>
      <c r="V25">
        <f t="shared" si="4"/>
        <v>11025</v>
      </c>
    </row>
    <row r="26" spans="1:22" x14ac:dyDescent="0.4">
      <c r="A26" s="1">
        <v>360</v>
      </c>
      <c r="B26" s="1">
        <v>210</v>
      </c>
      <c r="E26" s="1">
        <v>705</v>
      </c>
      <c r="F26" s="4">
        <f t="shared" si="0"/>
        <v>4.6539603501575231</v>
      </c>
      <c r="R26">
        <f t="shared" si="1"/>
        <v>-23.00210906134911</v>
      </c>
      <c r="S26">
        <f t="shared" si="2"/>
        <v>14400</v>
      </c>
      <c r="U26">
        <f t="shared" si="3"/>
        <v>-0.56327264984247627</v>
      </c>
      <c r="V26">
        <f t="shared" si="4"/>
        <v>14400</v>
      </c>
    </row>
    <row r="27" spans="1:22" x14ac:dyDescent="0.4">
      <c r="A27" s="1">
        <v>375</v>
      </c>
      <c r="B27" s="1">
        <v>205</v>
      </c>
      <c r="E27" s="1">
        <v>720</v>
      </c>
      <c r="F27" s="4">
        <f t="shared" si="0"/>
        <v>4.6347289882296359</v>
      </c>
      <c r="R27">
        <f t="shared" si="1"/>
        <v>-28.473606554282522</v>
      </c>
      <c r="S27">
        <f t="shared" si="2"/>
        <v>18225</v>
      </c>
      <c r="U27">
        <f t="shared" si="3"/>
        <v>-0.5747640117703634</v>
      </c>
      <c r="V27">
        <f t="shared" si="4"/>
        <v>18225</v>
      </c>
    </row>
    <row r="28" spans="1:22" x14ac:dyDescent="0.4">
      <c r="A28" s="1">
        <v>390</v>
      </c>
      <c r="B28" s="1">
        <v>200</v>
      </c>
      <c r="E28" s="1">
        <v>735</v>
      </c>
      <c r="F28" s="4">
        <f t="shared" si="0"/>
        <v>4.6151205168412597</v>
      </c>
      <c r="R28">
        <f t="shared" si="1"/>
        <v>-34.578611324125895</v>
      </c>
      <c r="S28">
        <f t="shared" si="2"/>
        <v>22500</v>
      </c>
      <c r="U28">
        <f t="shared" si="3"/>
        <v>-0.5866324831587395</v>
      </c>
      <c r="V28">
        <f t="shared" si="4"/>
        <v>22500</v>
      </c>
    </row>
    <row r="29" spans="1:22" x14ac:dyDescent="0.4">
      <c r="A29" s="1">
        <v>405</v>
      </c>
      <c r="B29" s="1">
        <v>195</v>
      </c>
      <c r="E29" s="1">
        <v>750</v>
      </c>
      <c r="F29" s="4">
        <f t="shared" si="0"/>
        <v>4.5951198501345898</v>
      </c>
      <c r="R29">
        <f t="shared" si="1"/>
        <v>-41.336582463139017</v>
      </c>
      <c r="S29">
        <f t="shared" si="2"/>
        <v>27225</v>
      </c>
      <c r="U29">
        <f t="shared" si="3"/>
        <v>-0.5988931498654102</v>
      </c>
      <c r="V29">
        <f t="shared" si="4"/>
        <v>27225</v>
      </c>
    </row>
    <row r="30" spans="1:22" x14ac:dyDescent="0.4">
      <c r="A30" s="1">
        <v>420</v>
      </c>
      <c r="B30" s="1">
        <v>191</v>
      </c>
      <c r="E30" s="1">
        <v>765</v>
      </c>
      <c r="F30" s="4">
        <f t="shared" si="0"/>
        <v>4.5747109785033828</v>
      </c>
      <c r="R30">
        <f t="shared" si="1"/>
        <v>-48.76805048976891</v>
      </c>
      <c r="S30">
        <f t="shared" si="2"/>
        <v>32400</v>
      </c>
      <c r="U30">
        <f t="shared" si="3"/>
        <v>-0.61156202149661709</v>
      </c>
      <c r="V30">
        <f t="shared" si="4"/>
        <v>32400</v>
      </c>
    </row>
    <row r="31" spans="1:22" x14ac:dyDescent="0.4">
      <c r="A31" s="1">
        <v>435</v>
      </c>
      <c r="B31" s="1">
        <v>187</v>
      </c>
      <c r="E31" s="1">
        <v>780</v>
      </c>
      <c r="F31" s="4">
        <f t="shared" si="0"/>
        <v>4.5538768916005408</v>
      </c>
      <c r="R31">
        <f t="shared" si="1"/>
        <v>-56.894701643303854</v>
      </c>
      <c r="S31">
        <f t="shared" si="2"/>
        <v>38025</v>
      </c>
      <c r="U31">
        <f t="shared" si="3"/>
        <v>-0.62465610839945906</v>
      </c>
      <c r="V31">
        <f t="shared" si="4"/>
        <v>38025</v>
      </c>
    </row>
    <row r="32" spans="1:22" x14ac:dyDescent="0.4">
      <c r="A32" s="1">
        <v>450</v>
      </c>
      <c r="B32" s="1">
        <v>182</v>
      </c>
      <c r="E32" s="1">
        <v>795</v>
      </c>
      <c r="F32" s="4">
        <f t="shared" si="0"/>
        <v>4.5325994931532563</v>
      </c>
      <c r="R32">
        <f t="shared" si="1"/>
        <v>-65.73947082825697</v>
      </c>
      <c r="S32">
        <f t="shared" si="2"/>
        <v>44100</v>
      </c>
      <c r="U32">
        <f t="shared" si="3"/>
        <v>-0.63819350684674347</v>
      </c>
      <c r="V32">
        <f t="shared" si="4"/>
        <v>44100</v>
      </c>
    </row>
    <row r="33" spans="1:22" x14ac:dyDescent="0.4">
      <c r="A33" s="1">
        <v>465</v>
      </c>
      <c r="B33" s="1">
        <v>178</v>
      </c>
      <c r="E33" s="1">
        <v>810</v>
      </c>
      <c r="F33" s="4">
        <f t="shared" si="0"/>
        <v>4.5108595065168497</v>
      </c>
      <c r="R33">
        <f t="shared" si="1"/>
        <v>-75.326644309181077</v>
      </c>
      <c r="S33">
        <f t="shared" si="2"/>
        <v>50625</v>
      </c>
      <c r="U33">
        <f t="shared" si="3"/>
        <v>-0.65219349348314992</v>
      </c>
      <c r="V33">
        <f t="shared" si="4"/>
        <v>50625</v>
      </c>
    </row>
    <row r="34" spans="1:22" x14ac:dyDescent="0.4">
      <c r="A34" s="1">
        <v>480</v>
      </c>
      <c r="B34" s="1">
        <v>174</v>
      </c>
      <c r="E34" s="1">
        <v>825</v>
      </c>
      <c r="F34" s="4">
        <f t="shared" si="0"/>
        <v>4.4886363697321396</v>
      </c>
      <c r="R34">
        <f t="shared" si="1"/>
        <v>-85.681973424790243</v>
      </c>
      <c r="S34">
        <f t="shared" si="2"/>
        <v>57600</v>
      </c>
      <c r="U34">
        <f t="shared" si="3"/>
        <v>-0.66667663026785995</v>
      </c>
      <c r="V34">
        <f t="shared" si="4"/>
        <v>57600</v>
      </c>
    </row>
    <row r="35" spans="1:22" x14ac:dyDescent="0.4">
      <c r="A35" s="1">
        <v>495</v>
      </c>
      <c r="B35" s="1">
        <v>171</v>
      </c>
    </row>
    <row r="36" spans="1:22" x14ac:dyDescent="0.4">
      <c r="A36" s="1">
        <v>510</v>
      </c>
      <c r="B36" s="1">
        <v>167</v>
      </c>
    </row>
    <row r="37" spans="1:22" x14ac:dyDescent="0.4">
      <c r="A37" s="1">
        <v>525</v>
      </c>
      <c r="B37" s="1">
        <v>164</v>
      </c>
    </row>
    <row r="38" spans="1:22" x14ac:dyDescent="0.4">
      <c r="A38" s="1">
        <v>540</v>
      </c>
      <c r="B38" s="1">
        <v>161</v>
      </c>
    </row>
    <row r="39" spans="1:22" x14ac:dyDescent="0.4">
      <c r="A39" s="1">
        <v>555</v>
      </c>
      <c r="B39" s="1">
        <v>158</v>
      </c>
    </row>
    <row r="40" spans="1:22" x14ac:dyDescent="0.4">
      <c r="A40" s="1">
        <v>570</v>
      </c>
      <c r="B40" s="1">
        <v>155</v>
      </c>
      <c r="E40" t="s">
        <v>22</v>
      </c>
      <c r="F40" t="s">
        <v>23</v>
      </c>
      <c r="H40" t="s">
        <v>24</v>
      </c>
      <c r="I40" t="s">
        <v>25</v>
      </c>
    </row>
    <row r="41" spans="1:22" x14ac:dyDescent="0.4">
      <c r="A41" s="1">
        <v>585</v>
      </c>
      <c r="B41" s="1">
        <v>152</v>
      </c>
      <c r="E41">
        <f>(C8+D8*(D6/C6))*C10*(-T2)*(D12-C4)</f>
        <v>50057.951760000004</v>
      </c>
      <c r="F41">
        <f>(E41*C6)/D12</f>
        <v>30.155392626506025</v>
      </c>
      <c r="H41">
        <f>SQRT((C10/330)^2+(W2/(-T2))^2+(C12/(D12-C4))^2)</f>
        <v>0.8671384917483882</v>
      </c>
      <c r="I41">
        <f>SQRT(H41^2+(0.01/C6)^2+(C12/D12)^2)</f>
        <v>0.86975537546015924</v>
      </c>
    </row>
    <row r="42" spans="1:22" x14ac:dyDescent="0.4">
      <c r="A42" s="1">
        <v>600</v>
      </c>
      <c r="B42" s="1">
        <v>149</v>
      </c>
    </row>
    <row r="43" spans="1:22" x14ac:dyDescent="0.4">
      <c r="A43" s="1">
        <v>615</v>
      </c>
      <c r="B43" s="1">
        <v>146</v>
      </c>
    </row>
    <row r="44" spans="1:22" x14ac:dyDescent="0.4">
      <c r="A44" s="1">
        <v>630</v>
      </c>
      <c r="B44" s="1">
        <v>143</v>
      </c>
    </row>
    <row r="45" spans="1:22" x14ac:dyDescent="0.4">
      <c r="A45" s="1">
        <v>645</v>
      </c>
      <c r="B45" s="1">
        <v>141</v>
      </c>
    </row>
    <row r="46" spans="1:22" x14ac:dyDescent="0.4">
      <c r="A46" s="1">
        <v>660</v>
      </c>
      <c r="B46" s="1">
        <v>138</v>
      </c>
    </row>
    <row r="47" spans="1:22" x14ac:dyDescent="0.4">
      <c r="A47" s="1">
        <v>675</v>
      </c>
      <c r="B47" s="1">
        <v>136</v>
      </c>
    </row>
    <row r="48" spans="1:22" x14ac:dyDescent="0.4">
      <c r="A48" s="1">
        <v>690</v>
      </c>
      <c r="B48" s="1">
        <v>134</v>
      </c>
    </row>
    <row r="49" spans="1:2" x14ac:dyDescent="0.4">
      <c r="A49" s="1">
        <v>705</v>
      </c>
      <c r="B49" s="1">
        <v>131</v>
      </c>
    </row>
    <row r="50" spans="1:2" x14ac:dyDescent="0.4">
      <c r="A50" s="1">
        <v>720</v>
      </c>
      <c r="B50" s="1">
        <v>129</v>
      </c>
    </row>
    <row r="51" spans="1:2" x14ac:dyDescent="0.4">
      <c r="A51" s="1">
        <v>735</v>
      </c>
      <c r="B51" s="1">
        <v>127</v>
      </c>
    </row>
    <row r="52" spans="1:2" x14ac:dyDescent="0.4">
      <c r="A52" s="1">
        <v>750</v>
      </c>
      <c r="B52" s="1">
        <v>125</v>
      </c>
    </row>
    <row r="53" spans="1:2" x14ac:dyDescent="0.4">
      <c r="A53" s="1">
        <v>765</v>
      </c>
      <c r="B53" s="1">
        <v>123</v>
      </c>
    </row>
    <row r="54" spans="1:2" x14ac:dyDescent="0.4">
      <c r="A54" s="1">
        <v>780</v>
      </c>
      <c r="B54" s="1">
        <v>121</v>
      </c>
    </row>
    <row r="55" spans="1:2" x14ac:dyDescent="0.4">
      <c r="A55" s="1">
        <v>795</v>
      </c>
      <c r="B55" s="1">
        <v>119</v>
      </c>
    </row>
    <row r="56" spans="1:2" x14ac:dyDescent="0.4">
      <c r="A56" s="1">
        <v>810</v>
      </c>
      <c r="B56" s="1">
        <v>117</v>
      </c>
    </row>
    <row r="57" spans="1:2" x14ac:dyDescent="0.4">
      <c r="A57" s="1">
        <v>825</v>
      </c>
      <c r="B57" s="1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Мухаммет Суханкулиев</dc:creator>
  <cp:lastModifiedBy>Суханкулиев Мухаммет</cp:lastModifiedBy>
  <dcterms:created xsi:type="dcterms:W3CDTF">2015-06-05T18:19:34Z</dcterms:created>
  <dcterms:modified xsi:type="dcterms:W3CDTF">2024-05-24T17:46:10Z</dcterms:modified>
</cp:coreProperties>
</file>