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2 kurs\ФИЗ\3.06\"/>
    </mc:Choice>
  </mc:AlternateContent>
  <xr:revisionPtr revIDLastSave="0" documentId="13_ncr:1_{B79857D3-8177-4565-8137-886D4F31156F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L1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K2" i="1"/>
  <c r="K1" i="1"/>
  <c r="L10" i="1"/>
  <c r="L9" i="1"/>
  <c r="L8" i="1"/>
  <c r="L6" i="1"/>
  <c r="L5" i="1"/>
  <c r="L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G17" i="1" s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<sst xmlns="http://schemas.openxmlformats.org/spreadsheetml/2006/main" count="39" uniqueCount="39">
  <si>
    <t>Физические величины</t>
  </si>
  <si>
    <t>№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</si>
  <si>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</si>
  <si>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2.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</si>
  <si>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3.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</si>
  <si>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4.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</si>
  <si>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5.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</si>
  <si>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6.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</si>
  <si>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7.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</si>
  <si>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8.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</si>
  <si>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9.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 </t>
    </r>
  </si>
  <si>
    <r>
      <t>10.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</si>
  <si>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</si>
  <si>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12.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</si>
  <si>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</si>
  <si>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14.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</si>
  <si>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</si>
  <si>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t>Kx, В/дел</t>
  </si>
  <si>
    <t>Ky, В/дел</t>
  </si>
  <si>
    <t>Ds</t>
  </si>
  <si>
    <t>Es</t>
  </si>
  <si>
    <t>Dr</t>
  </si>
  <si>
    <t>Ec</t>
  </si>
  <si>
    <t>R1</t>
  </si>
  <si>
    <t>R2</t>
  </si>
  <si>
    <t>C1</t>
  </si>
  <si>
    <t>S</t>
  </si>
  <si>
    <t>d</t>
  </si>
  <si>
    <t>47 кОм+-10%</t>
  </si>
  <si>
    <t>470 кОм+-10%</t>
  </si>
  <si>
    <t>1 мкФ+-10%</t>
  </si>
  <si>
    <t>C2</t>
  </si>
  <si>
    <t>0,01 мкФ+-10%</t>
  </si>
  <si>
    <t>500 мм2+-10%</t>
  </si>
  <si>
    <t>U_C1</t>
  </si>
  <si>
    <t>U_R1</t>
  </si>
  <si>
    <t>0,5 мм+-10%</t>
  </si>
  <si>
    <t>epsilon0</t>
  </si>
  <si>
    <t>8,85*10^-12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</si>
</sst>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2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Лист1!$G$3:$G$17</c:f>
              <c:numCache>
                <c:formatCode>General</c:formatCode>
                <c:ptCount val="15"/>
                <c:pt idx="0">
                  <c:v>330000</c:v>
                </c:pt>
                <c:pt idx="1">
                  <c:v>275000</c:v>
                </c:pt>
                <c:pt idx="2">
                  <c:v>242000</c:v>
                </c:pt>
                <c:pt idx="3">
                  <c:v>220000</c:v>
                </c:pt>
                <c:pt idx="4">
                  <c:v>176000</c:v>
                </c:pt>
                <c:pt idx="5">
                  <c:v>132000</c:v>
                </c:pt>
                <c:pt idx="6">
                  <c:v>99000</c:v>
                </c:pt>
                <c:pt idx="7">
                  <c:v>88000</c:v>
                </c:pt>
                <c:pt idx="8">
                  <c:v>77000</c:v>
                </c:pt>
                <c:pt idx="9">
                  <c:v>66000</c:v>
                </c:pt>
                <c:pt idx="10">
                  <c:v>55000</c:v>
                </c:pt>
                <c:pt idx="11">
                  <c:v>44000</c:v>
                </c:pt>
                <c:pt idx="12">
                  <c:v>27500</c:v>
                </c:pt>
                <c:pt idx="13">
                  <c:v>16500</c:v>
                </c:pt>
                <c:pt idx="14">
                  <c:v>3299.9999999999995</c:v>
                </c:pt>
              </c:numCache>
            </c:numRef>
          </c:xVal>
          <c:yVal>
            <c:numRef>
              <c:f>Лист1!$H$3:$H$17</c:f>
              <c:numCache>
                <c:formatCode>General</c:formatCode>
                <c:ptCount val="15"/>
                <c:pt idx="0">
                  <c:v>2.5999999999999999E-2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1.9999999999999997E-2</c:v>
                </c:pt>
                <c:pt idx="4">
                  <c:v>1.6E-2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4.9999999999999992E-3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5.0000000000000001E-4</c:v>
                </c:pt>
                <c:pt idx="13">
                  <c:v>1.9999999999999998E-4</c:v>
                </c:pt>
                <c:pt idx="14">
                  <c:v>9.9999999999999991E-5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7-4F6E-A65C-D89687CC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6271"/>
        <c:axId val="93793631"/>
      </c:scatterChart>
      <c:valAx>
        <c:axId val="937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</a:t>
                </a:r>
                <a:r>
                  <a:rPr lang="ru-RU"/>
                  <a:t>В/м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93631"/>
        <c:crosses val="autoZero"/>
        <c:crossBetween val="midCat"/>
      </c:valAx>
      <c:valAx>
        <c:axId val="937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D(E), </a:t>
                </a:r>
                <a:r>
                  <a:rPr lang="ru-RU"/>
                  <a:t>Кл/м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Лист1!$G$3:$G$17</c:f>
              <c:numCache>
                <c:formatCode>General</c:formatCode>
                <c:ptCount val="15"/>
                <c:pt idx="0">
                  <c:v>330000</c:v>
                </c:pt>
                <c:pt idx="1">
                  <c:v>275000</c:v>
                </c:pt>
                <c:pt idx="2">
                  <c:v>242000</c:v>
                </c:pt>
                <c:pt idx="3">
                  <c:v>220000</c:v>
                </c:pt>
                <c:pt idx="4">
                  <c:v>176000</c:v>
                </c:pt>
                <c:pt idx="5">
                  <c:v>132000</c:v>
                </c:pt>
                <c:pt idx="6">
                  <c:v>99000</c:v>
                </c:pt>
                <c:pt idx="7">
                  <c:v>88000</c:v>
                </c:pt>
                <c:pt idx="8">
                  <c:v>77000</c:v>
                </c:pt>
                <c:pt idx="9">
                  <c:v>66000</c:v>
                </c:pt>
                <c:pt idx="10">
                  <c:v>55000</c:v>
                </c:pt>
                <c:pt idx="11">
                  <c:v>44000</c:v>
                </c:pt>
                <c:pt idx="12">
                  <c:v>27500</c:v>
                </c:pt>
                <c:pt idx="13">
                  <c:v>16500</c:v>
                </c:pt>
                <c:pt idx="14">
                  <c:v>3299.9999999999995</c:v>
                </c:pt>
              </c:numCache>
            </c:numRef>
          </c:xVal>
          <c:yVal>
            <c:numRef>
              <c:f>Лист1!$I$3:$I$17</c:f>
              <c:numCache>
                <c:formatCode>0.00</c:formatCode>
                <c:ptCount val="15"/>
                <c:pt idx="0">
                  <c:v>8902.5851737716148</c:v>
                </c:pt>
                <c:pt idx="1">
                  <c:v>9861.3251155624057</c:v>
                </c:pt>
                <c:pt idx="2">
                  <c:v>10272.213662044171</c:v>
                </c:pt>
                <c:pt idx="3">
                  <c:v>10272.213662044171</c:v>
                </c:pt>
                <c:pt idx="4">
                  <c:v>10272.213662044172</c:v>
                </c:pt>
                <c:pt idx="5">
                  <c:v>9416.1958568738228</c:v>
                </c:pt>
                <c:pt idx="6">
                  <c:v>6848.1424413627819</c:v>
                </c:pt>
                <c:pt idx="7">
                  <c:v>6420.1335387776071</c:v>
                </c:pt>
                <c:pt idx="8">
                  <c:v>4402.3772837332162</c:v>
                </c:pt>
                <c:pt idx="9">
                  <c:v>5136.1068310220862</c:v>
                </c:pt>
                <c:pt idx="10">
                  <c:v>4108.8854648176684</c:v>
                </c:pt>
                <c:pt idx="11">
                  <c:v>2568.0534155110431</c:v>
                </c:pt>
                <c:pt idx="12">
                  <c:v>2054.4427324088342</c:v>
                </c:pt>
                <c:pt idx="13">
                  <c:v>1369.6284882725561</c:v>
                </c:pt>
                <c:pt idx="14">
                  <c:v>3424.071220681391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2-416C-85E9-EB4CF518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1823"/>
        <c:axId val="86783263"/>
      </c:scatterChart>
      <c:valAx>
        <c:axId val="867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В/м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83263"/>
        <c:crosses val="autoZero"/>
        <c:crossBetween val="midCat"/>
      </c:valAx>
      <c:valAx>
        <c:axId val="867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/epsilon (E)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527956</xdr:colOff>
      <xdr:row>18</xdr:row>
      <xdr:rowOff>141514</xdr:rowOff>
    </xdr:from>
    <xdr:to>
      <xdr:col>9</xdr:col>
      <xdr:colOff>321128</xdr:colOff>
      <xdr:row>33</xdr:row>
      <xdr:rowOff>108857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2740D1-F072-7A9E-848E-EBB56036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127906</xdr:colOff>
      <xdr:row>34</xdr:row>
      <xdr:rowOff>97971</xdr:rowOff>
    </xdr:from>
    <xdr:to>
      <xdr:col>8</xdr:col>
      <xdr:colOff>127906</xdr:colOff>
      <xdr:row>49</xdr:row>
      <xdr:rowOff>65314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5BB011-06D7-3919-B285-DD41942FE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L24" sqref="L24"/>
    </sheetView>
  </sheetViews>
  <sheetFormatPr defaultRowHeight="14.6" x14ac:dyDescent="0.4"/>
  <cols>
    <col min="9" max="9" width="12.15234375" bestFit="1" customWidth="1"/>
    <col min="11" max="11" width="13.61328125" bestFit="1" customWidth="1"/>
    <col min="12" max="12" width="22.4609375" customWidth="1"/>
  </cols>
  <sheetData>
    <row r="1" spans="1:14" ht="15.9" thickBot="1" x14ac:dyDescent="0.45">
      <c r="A1" s="1"/>
      <c r="B1" s="7" t="s">
        <v>0</v>
      </c>
      <c r="C1" s="8"/>
      <c r="D1" s="8"/>
      <c r="E1" s="8"/>
      <c r="F1" s="8"/>
      <c r="G1" s="8"/>
      <c r="H1" s="8"/>
      <c r="I1" s="9"/>
      <c r="J1" t="s">
        <v>19</v>
      </c>
      <c r="K1">
        <f>F3</f>
        <v>2.6</v>
      </c>
    </row>
    <row r="2" spans="1:14" ht="31.3" thickBot="1" x14ac:dyDescent="0.45">
      <c r="A2" s="2" t="s">
        <v>1</v>
      </c>
      <c r="B2" s="3" t="e" vm="1">
        <v>#VALUE!</v>
      </c>
      <c r="C2" s="3" t="s">
        <v>17</v>
      </c>
      <c r="D2" s="3" t="s">
        <v>18</v>
      </c>
      <c r="E2" s="3" t="e" vm="2">
        <v>#VALUE!</v>
      </c>
      <c r="F2" s="3" t="e" vm="3">
        <v>#VALUE!</v>
      </c>
      <c r="G2" s="3" t="e" vm="4">
        <v>#VALUE!</v>
      </c>
      <c r="H2" s="3" t="e" vm="5">
        <v>#VALUE!</v>
      </c>
      <c r="I2" s="3" t="e" vm="6">
        <v>#VALUE!</v>
      </c>
      <c r="J2" t="s">
        <v>20</v>
      </c>
      <c r="K2">
        <f>E3</f>
        <v>3</v>
      </c>
      <c r="M2" s="5" t="s">
        <v>34</v>
      </c>
      <c r="N2" s="5" t="s">
        <v>35</v>
      </c>
    </row>
    <row r="3" spans="1:14" ht="15.9" thickBot="1" x14ac:dyDescent="0.45">
      <c r="A3" s="2" t="s">
        <v>2</v>
      </c>
      <c r="B3" s="4">
        <v>17</v>
      </c>
      <c r="C3" s="4">
        <v>5</v>
      </c>
      <c r="D3" s="4">
        <v>5</v>
      </c>
      <c r="E3" s="4">
        <v>3</v>
      </c>
      <c r="F3" s="4">
        <v>2.6</v>
      </c>
      <c r="G3" s="4">
        <f>(($L$5+$L$6)/$L$5)*N3/$L$9</f>
        <v>330000</v>
      </c>
      <c r="H3" s="4">
        <f>$L$7*M3/$L$8</f>
        <v>2.5999999999999999E-2</v>
      </c>
      <c r="I3" s="6">
        <f>H3/($L$11*G3)</f>
        <v>8902.5851737716148</v>
      </c>
      <c r="J3" t="s">
        <v>21</v>
      </c>
      <c r="K3">
        <v>0.8</v>
      </c>
      <c r="M3" s="5">
        <f>F3*D3</f>
        <v>13</v>
      </c>
      <c r="N3" s="5">
        <f>E3*C3</f>
        <v>15</v>
      </c>
    </row>
    <row r="4" spans="1:14" ht="15.9" thickBot="1" x14ac:dyDescent="0.45">
      <c r="A4" s="2" t="s">
        <v>3</v>
      </c>
      <c r="B4" s="4">
        <v>15</v>
      </c>
      <c r="C4" s="4">
        <v>5</v>
      </c>
      <c r="D4" s="4">
        <v>5</v>
      </c>
      <c r="E4" s="4">
        <v>2.5</v>
      </c>
      <c r="F4" s="4">
        <v>2.4</v>
      </c>
      <c r="G4" s="4">
        <f t="shared" ref="G4:G17" si="0">(($L$5+$L$6)/$L$5)*N4/$L$9</f>
        <v>275000</v>
      </c>
      <c r="H4" s="4">
        <f t="shared" ref="H4:H17" si="1">$L$7*M4/$L$8</f>
        <v>2.4E-2</v>
      </c>
      <c r="I4" s="6">
        <f t="shared" ref="I4:I17" si="2">H4/($L$11*G4)</f>
        <v>9861.3251155624057</v>
      </c>
      <c r="J4" t="s">
        <v>22</v>
      </c>
      <c r="K4">
        <v>0.6</v>
      </c>
      <c r="M4" s="5">
        <f t="shared" ref="M4:M17" si="3">F4*D4</f>
        <v>12</v>
      </c>
      <c r="N4" s="5">
        <f t="shared" ref="N4:N17" si="4">E4*C4</f>
        <v>12.5</v>
      </c>
    </row>
    <row r="5" spans="1:14" ht="15.9" thickBot="1" x14ac:dyDescent="0.45">
      <c r="A5" s="2" t="s">
        <v>4</v>
      </c>
      <c r="B5" s="4">
        <v>13</v>
      </c>
      <c r="C5" s="4">
        <v>5</v>
      </c>
      <c r="D5" s="4">
        <v>5</v>
      </c>
      <c r="E5" s="4">
        <v>2.2000000000000002</v>
      </c>
      <c r="F5" s="4">
        <v>2.2000000000000002</v>
      </c>
      <c r="G5" s="4">
        <f t="shared" si="0"/>
        <v>242000</v>
      </c>
      <c r="H5" s="4">
        <f t="shared" si="1"/>
        <v>2.1999999999999999E-2</v>
      </c>
      <c r="I5" s="6">
        <f t="shared" si="2"/>
        <v>10272.213662044171</v>
      </c>
      <c r="J5" t="s">
        <v>23</v>
      </c>
      <c r="K5" t="s">
        <v>28</v>
      </c>
      <c r="L5">
        <f>47*1000</f>
        <v>47000</v>
      </c>
      <c r="M5" s="5">
        <f t="shared" si="3"/>
        <v>11</v>
      </c>
      <c r="N5" s="5">
        <f t="shared" si="4"/>
        <v>11</v>
      </c>
    </row>
    <row r="6" spans="1:14" ht="15.9" thickBot="1" x14ac:dyDescent="0.45">
      <c r="A6" s="2" t="s">
        <v>5</v>
      </c>
      <c r="B6" s="4">
        <v>11</v>
      </c>
      <c r="C6" s="4">
        <v>5</v>
      </c>
      <c r="D6" s="4">
        <v>5</v>
      </c>
      <c r="E6" s="4">
        <v>2</v>
      </c>
      <c r="F6" s="4">
        <v>2</v>
      </c>
      <c r="G6" s="4">
        <f t="shared" si="0"/>
        <v>220000</v>
      </c>
      <c r="H6" s="4">
        <f t="shared" si="1"/>
        <v>1.9999999999999997E-2</v>
      </c>
      <c r="I6" s="6">
        <f t="shared" si="2"/>
        <v>10272.213662044171</v>
      </c>
      <c r="J6" t="s">
        <v>24</v>
      </c>
      <c r="K6" t="s">
        <v>29</v>
      </c>
      <c r="L6">
        <f>470*1000</f>
        <v>470000</v>
      </c>
      <c r="M6" s="5">
        <f t="shared" si="3"/>
        <v>10</v>
      </c>
      <c r="N6" s="5">
        <f t="shared" si="4"/>
        <v>10</v>
      </c>
    </row>
    <row r="7" spans="1:14" ht="15.9" thickBot="1" x14ac:dyDescent="0.45">
      <c r="A7" s="2" t="s">
        <v>6</v>
      </c>
      <c r="B7" s="4">
        <v>9</v>
      </c>
      <c r="C7" s="4">
        <v>5</v>
      </c>
      <c r="D7" s="4">
        <v>5</v>
      </c>
      <c r="E7" s="4">
        <v>1.6</v>
      </c>
      <c r="F7" s="4">
        <v>1.6</v>
      </c>
      <c r="G7" s="4">
        <f t="shared" si="0"/>
        <v>176000</v>
      </c>
      <c r="H7" s="4">
        <f t="shared" si="1"/>
        <v>1.6E-2</v>
      </c>
      <c r="I7" s="6">
        <f t="shared" si="2"/>
        <v>10272.213662044172</v>
      </c>
      <c r="J7" t="s">
        <v>25</v>
      </c>
      <c r="K7" t="s">
        <v>30</v>
      </c>
      <c r="L7">
        <f>1*0.000001</f>
        <v>9.9999999999999995E-7</v>
      </c>
      <c r="M7" s="5">
        <f t="shared" si="3"/>
        <v>8</v>
      </c>
      <c r="N7" s="5">
        <f t="shared" si="4"/>
        <v>8</v>
      </c>
    </row>
    <row r="8" spans="1:14" ht="15.9" thickBot="1" x14ac:dyDescent="0.45">
      <c r="A8" s="2" t="s">
        <v>7</v>
      </c>
      <c r="B8" s="4">
        <v>7</v>
      </c>
      <c r="C8" s="4">
        <v>5</v>
      </c>
      <c r="D8" s="4">
        <v>5</v>
      </c>
      <c r="E8" s="4">
        <v>1.2</v>
      </c>
      <c r="F8" s="4">
        <v>1.1000000000000001</v>
      </c>
      <c r="G8" s="4">
        <f t="shared" si="0"/>
        <v>132000</v>
      </c>
      <c r="H8" s="4">
        <f t="shared" si="1"/>
        <v>1.0999999999999999E-2</v>
      </c>
      <c r="I8" s="6">
        <f t="shared" si="2"/>
        <v>9416.1958568738228</v>
      </c>
      <c r="J8" t="s">
        <v>26</v>
      </c>
      <c r="K8" t="s">
        <v>33</v>
      </c>
      <c r="L8">
        <f>500*0.000001</f>
        <v>5.0000000000000001E-4</v>
      </c>
      <c r="M8" s="5">
        <f t="shared" si="3"/>
        <v>5.5</v>
      </c>
      <c r="N8" s="5">
        <f t="shared" si="4"/>
        <v>6</v>
      </c>
    </row>
    <row r="9" spans="1:14" ht="15.9" thickBot="1" x14ac:dyDescent="0.45">
      <c r="A9" s="2" t="s">
        <v>8</v>
      </c>
      <c r="B9" s="4">
        <v>5</v>
      </c>
      <c r="C9" s="4">
        <v>5</v>
      </c>
      <c r="D9" s="4">
        <v>5</v>
      </c>
      <c r="E9" s="4">
        <v>0.9</v>
      </c>
      <c r="F9" s="4">
        <v>0.6</v>
      </c>
      <c r="G9" s="4">
        <f t="shared" si="0"/>
        <v>99000</v>
      </c>
      <c r="H9" s="4">
        <f t="shared" si="1"/>
        <v>6.0000000000000001E-3</v>
      </c>
      <c r="I9" s="6">
        <f t="shared" si="2"/>
        <v>6848.1424413627819</v>
      </c>
      <c r="J9" t="s">
        <v>27</v>
      </c>
      <c r="K9" t="s">
        <v>36</v>
      </c>
      <c r="L9">
        <f>0.5*0.001</f>
        <v>5.0000000000000001E-4</v>
      </c>
      <c r="M9" s="5">
        <f t="shared" si="3"/>
        <v>3</v>
      </c>
      <c r="N9" s="5">
        <f t="shared" si="4"/>
        <v>4.5</v>
      </c>
    </row>
    <row r="10" spans="1:14" ht="15.9" thickBot="1" x14ac:dyDescent="0.45">
      <c r="A10" s="2" t="s">
        <v>9</v>
      </c>
      <c r="B10" s="4">
        <v>4.4000000000000004</v>
      </c>
      <c r="C10" s="4">
        <v>5</v>
      </c>
      <c r="D10" s="4">
        <v>5</v>
      </c>
      <c r="E10" s="4">
        <v>0.8</v>
      </c>
      <c r="F10" s="4">
        <v>0.5</v>
      </c>
      <c r="G10" s="4">
        <f t="shared" si="0"/>
        <v>88000</v>
      </c>
      <c r="H10" s="4">
        <f t="shared" si="1"/>
        <v>4.9999999999999992E-3</v>
      </c>
      <c r="I10" s="6">
        <f t="shared" si="2"/>
        <v>6420.1335387776071</v>
      </c>
      <c r="J10" t="s">
        <v>31</v>
      </c>
      <c r="K10" t="s">
        <v>32</v>
      </c>
      <c r="L10">
        <f>0.01*0.000001</f>
        <v>1E-8</v>
      </c>
      <c r="M10" s="5">
        <f t="shared" si="3"/>
        <v>2.5</v>
      </c>
      <c r="N10" s="5">
        <f t="shared" si="4"/>
        <v>4</v>
      </c>
    </row>
    <row r="11" spans="1:14" ht="15.9" thickBot="1" x14ac:dyDescent="0.45">
      <c r="A11" s="2" t="s">
        <v>10</v>
      </c>
      <c r="B11" s="4">
        <v>3.8</v>
      </c>
      <c r="C11" s="4">
        <v>5</v>
      </c>
      <c r="D11" s="4">
        <v>5</v>
      </c>
      <c r="E11" s="4">
        <v>0.7</v>
      </c>
      <c r="F11" s="4">
        <v>0.3</v>
      </c>
      <c r="G11" s="4">
        <f t="shared" si="0"/>
        <v>77000</v>
      </c>
      <c r="H11" s="4">
        <f t="shared" si="1"/>
        <v>3.0000000000000001E-3</v>
      </c>
      <c r="I11" s="6">
        <f t="shared" si="2"/>
        <v>4402.3772837332162</v>
      </c>
      <c r="J11" t="s">
        <v>37</v>
      </c>
      <c r="K11" t="s">
        <v>38</v>
      </c>
      <c r="L11">
        <f>8.85*10^(-12)</f>
        <v>8.8499999999999988E-12</v>
      </c>
      <c r="M11" s="5">
        <f t="shared" si="3"/>
        <v>1.5</v>
      </c>
      <c r="N11" s="5">
        <f t="shared" si="4"/>
        <v>3.5</v>
      </c>
    </row>
    <row r="12" spans="1:14" ht="15.9" thickBot="1" x14ac:dyDescent="0.45">
      <c r="A12" s="2" t="s">
        <v>11</v>
      </c>
      <c r="B12" s="4">
        <v>3.2</v>
      </c>
      <c r="C12" s="4">
        <v>5</v>
      </c>
      <c r="D12" s="4">
        <v>5</v>
      </c>
      <c r="E12" s="4">
        <v>0.6</v>
      </c>
      <c r="F12" s="4">
        <v>0.3</v>
      </c>
      <c r="G12" s="4">
        <f t="shared" si="0"/>
        <v>66000</v>
      </c>
      <c r="H12" s="4">
        <f t="shared" si="1"/>
        <v>3.0000000000000001E-3</v>
      </c>
      <c r="I12" s="6">
        <f t="shared" si="2"/>
        <v>5136.1068310220862</v>
      </c>
      <c r="M12" s="5">
        <f t="shared" si="3"/>
        <v>1.5</v>
      </c>
      <c r="N12" s="5">
        <f t="shared" si="4"/>
        <v>3</v>
      </c>
    </row>
    <row r="13" spans="1:14" ht="15.9" thickBot="1" x14ac:dyDescent="0.45">
      <c r="A13" s="2" t="s">
        <v>12</v>
      </c>
      <c r="B13" s="4">
        <v>2.6</v>
      </c>
      <c r="C13" s="4">
        <v>5</v>
      </c>
      <c r="D13" s="4">
        <v>5</v>
      </c>
      <c r="E13" s="4">
        <v>0.5</v>
      </c>
      <c r="F13" s="4">
        <v>0.2</v>
      </c>
      <c r="G13" s="4">
        <f t="shared" si="0"/>
        <v>55000</v>
      </c>
      <c r="H13" s="4">
        <f t="shared" si="1"/>
        <v>2E-3</v>
      </c>
      <c r="I13" s="6">
        <f t="shared" si="2"/>
        <v>4108.8854648176684</v>
      </c>
      <c r="M13" s="5">
        <f t="shared" si="3"/>
        <v>1</v>
      </c>
      <c r="N13" s="5">
        <f t="shared" si="4"/>
        <v>2.5</v>
      </c>
    </row>
    <row r="14" spans="1:14" ht="15.9" thickBot="1" x14ac:dyDescent="0.45">
      <c r="A14" s="2" t="s">
        <v>13</v>
      </c>
      <c r="B14" s="4">
        <v>2</v>
      </c>
      <c r="C14" s="4">
        <v>5</v>
      </c>
      <c r="D14" s="4">
        <v>5</v>
      </c>
      <c r="E14" s="4">
        <v>0.4</v>
      </c>
      <c r="F14" s="4">
        <v>0.1</v>
      </c>
      <c r="G14" s="4">
        <f t="shared" si="0"/>
        <v>44000</v>
      </c>
      <c r="H14" s="4">
        <f t="shared" si="1"/>
        <v>1E-3</v>
      </c>
      <c r="I14" s="6">
        <f t="shared" si="2"/>
        <v>2568.0534155110431</v>
      </c>
      <c r="M14" s="5">
        <f t="shared" si="3"/>
        <v>0.5</v>
      </c>
      <c r="N14" s="5">
        <f t="shared" si="4"/>
        <v>2</v>
      </c>
    </row>
    <row r="15" spans="1:14" ht="15.9" thickBot="1" x14ac:dyDescent="0.45">
      <c r="A15" s="2" t="s">
        <v>14</v>
      </c>
      <c r="B15" s="4">
        <v>1.4</v>
      </c>
      <c r="C15" s="4">
        <v>5</v>
      </c>
      <c r="D15" s="4">
        <v>5</v>
      </c>
      <c r="E15" s="4">
        <v>0.25</v>
      </c>
      <c r="F15" s="4">
        <v>0.05</v>
      </c>
      <c r="G15" s="4">
        <f t="shared" si="0"/>
        <v>27500</v>
      </c>
      <c r="H15" s="4">
        <f t="shared" si="1"/>
        <v>5.0000000000000001E-4</v>
      </c>
      <c r="I15" s="6">
        <f t="shared" si="2"/>
        <v>2054.4427324088342</v>
      </c>
      <c r="M15" s="5">
        <f t="shared" si="3"/>
        <v>0.25</v>
      </c>
      <c r="N15" s="5">
        <f t="shared" si="4"/>
        <v>1.25</v>
      </c>
    </row>
    <row r="16" spans="1:14" ht="15.9" thickBot="1" x14ac:dyDescent="0.45">
      <c r="A16" s="2" t="s">
        <v>15</v>
      </c>
      <c r="B16" s="4">
        <v>0.8</v>
      </c>
      <c r="C16" s="4">
        <v>5</v>
      </c>
      <c r="D16" s="4">
        <v>5</v>
      </c>
      <c r="E16" s="4">
        <v>0.15</v>
      </c>
      <c r="F16" s="4">
        <v>0.02</v>
      </c>
      <c r="G16" s="4">
        <f t="shared" si="0"/>
        <v>16500</v>
      </c>
      <c r="H16" s="4">
        <f t="shared" si="1"/>
        <v>1.9999999999999998E-4</v>
      </c>
      <c r="I16" s="6">
        <f t="shared" si="2"/>
        <v>1369.6284882725561</v>
      </c>
      <c r="M16" s="5">
        <f t="shared" si="3"/>
        <v>0.1</v>
      </c>
      <c r="N16" s="5">
        <f t="shared" si="4"/>
        <v>0.75</v>
      </c>
    </row>
    <row r="17" spans="1:14" ht="15.9" thickBot="1" x14ac:dyDescent="0.45">
      <c r="A17" s="2" t="s">
        <v>16</v>
      </c>
      <c r="B17" s="4">
        <v>0.2</v>
      </c>
      <c r="C17" s="4">
        <v>5</v>
      </c>
      <c r="D17" s="4">
        <v>5</v>
      </c>
      <c r="E17" s="4">
        <v>0.03</v>
      </c>
      <c r="F17" s="4">
        <v>0.01</v>
      </c>
      <c r="G17" s="4">
        <f t="shared" si="0"/>
        <v>3299.9999999999995</v>
      </c>
      <c r="H17" s="4">
        <f t="shared" si="1"/>
        <v>9.9999999999999991E-5</v>
      </c>
      <c r="I17" s="6">
        <f t="shared" si="2"/>
        <v>3424.071220681391</v>
      </c>
      <c r="M17" s="5">
        <f t="shared" si="3"/>
        <v>0.05</v>
      </c>
      <c r="N17" s="5">
        <f t="shared" si="4"/>
        <v>0.15</v>
      </c>
    </row>
    <row r="18" spans="1:14" ht="15.9" thickBot="1" x14ac:dyDescent="0.45">
      <c r="A18" s="2"/>
      <c r="B18" s="4"/>
      <c r="C18" s="4"/>
      <c r="D18" s="4"/>
      <c r="E18" s="4"/>
      <c r="F18" s="4"/>
      <c r="G18" s="4"/>
      <c r="H18" s="4"/>
      <c r="I18" s="4"/>
    </row>
  </sheetData>
  <mergeCells count="1">
    <mergeCell ref="B1:I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2024-11-07T09:30:53Z</dcterms:modified>
</cp:coreProperties>
</file>