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Документы\Учеба\2 kurs\4th sem\Физика\лр5.11\"/>
    </mc:Choice>
  </mc:AlternateContent>
  <xr:revisionPtr revIDLastSave="0" documentId="13_ncr:1_{6B376CD7-EA48-41C3-8DD3-B2FC2407D73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2" i="1"/>
  <c r="Q3" i="1"/>
  <c r="Q4" i="1"/>
  <c r="Q5" i="1"/>
  <c r="Q6" i="1"/>
  <c r="Q2" i="1"/>
  <c r="M3" i="1"/>
  <c r="M4" i="1"/>
  <c r="M5" i="1"/>
  <c r="M6" i="1"/>
  <c r="M2" i="1"/>
  <c r="K2" i="1"/>
  <c r="L6" i="1"/>
  <c r="L5" i="1"/>
  <c r="L4" i="1"/>
  <c r="L3" i="1"/>
  <c r="J2" i="1"/>
  <c r="I2" i="1"/>
  <c r="C2" i="1"/>
  <c r="C8" i="1"/>
  <c r="C7" i="1"/>
  <c r="C5" i="1"/>
  <c r="C3" i="1"/>
</calcChain>
</file>

<file path=xl/sharedStrings.xml><?xml version="1.0" encoding="utf-8"?>
<sst xmlns="http://schemas.openxmlformats.org/spreadsheetml/2006/main" count="25" uniqueCount="22">
  <si>
    <t>Уровни энергии</t>
  </si>
  <si>
    <t>2^3 S</t>
  </si>
  <si>
    <t>2^1 S</t>
  </si>
  <si>
    <t>2^3 P</t>
  </si>
  <si>
    <t>2^1 P</t>
  </si>
  <si>
    <t>Ионизация</t>
  </si>
  <si>
    <t>3^3 S</t>
  </si>
  <si>
    <t>4^1 P</t>
  </si>
  <si>
    <t>t_i мс</t>
  </si>
  <si>
    <t>U_i мв</t>
  </si>
  <si>
    <t>-</t>
  </si>
  <si>
    <t>Uk</t>
  </si>
  <si>
    <t>Un</t>
  </si>
  <si>
    <t>tK</t>
  </si>
  <si>
    <t>tN</t>
  </si>
  <si>
    <t>dU</t>
  </si>
  <si>
    <t>dt</t>
  </si>
  <si>
    <t>U_i</t>
  </si>
  <si>
    <t>U</t>
  </si>
  <si>
    <t>угол</t>
  </si>
  <si>
    <t>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</si>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</sst>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U_A(t)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2"/>
            <c:dispRSqr val="0"/>
            <c:dispEq val="1"/>
            <c:trendlineLbl>
              <c:layout>
                <c:manualLayout>
                  <c:x val="-1.3479293928202615E-2"/>
                  <c:y val="0.175161770794450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U_A(t) = 15,7 + 0,296t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Лист1!$N$2:$N$6</c:f>
              <c:numCache>
                <c:formatCode>General</c:formatCode>
                <c:ptCount val="5"/>
                <c:pt idx="0">
                  <c:v>12.5</c:v>
                </c:pt>
                <c:pt idx="1">
                  <c:v>15.5</c:v>
                </c:pt>
                <c:pt idx="2">
                  <c:v>24.6</c:v>
                </c:pt>
                <c:pt idx="3">
                  <c:v>28</c:v>
                </c:pt>
                <c:pt idx="4">
                  <c:v>30.4</c:v>
                </c:pt>
              </c:numCache>
            </c:numRef>
          </c:xVal>
          <c:yVal>
            <c:numRef>
              <c:f>Лист1!$M$2:$M$6</c:f>
              <c:numCache>
                <c:formatCode>General</c:formatCode>
                <c:ptCount val="5"/>
                <c:pt idx="0">
                  <c:v>19.400248756218904</c:v>
                </c:pt>
                <c:pt idx="1">
                  <c:v>20.288308457711445</c:v>
                </c:pt>
                <c:pt idx="2">
                  <c:v>22.982089552238808</c:v>
                </c:pt>
                <c:pt idx="3">
                  <c:v>23.988557213930349</c:v>
                </c:pt>
                <c:pt idx="4">
                  <c:v>24.699004975124378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5D-4499-9357-467D671F6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6327119"/>
        <c:axId val="1006325679"/>
      </c:scatterChart>
      <c:valAx>
        <c:axId val="1006327119"/>
        <c:scaling>
          <c:orientation val="minMax"/>
          <c:max val="31"/>
          <c:min val="1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 </a:t>
                </a:r>
                <a:r>
                  <a:rPr lang="ru-RU"/>
                  <a:t>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6325679"/>
        <c:crosses val="autoZero"/>
        <c:crossBetween val="midCat"/>
      </c:valAx>
      <c:valAx>
        <c:axId val="1006325679"/>
        <c:scaling>
          <c:orientation val="minMax"/>
          <c:max val="25"/>
          <c:min val="1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U_A(t), </a:t>
                </a:r>
                <a:r>
                  <a:rPr lang="ru-RU"/>
                  <a:t>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6327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122464</xdr:colOff>
      <xdr:row>11</xdr:row>
      <xdr:rowOff>78241</xdr:rowOff>
    </xdr:from>
    <xdr:to>
      <xdr:col>19</xdr:col>
      <xdr:colOff>92529</xdr:colOff>
      <xdr:row>26</xdr:row>
      <xdr:rowOff>112258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19144DE-BD11-6822-8612-8F8C74DF91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S6" sqref="S6"/>
    </sheetView>
  </sheetViews>
  <sheetFormatPr defaultRowHeight="14.6" x14ac:dyDescent="0.4"/>
  <cols>
    <col min="1" max="1" width="15.69140625" bestFit="1" customWidth="1"/>
    <col min="2" max="2" width="15" customWidth="1"/>
    <col min="3" max="3" width="13.69140625" customWidth="1"/>
  </cols>
  <sheetData>
    <row r="1" spans="1:18" x14ac:dyDescent="0.4">
      <c r="A1" t="s">
        <v>0</v>
      </c>
      <c r="B1" t="s">
        <v>8</v>
      </c>
      <c r="C1" t="s">
        <v>9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19</v>
      </c>
      <c r="L1" t="s">
        <v>18</v>
      </c>
      <c r="M1" t="s">
        <v>17</v>
      </c>
      <c r="N1" t="s">
        <v>20</v>
      </c>
      <c r="R1" t="s">
        <v>21</v>
      </c>
    </row>
    <row r="2" spans="1:18" x14ac:dyDescent="0.4">
      <c r="A2" t="s">
        <v>1</v>
      </c>
      <c r="B2" s="1">
        <v>12.5</v>
      </c>
      <c r="C2" s="1">
        <f t="shared" ref="C2" si="0">1.25+16/1000</f>
        <v>1.266</v>
      </c>
      <c r="E2">
        <v>27.6</v>
      </c>
      <c r="F2">
        <v>15.7</v>
      </c>
      <c r="G2">
        <v>40.200000000000003</v>
      </c>
      <c r="H2">
        <v>0</v>
      </c>
      <c r="I2">
        <f>E2-F2</f>
        <v>11.900000000000002</v>
      </c>
      <c r="J2">
        <f>G2-H2</f>
        <v>40.200000000000003</v>
      </c>
      <c r="K2">
        <f>(($E$2-$F$2)/($J$2))</f>
        <v>0.29601990049751248</v>
      </c>
      <c r="L2">
        <v>1.25</v>
      </c>
      <c r="M2">
        <f>$F$2+$K$2*B2</f>
        <v>19.400248756218904</v>
      </c>
      <c r="N2" s="1">
        <v>12.5</v>
      </c>
      <c r="P2">
        <v>19.8</v>
      </c>
      <c r="Q2">
        <f>ABS(P2-M2)</f>
        <v>0.39975124378109683</v>
      </c>
      <c r="R2">
        <f>100*(Q2)/M2</f>
        <v>2.0605470002179915</v>
      </c>
    </row>
    <row r="3" spans="1:18" x14ac:dyDescent="0.4">
      <c r="A3" t="s">
        <v>2</v>
      </c>
      <c r="B3" s="1">
        <v>15.5</v>
      </c>
      <c r="C3" s="1">
        <f>92/100+16/1000</f>
        <v>0.93600000000000005</v>
      </c>
      <c r="L3">
        <f>92/100</f>
        <v>0.92</v>
      </c>
      <c r="M3">
        <f t="shared" ref="M3:M8" si="1">$F$2+$K$2*B3</f>
        <v>20.288308457711445</v>
      </c>
      <c r="N3" s="1">
        <v>15.5</v>
      </c>
      <c r="P3">
        <v>20.6</v>
      </c>
      <c r="Q3">
        <f t="shared" ref="Q3:Q6" si="2">ABS(P3-M3)</f>
        <v>0.31169154228855689</v>
      </c>
      <c r="R3">
        <f t="shared" ref="R3:R6" si="3">100*(Q3)/M3</f>
        <v>1.5363111367231066</v>
      </c>
    </row>
    <row r="4" spans="1:18" x14ac:dyDescent="0.4">
      <c r="A4" t="s">
        <v>3</v>
      </c>
      <c r="B4" s="2" t="s">
        <v>10</v>
      </c>
      <c r="C4" s="2" t="s">
        <v>10</v>
      </c>
      <c r="L4">
        <f>912/1000</f>
        <v>0.91200000000000003</v>
      </c>
      <c r="M4">
        <f>$F$2+$K$2*B5</f>
        <v>22.982089552238808</v>
      </c>
      <c r="N4" s="1">
        <v>24.6</v>
      </c>
      <c r="P4">
        <v>21.2</v>
      </c>
      <c r="Q4">
        <f t="shared" si="2"/>
        <v>1.7820895522388085</v>
      </c>
      <c r="R4">
        <f t="shared" si="3"/>
        <v>7.7542537991947107</v>
      </c>
    </row>
    <row r="5" spans="1:18" x14ac:dyDescent="0.4">
      <c r="A5" t="s">
        <v>4</v>
      </c>
      <c r="B5" s="1">
        <v>24.6</v>
      </c>
      <c r="C5" s="1">
        <f>912/1000+16/1000</f>
        <v>0.92800000000000005</v>
      </c>
      <c r="L5">
        <f>744/1000</f>
        <v>0.74399999999999999</v>
      </c>
      <c r="M5">
        <f>$F$2+$K$2*B7</f>
        <v>23.988557213930349</v>
      </c>
      <c r="N5" s="1">
        <v>28</v>
      </c>
      <c r="P5">
        <v>23.7</v>
      </c>
      <c r="Q5">
        <f t="shared" si="2"/>
        <v>0.28855721393034983</v>
      </c>
      <c r="R5">
        <f t="shared" si="3"/>
        <v>1.2028952444158765</v>
      </c>
    </row>
    <row r="6" spans="1:18" x14ac:dyDescent="0.4">
      <c r="A6" t="s">
        <v>6</v>
      </c>
      <c r="B6" s="2" t="s">
        <v>10</v>
      </c>
      <c r="C6" s="2" t="s">
        <v>10</v>
      </c>
      <c r="L6">
        <f>664/1000</f>
        <v>0.66400000000000003</v>
      </c>
      <c r="M6">
        <f>$F$2+$K$2*B8</f>
        <v>24.699004975124378</v>
      </c>
      <c r="N6" s="1">
        <v>30.4</v>
      </c>
      <c r="P6">
        <v>24.6</v>
      </c>
      <c r="Q6">
        <f t="shared" si="2"/>
        <v>9.9004975124376671E-2</v>
      </c>
      <c r="R6">
        <f t="shared" si="3"/>
        <v>0.40084600664718928</v>
      </c>
    </row>
    <row r="7" spans="1:18" x14ac:dyDescent="0.4">
      <c r="A7" t="s">
        <v>7</v>
      </c>
      <c r="B7" s="1">
        <v>28</v>
      </c>
      <c r="C7" s="1">
        <f>744/1000+16/1000</f>
        <v>0.76</v>
      </c>
    </row>
    <row r="8" spans="1:18" x14ac:dyDescent="0.4">
      <c r="A8" t="s">
        <v>5</v>
      </c>
      <c r="B8" s="1">
        <v>30.4</v>
      </c>
      <c r="C8" s="1">
        <f>664/1000+16/1000</f>
        <v>0.68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inxrius</dc:creator>
  <cp:lastModifiedBy>Суханкулиев Мухаммет</cp:lastModifiedBy>
  <dcterms:created xsi:type="dcterms:W3CDTF">2015-06-05T18:19:34Z</dcterms:created>
  <dcterms:modified xsi:type="dcterms:W3CDTF">2025-05-19T21:00:16Z</dcterms:modified>
</cp:coreProperties>
</file>