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13.xml" ContentType="application/vnd.ms-office.chartcolorstyle+xml"/>
  <Override PartName="/xl/charts/colors14.xml" ContentType="application/vnd.ms-office.chartcolorstyle+xml"/>
  <Override PartName="/xl/charts/colors15.xml" ContentType="application/vnd.ms-office.chartcolorstyle+xml"/>
  <Override PartName="/xl/charts/colors16.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13.xml" ContentType="application/vnd.ms-office.chartstyle+xml"/>
  <Override PartName="/xl/charts/style14.xml" ContentType="application/vnd.ms-office.chartstyle+xml"/>
  <Override PartName="/xl/charts/style15.xml" ContentType="application/vnd.ms-office.chartstyle+xml"/>
  <Override PartName="/xl/charts/style16.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Caches/slicerCache2.xml" ContentType="application/vnd.ms-excel.slicerCache+xml"/>
  <Override PartName="/xl/slicers/slicer1.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Numerical" sheetId="1" r:id="rId1"/>
    <sheet name="Formula" sheetId="2" r:id="rId2"/>
    <sheet name="Textual" sheetId="4" r:id="rId3"/>
    <sheet name="Logical" sheetId="5" r:id="rId4"/>
    <sheet name="Date-Time" sheetId="6" r:id="rId5"/>
    <sheet name="lookup function" sheetId="7" r:id="rId6"/>
    <sheet name="Data Tools" sheetId="8" r:id="rId7"/>
    <sheet name="Formating Data &amp; Tables" sheetId="9" r:id="rId8"/>
    <sheet name="Pivot Tables Data Sheet" sheetId="10" r:id="rId9"/>
    <sheet name="Pivot Table(2) Practical" sheetId="17" r:id="rId10"/>
    <sheet name="Excel Charts" sheetId="11" r:id="rId11"/>
    <sheet name="1." sheetId="19" r:id="rId12"/>
    <sheet name="2." sheetId="20" r:id="rId13"/>
    <sheet name="3." sheetId="21" r:id="rId14"/>
    <sheet name="4. Scatter Plot" sheetId="22" r:id="rId15"/>
    <sheet name="5.FrequencyDistribution&amp;Histogr" sheetId="23" r:id="rId16"/>
    <sheet name="6.Waterfall charts" sheetId="24" r:id="rId17"/>
    <sheet name="7. Sparklines" sheetId="25" r:id="rId18"/>
    <sheet name="Pivot Chart" sheetId="12" r:id="rId19"/>
    <sheet name="1" sheetId="26" r:id="rId20"/>
    <sheet name="2" sheetId="28" r:id="rId21"/>
    <sheet name="Named Rangers" sheetId="13" r:id="rId22"/>
    <sheet name="Indirect Functions" sheetId="14" r:id="rId23"/>
    <sheet name="Shortcuts" sheetId="30" r:id="rId24"/>
    <sheet name="Macros" sheetId="31" r:id="rId25"/>
    <sheet name="Analytics in Excel" sheetId="32" r:id="rId26"/>
    <sheet name="Scenario Summary" sheetId="34" r:id="rId27"/>
    <sheet name="Regression Output" sheetId="35" r:id="rId28"/>
    <sheet name="Income Tax Calculation" sheetId="36" r:id="rId29"/>
  </sheets>
  <definedNames>
    <definedName name="_xlnm._FilterDatabase" localSheetId="6" hidden="1">'Data Tools'!$A$36:$G$41</definedName>
    <definedName name="_xlnm._FilterDatabase" localSheetId="8" hidden="1">'Pivot Tables Data Sheet'!$A$5:$H$914</definedName>
    <definedName name="_xlnm._FilterDatabase" localSheetId="13" hidden="1">'3.'!$L$3:$M$10</definedName>
    <definedName name="_xlnm._FilterDatabase" localSheetId="18" hidden="1">'Pivot Chart'!$A$6:$H$915</definedName>
    <definedName name="Slicer_Customer">#N/A</definedName>
    <definedName name="Slicer_Region">#N/A</definedName>
    <definedName name="ALL">Logical!#REF!</definedName>
    <definedName name="baby">'Named Rangers'!$E$4:$E$20</definedName>
    <definedName name="Day">'Named Rangers'!$C$24</definedName>
    <definedName name="dvds">'Named Rangers'!$H$4:$H$20</definedName>
    <definedName name="fruit">'Named Rangers'!$F$4:$F$20</definedName>
    <definedName name="meat">'Named Rangers'!$I$4:$I$20</definedName>
    <definedName name="milk">'Named Rangers'!$G$4:$G$20</definedName>
    <definedName name="solver_adj" localSheetId="25" hidden="1">'Analytics in Excel'!$D$22:$F$22</definedName>
    <definedName name="solver_cvg" localSheetId="25" hidden="1">0.0001</definedName>
    <definedName name="solver_drv" localSheetId="25" hidden="1">1</definedName>
    <definedName name="solver_eng" localSheetId="25" hidden="1">2</definedName>
    <definedName name="solver_est" localSheetId="25" hidden="1">1</definedName>
    <definedName name="solver_itr" localSheetId="25" hidden="1">2147483647</definedName>
    <definedName name="solver_lhs1" localSheetId="25" hidden="1">'Analytics in Excel'!$I$22</definedName>
    <definedName name="solver_lhs2" localSheetId="25" hidden="1">'Analytics in Excel'!$I$22</definedName>
    <definedName name="solver_lhs3" localSheetId="25" hidden="1">'Analytics in Excel'!$I$22</definedName>
    <definedName name="solver_lhs4" localSheetId="25" hidden="1">'Analytics in Excel'!$I$22</definedName>
    <definedName name="solver_mip" localSheetId="25" hidden="1">2147483647</definedName>
    <definedName name="solver_mni" localSheetId="25" hidden="1">30</definedName>
    <definedName name="solver_mrt" localSheetId="25" hidden="1">0.075</definedName>
    <definedName name="solver_msl" localSheetId="25" hidden="1">2</definedName>
    <definedName name="solver_neg" localSheetId="25" hidden="1">1</definedName>
    <definedName name="solver_nod" localSheetId="25" hidden="1">2147483647</definedName>
    <definedName name="solver_num" localSheetId="25" hidden="1">3</definedName>
    <definedName name="solver_nwt" localSheetId="25" hidden="1">1</definedName>
    <definedName name="solver_opt" localSheetId="25" hidden="1">'Analytics in Excel'!$I$29</definedName>
    <definedName name="solver_pre" localSheetId="25" hidden="1">0.000001</definedName>
    <definedName name="solver_rbv" localSheetId="25" hidden="1">1</definedName>
    <definedName name="solver_rel1" localSheetId="25" hidden="1">1</definedName>
    <definedName name="solver_rel2" localSheetId="25" hidden="1">1</definedName>
    <definedName name="solver_rel3" localSheetId="25" hidden="1">1</definedName>
    <definedName name="solver_rel4" localSheetId="25" hidden="1">1</definedName>
    <definedName name="solver_rhs1" localSheetId="25" hidden="1">'Analytics in Excel'!$I$23</definedName>
    <definedName name="solver_rhs2" localSheetId="25" hidden="1">'Analytics in Excel'!$I$23</definedName>
    <definedName name="solver_rhs3" localSheetId="25" hidden="1">'Analytics in Excel'!$I$23</definedName>
    <definedName name="solver_rhs4" localSheetId="25" hidden="1">'Analytics in Excel'!$I$23</definedName>
    <definedName name="solver_rlx" localSheetId="25" hidden="1">2</definedName>
    <definedName name="solver_rsd" localSheetId="25" hidden="1">0</definedName>
    <definedName name="solver_scl" localSheetId="25" hidden="1">1</definedName>
    <definedName name="solver_sho" localSheetId="25" hidden="1">2</definedName>
    <definedName name="solver_ssz" localSheetId="25" hidden="1">100</definedName>
    <definedName name="solver_tim" localSheetId="25" hidden="1">2147483647</definedName>
    <definedName name="solver_tol" localSheetId="25" hidden="1">0.01</definedName>
    <definedName name="solver_typ" localSheetId="25" hidden="1">1</definedName>
    <definedName name="solver_val" localSheetId="25" hidden="1">0</definedName>
    <definedName name="solver_ver" localSheetId="25" hidden="1">3</definedName>
    <definedName name="Vagetables">'Named Rangers'!$D$4:$D$20</definedName>
  </definedNames>
  <calcPr calcId="144525"/>
  <pivotCaches>
    <pivotCache cacheId="0" r:id="rId30"/>
    <pivotCache cacheId="1" r:id="rId31"/>
  </pivotCaches>
  <extLst>
    <ext xmlns:x14="http://schemas.microsoft.com/office/spreadsheetml/2009/9/main" uri="{BBE1A952-AA13-448e-AADC-164F8A28A991}">
      <x14:slicerCaches>
        <x14:slicerCache r:id="rId33"/>
        <x14:slicerCache r:id="rId32"/>
      </x14:slicerCaches>
    </ext>
  </extLst>
</workbook>
</file>

<file path=xl/sharedStrings.xml><?xml version="1.0" encoding="utf-8"?>
<sst xmlns="http://schemas.openxmlformats.org/spreadsheetml/2006/main" count="8394" uniqueCount="472">
  <si>
    <t>1. Basic Terminologies.</t>
  </si>
  <si>
    <t>Columns</t>
  </si>
  <si>
    <t>Rows</t>
  </si>
  <si>
    <t>Cells</t>
  </si>
  <si>
    <t>2. Ribbon.</t>
  </si>
  <si>
    <t>Roll No</t>
  </si>
  <si>
    <t>Mid term marks</t>
  </si>
  <si>
    <t>Name</t>
  </si>
  <si>
    <t>Marks</t>
  </si>
  <si>
    <t>A</t>
  </si>
  <si>
    <t>B</t>
  </si>
  <si>
    <t>C</t>
  </si>
  <si>
    <t>D</t>
  </si>
  <si>
    <t>Basic Formulas.</t>
  </si>
  <si>
    <t>Number 1</t>
  </si>
  <si>
    <t>Number 2</t>
  </si>
  <si>
    <t>Sum</t>
  </si>
  <si>
    <t>Sum (Constant)</t>
  </si>
  <si>
    <t>Product</t>
  </si>
  <si>
    <t>Average</t>
  </si>
  <si>
    <t>Constant</t>
  </si>
  <si>
    <t>Mathmatical Formulas.</t>
  </si>
  <si>
    <t>Average.</t>
  </si>
  <si>
    <t>Students</t>
  </si>
  <si>
    <t>Maths</t>
  </si>
  <si>
    <t>Science</t>
  </si>
  <si>
    <t>English</t>
  </si>
  <si>
    <t>Total</t>
  </si>
  <si>
    <t>Rank</t>
  </si>
  <si>
    <t>Students 1</t>
  </si>
  <si>
    <t>Students 2</t>
  </si>
  <si>
    <t>Students 3</t>
  </si>
  <si>
    <t>Students 4</t>
  </si>
  <si>
    <t>Students 5</t>
  </si>
  <si>
    <t>Sumproduct.</t>
  </si>
  <si>
    <t>Sumproduct</t>
  </si>
  <si>
    <t>Weights</t>
  </si>
  <si>
    <t>RAND.</t>
  </si>
  <si>
    <t>Value</t>
  </si>
  <si>
    <t>Student 1</t>
  </si>
  <si>
    <t>Student 2</t>
  </si>
  <si>
    <t>Student 3</t>
  </si>
  <si>
    <t>Student 4</t>
  </si>
  <si>
    <r>
      <rPr>
        <b/>
        <sz val="11"/>
        <color theme="1"/>
        <rFont val="Calibri"/>
        <charset val="134"/>
        <scheme val="minor"/>
      </rPr>
      <t xml:space="preserve">Q. </t>
    </r>
    <r>
      <rPr>
        <sz val="11"/>
        <color theme="1"/>
        <rFont val="Calibri"/>
        <charset val="134"/>
        <scheme val="minor"/>
      </rPr>
      <t>Select class monitor randomly.</t>
    </r>
  </si>
  <si>
    <t>Student 5</t>
  </si>
  <si>
    <t>Class Monitor</t>
  </si>
  <si>
    <t>RANDBetween.</t>
  </si>
  <si>
    <t>Students 6</t>
  </si>
  <si>
    <t>Textual Function.</t>
  </si>
  <si>
    <t>Trim</t>
  </si>
  <si>
    <t>String</t>
  </si>
  <si>
    <t>Result</t>
  </si>
  <si>
    <t xml:space="preserve">     Student 1</t>
  </si>
  <si>
    <t>Student    1</t>
  </si>
  <si>
    <t xml:space="preserve">Student 1         </t>
  </si>
  <si>
    <t>Space text</t>
  </si>
  <si>
    <t>Formula</t>
  </si>
  <si>
    <t>Concatenate</t>
  </si>
  <si>
    <t xml:space="preserve"> =CONCATENATE()</t>
  </si>
  <si>
    <t xml:space="preserve"> =&amp;" "&amp;</t>
  </si>
  <si>
    <t>Substitute</t>
  </si>
  <si>
    <r>
      <rPr>
        <sz val="11"/>
        <color theme="1"/>
        <rFont val="Calibri"/>
        <charset val="134"/>
        <scheme val="minor"/>
      </rPr>
      <t>Stu</t>
    </r>
    <r>
      <rPr>
        <sz val="11"/>
        <color rgb="FFFF0000"/>
        <rFont val="Calibri"/>
        <charset val="134"/>
        <scheme val="minor"/>
      </rPr>
      <t>b</t>
    </r>
    <r>
      <rPr>
        <sz val="11"/>
        <color theme="1"/>
        <rFont val="Calibri"/>
        <charset val="134"/>
        <scheme val="minor"/>
      </rPr>
      <t>net</t>
    </r>
  </si>
  <si>
    <t xml:space="preserve"> =SUBSTITUTE(A34,"b","d")</t>
  </si>
  <si>
    <r>
      <rPr>
        <sz val="11"/>
        <color theme="1"/>
        <rFont val="Calibri"/>
        <charset val="134"/>
        <scheme val="minor"/>
      </rPr>
      <t xml:space="preserve">Student 1 scored </t>
    </r>
    <r>
      <rPr>
        <sz val="11"/>
        <color rgb="FFFF0000"/>
        <rFont val="Calibri"/>
        <charset val="134"/>
        <scheme val="minor"/>
      </rPr>
      <t>38</t>
    </r>
    <r>
      <rPr>
        <sz val="11"/>
        <color theme="1"/>
        <rFont val="Calibri"/>
        <charset val="134"/>
        <scheme val="minor"/>
      </rPr>
      <t xml:space="preserve"> marks in Science</t>
    </r>
  </si>
  <si>
    <t xml:space="preserve"> =SUBSTITUTE(A35,"38","83")</t>
  </si>
  <si>
    <r>
      <rPr>
        <sz val="11"/>
        <color theme="1"/>
        <rFont val="Calibri"/>
        <charset val="134"/>
        <scheme val="minor"/>
      </rPr>
      <t xml:space="preserve">Student 1 scored 85 marks in </t>
    </r>
    <r>
      <rPr>
        <sz val="11"/>
        <color rgb="FFFF0000"/>
        <rFont val="Calibri"/>
        <charset val="134"/>
        <scheme val="minor"/>
      </rPr>
      <t>Science</t>
    </r>
  </si>
  <si>
    <t xml:space="preserve"> =SUBSTITUTE(A36,"Science","English")</t>
  </si>
  <si>
    <t>Upper &amp; Lower Function</t>
  </si>
  <si>
    <t>UPPER</t>
  </si>
  <si>
    <t>LOWER</t>
  </si>
  <si>
    <t>Length</t>
  </si>
  <si>
    <t>Student Two</t>
  </si>
  <si>
    <t>Student Three</t>
  </si>
  <si>
    <t>Student Four</t>
  </si>
  <si>
    <t>Student Five</t>
  </si>
  <si>
    <t>Left, Right  &amp; Mid</t>
  </si>
  <si>
    <t>QR Code Value</t>
  </si>
  <si>
    <t>Group</t>
  </si>
  <si>
    <t>Product ID</t>
  </si>
  <si>
    <t>Year</t>
  </si>
  <si>
    <t>2018abcd43</t>
  </si>
  <si>
    <t>2018sewt44</t>
  </si>
  <si>
    <t>2017vdl43</t>
  </si>
  <si>
    <t>2016fdbj55</t>
  </si>
  <si>
    <t>2019hrhf45</t>
  </si>
  <si>
    <t>2019hrhf46</t>
  </si>
  <si>
    <t>Logiacal Function</t>
  </si>
  <si>
    <t>AND OR Function</t>
  </si>
  <si>
    <t>Maths Scores =100</t>
  </si>
  <si>
    <t>&gt;75 in all subject</t>
  </si>
  <si>
    <t>&lt;35 in any one subject</t>
  </si>
  <si>
    <r>
      <rPr>
        <b/>
        <sz val="11"/>
        <color theme="1"/>
        <rFont val="Calibri"/>
        <charset val="134"/>
        <scheme val="minor"/>
      </rPr>
      <t>1. "AND"</t>
    </r>
    <r>
      <rPr>
        <sz val="11"/>
        <color theme="1"/>
        <rFont val="Calibri"/>
        <charset val="134"/>
        <scheme val="minor"/>
      </rPr>
      <t xml:space="preserve"> Checks if all arguments are true and returns "True" value.</t>
    </r>
    <r>
      <rPr>
        <b/>
        <sz val="11"/>
        <color theme="1"/>
        <rFont val="Calibri"/>
        <charset val="134"/>
        <scheme val="minor"/>
      </rPr>
      <t xml:space="preserve">        2. "OR" </t>
    </r>
    <r>
      <rPr>
        <sz val="11"/>
        <color theme="1"/>
        <rFont val="Calibri"/>
        <charset val="134"/>
        <scheme val="minor"/>
      </rPr>
      <t>Checks if any of the conditions are True or Not, and returns "TRUE" value, else returns "FALSE" value.</t>
    </r>
    <r>
      <rPr>
        <b/>
        <sz val="11"/>
        <color theme="1"/>
        <rFont val="Calibri"/>
        <charset val="134"/>
        <scheme val="minor"/>
      </rPr>
      <t xml:space="preserve">                                                              3. </t>
    </r>
    <r>
      <rPr>
        <sz val="11"/>
        <color theme="1"/>
        <rFont val="Calibri"/>
        <charset val="134"/>
        <scheme val="minor"/>
      </rPr>
      <t xml:space="preserve">=AND(Logical 1, Logical 2, Logical 3, and so on...)    </t>
    </r>
    <r>
      <rPr>
        <b/>
        <sz val="11"/>
        <color theme="1"/>
        <rFont val="Calibri"/>
        <charset val="134"/>
        <scheme val="minor"/>
      </rPr>
      <t xml:space="preserve">                                          4. </t>
    </r>
    <r>
      <rPr>
        <sz val="11"/>
        <color theme="1"/>
        <rFont val="Calibri"/>
        <charset val="134"/>
        <scheme val="minor"/>
      </rPr>
      <t xml:space="preserve">=OR(Logical 1, Logical 2, Logical 3, and so on...)        </t>
    </r>
    <r>
      <rPr>
        <b/>
        <sz val="11"/>
        <color theme="1"/>
        <rFont val="Calibri"/>
        <charset val="134"/>
        <scheme val="minor"/>
      </rPr>
      <t xml:space="preserve">                                         5. =C8=100; </t>
    </r>
    <r>
      <rPr>
        <sz val="11"/>
        <color theme="1"/>
        <rFont val="Calibri"/>
        <charset val="134"/>
        <scheme val="minor"/>
      </rPr>
      <t xml:space="preserve">for equal.                                                                                                      </t>
    </r>
    <r>
      <rPr>
        <b/>
        <sz val="11"/>
        <color theme="1"/>
        <rFont val="Calibri"/>
        <charset val="134"/>
        <scheme val="minor"/>
      </rPr>
      <t>6.</t>
    </r>
    <r>
      <rPr>
        <sz val="11"/>
        <color theme="1"/>
        <rFont val="Calibri"/>
        <charset val="134"/>
        <scheme val="minor"/>
      </rPr>
      <t xml:space="preserve"> =</t>
    </r>
    <r>
      <rPr>
        <b/>
        <sz val="11"/>
        <color theme="1"/>
        <rFont val="Calibri"/>
        <charset val="134"/>
        <scheme val="minor"/>
      </rPr>
      <t>AND(C8&gt;75, E8&gt;75, G8&gt;75);                                                                                     7. =OR(C8&lt;35,E8&lt;35,G8&lt;35)</t>
    </r>
  </si>
  <si>
    <t>Award</t>
  </si>
  <si>
    <t>Distinction</t>
  </si>
  <si>
    <t>Fail</t>
  </si>
  <si>
    <t>If Function</t>
  </si>
  <si>
    <t>"A" for &gt;=75            "B" for &lt;75</t>
  </si>
  <si>
    <t>"A" for &gt;=85, "B" for &gt;=60,  "C" for &lt;60</t>
  </si>
  <si>
    <r>
      <rPr>
        <sz val="11"/>
        <color theme="1"/>
        <rFont val="Calibri"/>
        <charset val="134"/>
        <scheme val="minor"/>
      </rPr>
      <t xml:space="preserve">1. It checks whether a condition is True or Not and on the basis of that returns a value.                                                                                                                   2. =if(Logical_Test, [value_if_true], [value_if_false])                                             </t>
    </r>
    <r>
      <rPr>
        <b/>
        <sz val="11"/>
        <color theme="1"/>
        <rFont val="Calibri"/>
        <charset val="134"/>
        <scheme val="minor"/>
      </rPr>
      <t xml:space="preserve">3. =IF(C20&gt;=75, "A", "B"); </t>
    </r>
    <r>
      <rPr>
        <sz val="11"/>
        <color theme="1"/>
        <rFont val="Calibri"/>
        <charset val="134"/>
        <scheme val="minor"/>
      </rPr>
      <t xml:space="preserve">Maths Grade. </t>
    </r>
    <r>
      <rPr>
        <b/>
        <sz val="11"/>
        <color theme="1"/>
        <rFont val="Calibri"/>
        <charset val="134"/>
        <scheme val="minor"/>
      </rPr>
      <t xml:space="preserve">                                                                  4.</t>
    </r>
    <r>
      <rPr>
        <sz val="11"/>
        <color theme="1"/>
        <rFont val="Calibri"/>
        <charset val="134"/>
        <scheme val="minor"/>
      </rPr>
      <t xml:space="preserve"> </t>
    </r>
    <r>
      <rPr>
        <b/>
        <sz val="11"/>
        <color theme="1"/>
        <rFont val="Calibri"/>
        <charset val="134"/>
        <scheme val="minor"/>
      </rPr>
      <t>=IF(E20&gt;=85, "A", IF(E20&gt;=60, "B", "C"))</t>
    </r>
    <r>
      <rPr>
        <sz val="11"/>
        <color theme="1"/>
        <rFont val="Calibri"/>
        <charset val="134"/>
        <scheme val="minor"/>
      </rPr>
      <t xml:space="preserve">; Nested if. </t>
    </r>
    <r>
      <rPr>
        <b/>
        <sz val="11"/>
        <color theme="1"/>
        <rFont val="Calibri"/>
        <charset val="134"/>
        <scheme val="minor"/>
      </rPr>
      <t xml:space="preserve">[if, if...else]              5. =IF(G20&gt;=85, "A", IF(G20&gt;=60,"B", "C"));                                                                6. =IF(AND(C29&gt;75,E29&gt;75,G29&gt;75),"Pass with Distinction","NO"); </t>
    </r>
    <r>
      <rPr>
        <sz val="11"/>
        <color theme="1"/>
        <rFont val="Calibri"/>
        <charset val="134"/>
        <scheme val="minor"/>
      </rPr>
      <t xml:space="preserve">IF with AND funtion.                                                                                                                </t>
    </r>
    <r>
      <rPr>
        <b/>
        <sz val="11"/>
        <color theme="1"/>
        <rFont val="Calibri"/>
        <charset val="134"/>
        <scheme val="minor"/>
      </rPr>
      <t xml:space="preserve">7. =IF(OR(C8&lt;35,E8&lt;35,G8&lt;35),"Failed","Promoted to next class"); </t>
    </r>
    <r>
      <rPr>
        <sz val="11"/>
        <color theme="1"/>
        <rFont val="Calibri"/>
        <charset val="134"/>
        <scheme val="minor"/>
      </rPr>
      <t>OR.</t>
    </r>
  </si>
  <si>
    <t>Maths Grade</t>
  </si>
  <si>
    <t>Science Grade</t>
  </si>
  <si>
    <t>Passed with Distinction (&gt;75)</t>
  </si>
  <si>
    <t>Promoted to next class (&lt;35)</t>
  </si>
  <si>
    <t>COUNTIF Function</t>
  </si>
  <si>
    <r>
      <rPr>
        <sz val="11"/>
        <color theme="1"/>
        <rFont val="Calibri"/>
        <charset val="134"/>
        <scheme val="minor"/>
      </rPr>
      <t xml:space="preserve">1. This function returns the Count of number of cells which consist of numbers and meet a given condition.                                                                        2. </t>
    </r>
    <r>
      <rPr>
        <b/>
        <sz val="11"/>
        <color theme="1"/>
        <rFont val="Calibri"/>
        <charset val="134"/>
        <scheme val="minor"/>
      </rPr>
      <t>=COUNTIF(Range, Criteria)</t>
    </r>
    <r>
      <rPr>
        <sz val="11"/>
        <color theme="1"/>
        <rFont val="Calibri"/>
        <charset val="134"/>
        <scheme val="minor"/>
      </rPr>
      <t xml:space="preserve">                                                                                         3. </t>
    </r>
    <r>
      <rPr>
        <b/>
        <sz val="11"/>
        <color theme="1"/>
        <rFont val="Calibri"/>
        <charset val="134"/>
        <scheme val="minor"/>
      </rPr>
      <t>=IF(C38&gt;=75, "A", "B")</t>
    </r>
    <r>
      <rPr>
        <sz val="11"/>
        <color theme="1"/>
        <rFont val="Calibri"/>
        <charset val="134"/>
        <scheme val="minor"/>
      </rPr>
      <t xml:space="preserve">; Maths Grade.                                                                     4. </t>
    </r>
    <r>
      <rPr>
        <b/>
        <sz val="11"/>
        <color theme="1"/>
        <rFont val="Calibri"/>
        <charset val="134"/>
        <scheme val="minor"/>
      </rPr>
      <t>=IF(E38&gt;=85, "A", IF(E38&gt;=60, "B", "C"))</t>
    </r>
    <r>
      <rPr>
        <sz val="11"/>
        <color theme="1"/>
        <rFont val="Calibri"/>
        <charset val="134"/>
        <scheme val="minor"/>
      </rPr>
      <t xml:space="preserve">; Science Grade.                                5. </t>
    </r>
    <r>
      <rPr>
        <b/>
        <sz val="11"/>
        <color theme="1"/>
        <rFont val="Calibri"/>
        <charset val="134"/>
        <scheme val="minor"/>
      </rPr>
      <t>=IF(G38&gt;=85, "A", IF(G38&gt;=60,"B", "C"))</t>
    </r>
    <r>
      <rPr>
        <sz val="11"/>
        <color theme="1"/>
        <rFont val="Calibri"/>
        <charset val="134"/>
        <scheme val="minor"/>
      </rPr>
      <t xml:space="preserve">; English Grade.                                6. </t>
    </r>
    <r>
      <rPr>
        <b/>
        <sz val="11"/>
        <color theme="1"/>
        <rFont val="Calibri"/>
        <charset val="134"/>
        <scheme val="minor"/>
      </rPr>
      <t>=COUNTIF($I$38:$J$42, A46)</t>
    </r>
    <r>
      <rPr>
        <sz val="11"/>
        <color theme="1"/>
        <rFont val="Calibri"/>
        <charset val="134"/>
        <scheme val="minor"/>
      </rPr>
      <t xml:space="preserve">; Maths Counts.                                                       7. </t>
    </r>
    <r>
      <rPr>
        <b/>
        <sz val="11"/>
        <color theme="1"/>
        <rFont val="Calibri"/>
        <charset val="134"/>
        <scheme val="minor"/>
      </rPr>
      <t>=COUNTIF(K$38:L$42, $A47);</t>
    </r>
    <r>
      <rPr>
        <sz val="11"/>
        <color theme="1"/>
        <rFont val="Calibri"/>
        <charset val="134"/>
        <scheme val="minor"/>
      </rPr>
      <t xml:space="preserve"> Science counts.                                                     8. </t>
    </r>
    <r>
      <rPr>
        <b/>
        <sz val="11"/>
        <color theme="1"/>
        <rFont val="Calibri"/>
        <charset val="134"/>
        <scheme val="minor"/>
      </rPr>
      <t xml:space="preserve">=COUNTIF(M$38:N$42, $A47); </t>
    </r>
    <r>
      <rPr>
        <sz val="11"/>
        <color theme="1"/>
        <rFont val="Calibri"/>
        <charset val="134"/>
        <scheme val="minor"/>
      </rPr>
      <t xml:space="preserve">English Counts.                                                    9. </t>
    </r>
    <r>
      <rPr>
        <b/>
        <sz val="11"/>
        <color theme="1"/>
        <rFont val="Calibri"/>
        <charset val="134"/>
        <scheme val="minor"/>
      </rPr>
      <t>=COUNTIFS(C38:D42,A52,E38:F42,A52,G38:H42,A52);</t>
    </r>
    <r>
      <rPr>
        <sz val="11"/>
        <color theme="1"/>
        <rFont val="Calibri"/>
        <charset val="134"/>
        <scheme val="minor"/>
      </rPr>
      <t xml:space="preserve"> Criteria.</t>
    </r>
  </si>
  <si>
    <t>Counts</t>
  </si>
  <si>
    <t>Grade</t>
  </si>
  <si>
    <t>DOUBTS</t>
  </si>
  <si>
    <t>Number of Distinctions.</t>
  </si>
  <si>
    <t>Criteria</t>
  </si>
  <si>
    <t>&gt;75</t>
  </si>
  <si>
    <t xml:space="preserve">SUMIF </t>
  </si>
  <si>
    <r>
      <rPr>
        <sz val="11"/>
        <color theme="1"/>
        <rFont val="Calibri"/>
        <charset val="134"/>
        <scheme val="minor"/>
      </rPr>
      <t xml:space="preserve">1. This function return the sum of all cells which meet a given criteria.     2. </t>
    </r>
    <r>
      <rPr>
        <b/>
        <sz val="11"/>
        <color theme="1"/>
        <rFont val="Calibri"/>
        <charset val="134"/>
        <scheme val="minor"/>
      </rPr>
      <t xml:space="preserve">=SUMIF(Range, Criteria, [sum_range])       </t>
    </r>
    <r>
      <rPr>
        <sz val="11"/>
        <color theme="1"/>
        <rFont val="Calibri"/>
        <charset val="134"/>
        <scheme val="minor"/>
      </rPr>
      <t xml:space="preserve">                                                           3.</t>
    </r>
    <r>
      <rPr>
        <b/>
        <sz val="11"/>
        <color theme="1"/>
        <rFont val="Calibri"/>
        <charset val="134"/>
        <scheme val="minor"/>
      </rPr>
      <t xml:space="preserve"> =SUMIF(M57:N61,A65,C57:D61)</t>
    </r>
    <r>
      <rPr>
        <sz val="11"/>
        <color theme="1"/>
        <rFont val="Calibri"/>
        <charset val="134"/>
        <scheme val="minor"/>
      </rPr>
      <t xml:space="preserve">                                                                                4. </t>
    </r>
    <r>
      <rPr>
        <b/>
        <sz val="11"/>
        <color theme="1"/>
        <rFont val="Calibri"/>
        <charset val="134"/>
        <scheme val="minor"/>
      </rPr>
      <t xml:space="preserve">=SUMIF(M57:N61, A65,E57:F61) </t>
    </r>
    <r>
      <rPr>
        <sz val="11"/>
        <color theme="1"/>
        <rFont val="Calibri"/>
        <charset val="134"/>
        <scheme val="minor"/>
      </rPr>
      <t xml:space="preserve">                                                                               5. </t>
    </r>
    <r>
      <rPr>
        <b/>
        <sz val="11"/>
        <color theme="1"/>
        <rFont val="Calibri"/>
        <charset val="134"/>
        <scheme val="minor"/>
      </rPr>
      <t>=SUMIF(M57:N61, A65, G57:H61)</t>
    </r>
  </si>
  <si>
    <t>Sum of marks obtained by Promoted students</t>
  </si>
  <si>
    <t>Date-Time Function</t>
  </si>
  <si>
    <t>Today/Now</t>
  </si>
  <si>
    <t>Date</t>
  </si>
  <si>
    <r>
      <rPr>
        <sz val="11"/>
        <color theme="1"/>
        <rFont val="Calibri"/>
        <charset val="134"/>
        <scheme val="minor"/>
      </rPr>
      <t>1.</t>
    </r>
    <r>
      <rPr>
        <b/>
        <sz val="11"/>
        <color theme="1"/>
        <rFont val="Calibri"/>
        <charset val="134"/>
        <scheme val="minor"/>
      </rPr>
      <t>TODAY()</t>
    </r>
    <r>
      <rPr>
        <sz val="11"/>
        <color theme="1"/>
        <rFont val="Calibri"/>
        <charset val="134"/>
        <scheme val="minor"/>
      </rPr>
      <t xml:space="preserve"> function returns today's date in Date format,                                     2. </t>
    </r>
    <r>
      <rPr>
        <b/>
        <sz val="11"/>
        <color theme="1"/>
        <rFont val="Calibri"/>
        <charset val="134"/>
        <scheme val="minor"/>
      </rPr>
      <t>NOW()</t>
    </r>
    <r>
      <rPr>
        <sz val="11"/>
        <color theme="1"/>
        <rFont val="Calibri"/>
        <charset val="134"/>
        <scheme val="minor"/>
      </rPr>
      <t xml:space="preserve"> function return current date and time in excel Date and Time Format.                                                                                                                                    3. </t>
    </r>
    <r>
      <rPr>
        <b/>
        <sz val="11"/>
        <color theme="1"/>
        <rFont val="Calibri"/>
        <charset val="134"/>
        <scheme val="minor"/>
      </rPr>
      <t>=TODAY()</t>
    </r>
    <r>
      <rPr>
        <sz val="11"/>
        <color theme="1"/>
        <rFont val="Calibri"/>
        <charset val="134"/>
        <scheme val="minor"/>
      </rPr>
      <t xml:space="preserve">; today function give the exact date.                                                                                                                                   4. </t>
    </r>
    <r>
      <rPr>
        <b/>
        <sz val="11"/>
        <color theme="1"/>
        <rFont val="Calibri"/>
        <charset val="134"/>
        <scheme val="minor"/>
      </rPr>
      <t xml:space="preserve">=NOw(); </t>
    </r>
    <r>
      <rPr>
        <sz val="11"/>
        <color theme="1"/>
        <rFont val="Calibri"/>
        <charset val="134"/>
        <scheme val="minor"/>
      </rPr>
      <t>now function give real time update.                                                           5. For FORMAT we can change the day/months/year/time types.</t>
    </r>
  </si>
  <si>
    <t>Today</t>
  </si>
  <si>
    <t>Now</t>
  </si>
  <si>
    <t>Format</t>
  </si>
  <si>
    <t>DAY, MONTH, YEAR</t>
  </si>
  <si>
    <t xml:space="preserve"> =DAY(Date)</t>
  </si>
  <si>
    <r>
      <rPr>
        <sz val="11"/>
        <color theme="1"/>
        <rFont val="Calibri"/>
        <charset val="134"/>
        <scheme val="minor"/>
      </rPr>
      <t xml:space="preserve">1. </t>
    </r>
    <r>
      <rPr>
        <b/>
        <sz val="11"/>
        <color theme="1"/>
        <rFont val="Calibri"/>
        <charset val="134"/>
        <scheme val="minor"/>
      </rPr>
      <t>DAY()</t>
    </r>
    <r>
      <rPr>
        <sz val="11"/>
        <color theme="1"/>
        <rFont val="Calibri"/>
        <charset val="134"/>
        <scheme val="minor"/>
      </rPr>
      <t xml:space="preserve"> function returns the day of the month in numeric format.             2. </t>
    </r>
    <r>
      <rPr>
        <b/>
        <sz val="11"/>
        <color theme="1"/>
        <rFont val="Calibri"/>
        <charset val="134"/>
        <scheme val="minor"/>
      </rPr>
      <t>MONTH()</t>
    </r>
    <r>
      <rPr>
        <sz val="11"/>
        <color theme="1"/>
        <rFont val="Calibri"/>
        <charset val="134"/>
        <scheme val="minor"/>
      </rPr>
      <t xml:space="preserve"> returns the month froma user supplied date.                               3. </t>
    </r>
    <r>
      <rPr>
        <b/>
        <sz val="11"/>
        <color theme="1"/>
        <rFont val="Calibri"/>
        <charset val="134"/>
        <scheme val="minor"/>
      </rPr>
      <t xml:space="preserve">YEAR() </t>
    </r>
    <r>
      <rPr>
        <sz val="11"/>
        <color theme="1"/>
        <rFont val="Calibri"/>
        <charset val="134"/>
        <scheme val="minor"/>
      </rPr>
      <t xml:space="preserve">returns the year from a user supplieddate.                                         4. </t>
    </r>
    <r>
      <rPr>
        <b/>
        <sz val="11"/>
        <color theme="1"/>
        <rFont val="Calibri"/>
        <charset val="134"/>
        <scheme val="minor"/>
      </rPr>
      <t xml:space="preserve">=DAY(DATE);      </t>
    </r>
    <r>
      <rPr>
        <sz val="11"/>
        <color theme="1"/>
        <rFont val="Calibri"/>
        <charset val="134"/>
        <scheme val="minor"/>
      </rPr>
      <t xml:space="preserve">                                                                                                                5. </t>
    </r>
    <r>
      <rPr>
        <b/>
        <sz val="11"/>
        <color theme="1"/>
        <rFont val="Calibri"/>
        <charset val="134"/>
        <scheme val="minor"/>
      </rPr>
      <t xml:space="preserve">=MONTH(DATE); </t>
    </r>
    <r>
      <rPr>
        <sz val="11"/>
        <color theme="1"/>
        <rFont val="Calibri"/>
        <charset val="134"/>
        <scheme val="minor"/>
      </rPr>
      <t xml:space="preserve">                                                                                                                           6. </t>
    </r>
    <r>
      <rPr>
        <b/>
        <sz val="11"/>
        <color theme="1"/>
        <rFont val="Calibri"/>
        <charset val="134"/>
        <scheme val="minor"/>
      </rPr>
      <t>=YEAR(DATE)</t>
    </r>
  </si>
  <si>
    <t xml:space="preserve"> =MONTH(Date)</t>
  </si>
  <si>
    <t xml:space="preserve"> =YEAR(Date)</t>
  </si>
  <si>
    <t>23/06/2016</t>
  </si>
  <si>
    <t>DATE &amp; TIME Difference</t>
  </si>
  <si>
    <t>DAYS</t>
  </si>
  <si>
    <t>Date 1</t>
  </si>
  <si>
    <t>Date 2</t>
  </si>
  <si>
    <t>Diffence</t>
  </si>
  <si>
    <r>
      <rPr>
        <sz val="11"/>
        <color theme="1"/>
        <rFont val="Calibri"/>
        <charset val="134"/>
        <scheme val="minor"/>
      </rPr>
      <t xml:space="preserve">1. </t>
    </r>
    <r>
      <rPr>
        <b/>
        <sz val="11"/>
        <color theme="1"/>
        <rFont val="Calibri"/>
        <charset val="134"/>
        <scheme val="minor"/>
      </rPr>
      <t>DAYS()</t>
    </r>
    <r>
      <rPr>
        <sz val="11"/>
        <color theme="1"/>
        <rFont val="Calibri"/>
        <charset val="134"/>
        <scheme val="minor"/>
      </rPr>
      <t xml:space="preserve"> Calculates the number of days between 2 dates.                                  2. </t>
    </r>
    <r>
      <rPr>
        <b/>
        <sz val="11"/>
        <color theme="1"/>
        <rFont val="Calibri"/>
        <charset val="134"/>
        <scheme val="minor"/>
      </rPr>
      <t xml:space="preserve">DATEDIF() </t>
    </r>
    <r>
      <rPr>
        <sz val="11"/>
        <color theme="1"/>
        <rFont val="Calibri"/>
        <charset val="134"/>
        <scheme val="minor"/>
      </rPr>
      <t>function is used for calculating the differnce between two dates.                                                                                                                                              3.</t>
    </r>
    <r>
      <rPr>
        <b/>
        <sz val="11"/>
        <color theme="1"/>
        <rFont val="Calibri"/>
        <charset val="134"/>
        <scheme val="minor"/>
      </rPr>
      <t xml:space="preserve"> =DAYS(end_date, start_date)            </t>
    </r>
    <r>
      <rPr>
        <sz val="11"/>
        <color theme="1"/>
        <rFont val="Calibri"/>
        <charset val="134"/>
        <scheme val="minor"/>
      </rPr>
      <t xml:space="preserve">                                                                                     4. </t>
    </r>
    <r>
      <rPr>
        <b/>
        <sz val="11"/>
        <color theme="1"/>
        <rFont val="Calibri"/>
        <charset val="134"/>
        <scheme val="minor"/>
      </rPr>
      <t xml:space="preserve">=DATEDIF(start date, end date, unit); </t>
    </r>
    <r>
      <rPr>
        <sz val="11"/>
        <color theme="1"/>
        <rFont val="Calibri"/>
        <charset val="134"/>
        <scheme val="minor"/>
      </rPr>
      <t>here, unit d for day, m for months, y for years.</t>
    </r>
  </si>
  <si>
    <t xml:space="preserve"> +,-</t>
  </si>
  <si>
    <t>In Hours(*24)</t>
  </si>
  <si>
    <t>In Minutes(*60)</t>
  </si>
  <si>
    <t>DATEDIF</t>
  </si>
  <si>
    <t>Difference</t>
  </si>
  <si>
    <t>HOUR, MUNIT, SECOND</t>
  </si>
  <si>
    <t>Lookup Function</t>
  </si>
  <si>
    <t>VLOOKUP FUNCTION (vertical lookup)</t>
  </si>
  <si>
    <t>Music</t>
  </si>
  <si>
    <r>
      <rPr>
        <sz val="11"/>
        <color theme="1"/>
        <rFont val="Calibri"/>
        <charset val="134"/>
        <scheme val="minor"/>
      </rPr>
      <t>1.</t>
    </r>
    <r>
      <rPr>
        <b/>
        <sz val="11"/>
        <color theme="1"/>
        <rFont val="Calibri"/>
        <charset val="134"/>
        <scheme val="minor"/>
      </rPr>
      <t xml:space="preserve"> Vlookup</t>
    </r>
    <r>
      <rPr>
        <sz val="11"/>
        <color theme="1"/>
        <rFont val="Calibri"/>
        <charset val="134"/>
        <scheme val="minor"/>
      </rPr>
      <t xml:space="preserve"> finction looks up a supplied value in the first column of a table, and returns the coresponding value from another column.               2.</t>
    </r>
    <r>
      <rPr>
        <b/>
        <sz val="11"/>
        <color theme="1"/>
        <rFont val="Calibri"/>
        <charset val="134"/>
        <scheme val="minor"/>
      </rPr>
      <t xml:space="preserve"> =VLOOKUP(lookup_value, table_array, col_index_num, [range_lookup]);</t>
    </r>
    <r>
      <rPr>
        <sz val="11"/>
        <color theme="1"/>
        <rFont val="Calibri"/>
        <charset val="134"/>
        <scheme val="minor"/>
      </rPr>
      <t xml:space="preserve">                                                                                                                          3.</t>
    </r>
    <r>
      <rPr>
        <b/>
        <sz val="11"/>
        <color theme="1"/>
        <rFont val="Calibri"/>
        <charset val="134"/>
        <scheme val="minor"/>
      </rPr>
      <t xml:space="preserve"> =VLOOKUP(A11,G11:H18,2,0)</t>
    </r>
    <r>
      <rPr>
        <sz val="11"/>
        <color theme="1"/>
        <rFont val="Calibri"/>
        <charset val="134"/>
        <scheme val="minor"/>
      </rPr>
      <t>; here '2' is colum number and</t>
    </r>
    <r>
      <rPr>
        <b/>
        <sz val="11"/>
        <color theme="1"/>
        <rFont val="Calibri"/>
        <charset val="134"/>
        <scheme val="minor"/>
      </rPr>
      <t xml:space="preserve"> '0' </t>
    </r>
    <r>
      <rPr>
        <sz val="11"/>
        <color theme="1"/>
        <rFont val="Calibri"/>
        <charset val="134"/>
        <scheme val="minor"/>
      </rPr>
      <t xml:space="preserve">means </t>
    </r>
    <r>
      <rPr>
        <b/>
        <sz val="11"/>
        <color theme="1"/>
        <rFont val="Calibri"/>
        <charset val="134"/>
        <scheme val="minor"/>
      </rPr>
      <t>approx match</t>
    </r>
    <r>
      <rPr>
        <sz val="11"/>
        <color theme="1"/>
        <rFont val="Calibri"/>
        <charset val="134"/>
        <scheme val="minor"/>
      </rPr>
      <t xml:space="preserve"> and </t>
    </r>
    <r>
      <rPr>
        <b/>
        <sz val="11"/>
        <color theme="1"/>
        <rFont val="Calibri"/>
        <charset val="134"/>
        <scheme val="minor"/>
      </rPr>
      <t>'1'</t>
    </r>
    <r>
      <rPr>
        <sz val="11"/>
        <color theme="1"/>
        <rFont val="Calibri"/>
        <charset val="134"/>
        <scheme val="minor"/>
      </rPr>
      <t xml:space="preserve"> means </t>
    </r>
    <r>
      <rPr>
        <b/>
        <sz val="11"/>
        <color theme="1"/>
        <rFont val="Calibri"/>
        <charset val="134"/>
        <scheme val="minor"/>
      </rPr>
      <t>exact match</t>
    </r>
    <r>
      <rPr>
        <sz val="11"/>
        <color theme="1"/>
        <rFont val="Calibri"/>
        <charset val="134"/>
        <scheme val="minor"/>
      </rPr>
      <t>.</t>
    </r>
  </si>
  <si>
    <t>Student 6</t>
  </si>
  <si>
    <t>Student 42</t>
  </si>
  <si>
    <t>Student 23</t>
  </si>
  <si>
    <t>HLOOKUP FUNCTION (Horijontal lookup)</t>
  </si>
  <si>
    <r>
      <rPr>
        <sz val="11"/>
        <color theme="1"/>
        <rFont val="Calibri"/>
        <charset val="134"/>
        <scheme val="minor"/>
      </rPr>
      <t xml:space="preserve">1. </t>
    </r>
    <r>
      <rPr>
        <b/>
        <sz val="11"/>
        <color theme="1"/>
        <rFont val="Calibri"/>
        <charset val="134"/>
        <scheme val="minor"/>
      </rPr>
      <t>HLOOKUP()</t>
    </r>
    <r>
      <rPr>
        <sz val="11"/>
        <color theme="1"/>
        <rFont val="Calibri"/>
        <charset val="134"/>
        <scheme val="minor"/>
      </rPr>
      <t xml:space="preserve"> looks up a supplied value in the first row of a table, and returns the corresponding value from another row.                                            2. </t>
    </r>
    <r>
      <rPr>
        <b/>
        <sz val="11"/>
        <color theme="1"/>
        <rFont val="Calibri"/>
        <charset val="134"/>
        <scheme val="minor"/>
      </rPr>
      <t xml:space="preserve">=HLOOKUP(lookup_value, table_array, row_index_num, [range_lookup]);                                                                                                                       </t>
    </r>
    <r>
      <rPr>
        <sz val="11"/>
        <color theme="1"/>
        <rFont val="Calibri"/>
        <charset val="134"/>
        <scheme val="minor"/>
      </rPr>
      <t xml:space="preserve">3. </t>
    </r>
    <r>
      <rPr>
        <b/>
        <sz val="11"/>
        <color theme="1"/>
        <rFont val="Calibri"/>
        <charset val="134"/>
        <scheme val="minor"/>
      </rPr>
      <t>=HLOOKUP(B22,$B$30:$H$32,2,0)</t>
    </r>
  </si>
  <si>
    <t xml:space="preserve">Students </t>
  </si>
  <si>
    <t>History</t>
  </si>
  <si>
    <t>Sports</t>
  </si>
  <si>
    <t>Geography</t>
  </si>
  <si>
    <t>Students 7</t>
  </si>
  <si>
    <t>Index Function</t>
  </si>
  <si>
    <t>Enter Student Number</t>
  </si>
  <si>
    <r>
      <rPr>
        <sz val="11"/>
        <color theme="1"/>
        <rFont val="Calibri"/>
        <charset val="134"/>
        <scheme val="minor"/>
      </rPr>
      <t>1. Index function returns a reference to a cell that lies in a specified row and column of range of cells.                                                                                         2.</t>
    </r>
    <r>
      <rPr>
        <b/>
        <sz val="11"/>
        <color theme="1"/>
        <rFont val="Calibri"/>
        <charset val="134"/>
        <scheme val="minor"/>
      </rPr>
      <t xml:space="preserve"> =INDEX(array, row_num, [col_num])   </t>
    </r>
    <r>
      <rPr>
        <sz val="11"/>
        <color theme="1"/>
        <rFont val="Calibri"/>
        <charset val="134"/>
        <scheme val="minor"/>
      </rPr>
      <t xml:space="preserve">                                                                             3. </t>
    </r>
    <r>
      <rPr>
        <b/>
        <sz val="11"/>
        <color theme="1"/>
        <rFont val="Calibri"/>
        <charset val="134"/>
        <scheme val="minor"/>
      </rPr>
      <t xml:space="preserve">=IF(H37="Maths",1,IF(H37="Science",2,3));           </t>
    </r>
    <r>
      <rPr>
        <sz val="11"/>
        <color theme="1"/>
        <rFont val="Calibri"/>
        <charset val="134"/>
        <scheme val="minor"/>
      </rPr>
      <t xml:space="preserve">                                                 4. </t>
    </r>
    <r>
      <rPr>
        <b/>
        <sz val="11"/>
        <color theme="1"/>
        <rFont val="Calibri"/>
        <charset val="134"/>
        <scheme val="minor"/>
      </rPr>
      <t xml:space="preserve">=INDEX(B38:D42,H36,I37);                                                                                             </t>
    </r>
    <r>
      <rPr>
        <sz val="11"/>
        <color theme="1"/>
        <rFont val="Calibri"/>
        <charset val="134"/>
        <scheme val="minor"/>
      </rPr>
      <t>5.</t>
    </r>
    <r>
      <rPr>
        <b/>
        <sz val="11"/>
        <color theme="1"/>
        <rFont val="Calibri"/>
        <charset val="134"/>
        <scheme val="minor"/>
      </rPr>
      <t xml:space="preserve"> =INDEX(B38:D42,H40,I41)</t>
    </r>
  </si>
  <si>
    <t>Enter Subject Number</t>
  </si>
  <si>
    <t>Match Function</t>
  </si>
  <si>
    <r>
      <rPr>
        <sz val="11"/>
        <color theme="1"/>
        <rFont val="Calibri"/>
        <charset val="134"/>
        <scheme val="minor"/>
      </rPr>
      <t>1.</t>
    </r>
    <r>
      <rPr>
        <b/>
        <sz val="11"/>
        <color theme="1"/>
        <rFont val="Calibri"/>
        <charset val="134"/>
        <scheme val="minor"/>
      </rPr>
      <t xml:space="preserve"> Match Function </t>
    </r>
    <r>
      <rPr>
        <sz val="11"/>
        <color theme="1"/>
        <rFont val="Calibri"/>
        <charset val="134"/>
        <scheme val="minor"/>
      </rPr>
      <t xml:space="preserve">looks up a value in an array, and returns the position of the value within the array.                                                                                             2. </t>
    </r>
    <r>
      <rPr>
        <b/>
        <sz val="11"/>
        <color theme="1"/>
        <rFont val="Calibri"/>
        <charset val="134"/>
        <scheme val="minor"/>
      </rPr>
      <t xml:space="preserve">=MATCH(lookup_VALUE, lookup_array, [match_type])                                 </t>
    </r>
    <r>
      <rPr>
        <sz val="11"/>
        <color theme="1"/>
        <rFont val="Calibri"/>
        <charset val="134"/>
        <scheme val="minor"/>
      </rPr>
      <t>3.</t>
    </r>
    <r>
      <rPr>
        <b/>
        <sz val="11"/>
        <color theme="1"/>
        <rFont val="Calibri"/>
        <charset val="134"/>
        <scheme val="minor"/>
      </rPr>
      <t xml:space="preserve"> =MATCH(B49,B44:B48,0);</t>
    </r>
    <r>
      <rPr>
        <sz val="11"/>
        <color theme="1"/>
        <rFont val="Calibri"/>
        <charset val="134"/>
        <scheme val="minor"/>
      </rPr>
      <t xml:space="preserve">                                                                                                  4. </t>
    </r>
    <r>
      <rPr>
        <b/>
        <sz val="11"/>
        <color theme="1"/>
        <rFont val="Calibri"/>
        <charset val="134"/>
        <scheme val="minor"/>
      </rPr>
      <t xml:space="preserve">=MATCH(E44,B44:D44,0).                             </t>
    </r>
  </si>
  <si>
    <t>Maximum Marks</t>
  </si>
  <si>
    <t>In which subject 1,2,3 scored their maximum number</t>
  </si>
  <si>
    <t>Sub NO</t>
  </si>
  <si>
    <t>Max</t>
  </si>
  <si>
    <t>Who Scored the maximum number:</t>
  </si>
  <si>
    <t>Subject</t>
  </si>
  <si>
    <t>Student Number</t>
  </si>
  <si>
    <t>Index-Match Function</t>
  </si>
  <si>
    <t>HLOOKUP</t>
  </si>
  <si>
    <r>
      <rPr>
        <sz val="11"/>
        <color theme="1"/>
        <rFont val="Calibri"/>
        <charset val="134"/>
        <scheme val="minor"/>
      </rPr>
      <t xml:space="preserve">1. the older brother of the much-used </t>
    </r>
    <r>
      <rPr>
        <b/>
        <sz val="11"/>
        <color theme="1"/>
        <rFont val="Calibri"/>
        <charset val="134"/>
        <scheme val="minor"/>
      </rPr>
      <t>VLOOKUP</t>
    </r>
    <r>
      <rPr>
        <sz val="11"/>
        <color theme="1"/>
        <rFont val="Calibri"/>
        <charset val="134"/>
        <scheme val="minor"/>
      </rPr>
      <t>,</t>
    </r>
    <r>
      <rPr>
        <b/>
        <sz val="11"/>
        <color theme="1"/>
        <rFont val="Calibri"/>
        <charset val="134"/>
        <scheme val="minor"/>
      </rPr>
      <t xml:space="preserve"> INDEX-MATCH</t>
    </r>
    <r>
      <rPr>
        <sz val="11"/>
        <color theme="1"/>
        <rFont val="Calibri"/>
        <charset val="134"/>
        <scheme val="minor"/>
      </rPr>
      <t xml:space="preserve"> allows you to look up Values in a table based off of other rows and columns.       2. </t>
    </r>
    <r>
      <rPr>
        <b/>
        <sz val="11"/>
        <color theme="1"/>
        <rFont val="Calibri"/>
        <charset val="134"/>
        <scheme val="minor"/>
      </rPr>
      <t xml:space="preserve">=INDEX(range, MATCH(lookup_value, lookup_range, match_type));      </t>
    </r>
    <r>
      <rPr>
        <sz val="11"/>
        <color theme="1"/>
        <rFont val="Calibri"/>
        <charset val="134"/>
        <scheme val="minor"/>
      </rPr>
      <t xml:space="preserve">3. </t>
    </r>
    <r>
      <rPr>
        <b/>
        <sz val="11"/>
        <color theme="1"/>
        <rFont val="Calibri"/>
        <charset val="134"/>
        <scheme val="minor"/>
      </rPr>
      <t>=INDEX($G$58:$H$65,MATCH(A59,$H$58:$H$65,0),1)</t>
    </r>
  </si>
  <si>
    <t>Data Sorting Tools</t>
  </si>
  <si>
    <t>Data Sort</t>
  </si>
  <si>
    <t>Subjects</t>
  </si>
  <si>
    <t>Content Covered</t>
  </si>
  <si>
    <t>Largest to Smallest</t>
  </si>
  <si>
    <t xml:space="preserve">Smallest to Largest </t>
  </si>
  <si>
    <t>A -&gt; Z</t>
  </si>
  <si>
    <t>Z-&gt;A</t>
  </si>
  <si>
    <t>Custom Sort</t>
  </si>
  <si>
    <t xml:space="preserve"> =</t>
  </si>
  <si>
    <t>1. At first select the row/column to rearrange in particular order,then select the order and expand the selection.            2. Order:                                                                           a) Home---&gt; sort &amp; filter ---&gt; select the orders.                                                                      b) Data menu ---&gt; [A-Z or Z-A sort]               c) Custom the order, then we have to select our desire order.</t>
  </si>
  <si>
    <t>And</t>
  </si>
  <si>
    <t>Filters</t>
  </si>
  <si>
    <t>Text Filters</t>
  </si>
  <si>
    <t>Number Filters</t>
  </si>
  <si>
    <t>Custom Filters</t>
  </si>
  <si>
    <t>Short Cut Keys</t>
  </si>
  <si>
    <t>Home ---&gt; Sort &amp; Filter. Then there table will be turned into like 2nd one.           From those filters we can put orders to customize our datas own our own.</t>
  </si>
  <si>
    <t>Data Validations</t>
  </si>
  <si>
    <t xml:space="preserve"> ------------------</t>
  </si>
  <si>
    <t>Data---&gt; Data Validation---&gt; data validation---&gt; Setting, Input Message, Error Alert.                                                             Then Customize the data.                                **Setting---&gt; List, Source(here we have to select the particular table)</t>
  </si>
  <si>
    <t>Number</t>
  </si>
  <si>
    <t>List</t>
  </si>
  <si>
    <t>Arts</t>
  </si>
  <si>
    <t>Input Message</t>
  </si>
  <si>
    <t>Error Alert</t>
  </si>
  <si>
    <t>Text to Columns</t>
  </si>
  <si>
    <t>Types of Data Validation</t>
  </si>
  <si>
    <t>Delimited</t>
  </si>
  <si>
    <t>Fixed Length</t>
  </si>
  <si>
    <t>Data---&gt; Text to Columns---&gt; Delimited---&gt; Comma/others</t>
  </si>
  <si>
    <t>Students 6, 65,89,90</t>
  </si>
  <si>
    <t>Students 7*78*90*89</t>
  </si>
  <si>
    <t>Students 8</t>
  </si>
  <si>
    <t>Students 8  98  78  89</t>
  </si>
  <si>
    <t>Remove Duplicates</t>
  </si>
  <si>
    <t>Exams</t>
  </si>
  <si>
    <t>Mains</t>
  </si>
  <si>
    <t>Exact</t>
  </si>
  <si>
    <t>Column Specific</t>
  </si>
  <si>
    <t>Data ---&gt;Remove Duplicates(Whole Table should be selected, "my data has headers" should be selected too))</t>
  </si>
  <si>
    <t>Percentage</t>
  </si>
  <si>
    <t xml:space="preserve">To hide lines: page layout ---&gt;gridlines ---&gt; view.      To freeze headings: view---&gt; freeze penes.  </t>
  </si>
  <si>
    <t>Student 7</t>
  </si>
  <si>
    <t>Student 8</t>
  </si>
  <si>
    <t>Student 9</t>
  </si>
  <si>
    <t>Student 10</t>
  </si>
  <si>
    <t>Student 11</t>
  </si>
  <si>
    <t>Student 12</t>
  </si>
  <si>
    <r>
      <rPr>
        <b/>
        <sz val="20"/>
        <color theme="0"/>
        <rFont val="Calibri"/>
        <charset val="134"/>
        <scheme val="minor"/>
      </rPr>
      <t xml:space="preserve">Solid Wood Works </t>
    </r>
    <r>
      <rPr>
        <b/>
        <sz val="14"/>
        <color theme="0"/>
        <rFont val="Calibri"/>
        <charset val="134"/>
        <scheme val="minor"/>
      </rPr>
      <t>Furniture Sales</t>
    </r>
  </si>
  <si>
    <t>Salesperson</t>
  </si>
  <si>
    <t>Region</t>
  </si>
  <si>
    <t>Customer</t>
  </si>
  <si>
    <t>Item Cost</t>
  </si>
  <si>
    <t>No.Items</t>
  </si>
  <si>
    <t>Total Cost</t>
  </si>
  <si>
    <t>Salesperson 12</t>
  </si>
  <si>
    <t>Chair</t>
  </si>
  <si>
    <t>NE</t>
  </si>
  <si>
    <t>Home Town</t>
  </si>
  <si>
    <t>ctrl+A</t>
  </si>
  <si>
    <t>Salesperson 10</t>
  </si>
  <si>
    <t>Showcase</t>
  </si>
  <si>
    <t>SE</t>
  </si>
  <si>
    <t>FurniChar</t>
  </si>
  <si>
    <t>ctrl+T</t>
  </si>
  <si>
    <t>Salesperson 3</t>
  </si>
  <si>
    <t>Dinner Table</t>
  </si>
  <si>
    <t>NW</t>
  </si>
  <si>
    <t>Home Spaze</t>
  </si>
  <si>
    <t>Coffee Table</t>
  </si>
  <si>
    <t>Salesperson 2</t>
  </si>
  <si>
    <t>Salesperson 11</t>
  </si>
  <si>
    <t>Couch</t>
  </si>
  <si>
    <t>SW</t>
  </si>
  <si>
    <t>Salesperson 8</t>
  </si>
  <si>
    <t>Salesperson 7</t>
  </si>
  <si>
    <t>Salesperson 6</t>
  </si>
  <si>
    <t>PaperFry</t>
  </si>
  <si>
    <t>Salesperson 4</t>
  </si>
  <si>
    <t>Salesperson 5</t>
  </si>
  <si>
    <t>Rentical</t>
  </si>
  <si>
    <t>Salesperson 1</t>
  </si>
  <si>
    <t>Salesperson 9</t>
  </si>
  <si>
    <t>(All)</t>
  </si>
  <si>
    <t>Sum of Total Cost</t>
  </si>
  <si>
    <t>Column Labels</t>
  </si>
  <si>
    <t>FurniChar Total</t>
  </si>
  <si>
    <t>Group1</t>
  </si>
  <si>
    <t>Group1 Total</t>
  </si>
  <si>
    <t>PaperFry Total</t>
  </si>
  <si>
    <t>Rentical Total</t>
  </si>
  <si>
    <t>Grand Total</t>
  </si>
  <si>
    <t>Row Labels</t>
  </si>
  <si>
    <t>Jan</t>
  </si>
  <si>
    <t>Feb</t>
  </si>
  <si>
    <t>Mar</t>
  </si>
  <si>
    <t>Apr</t>
  </si>
  <si>
    <t>May</t>
  </si>
  <si>
    <t>Jun</t>
  </si>
  <si>
    <t>Jul</t>
  </si>
  <si>
    <t>Aug</t>
  </si>
  <si>
    <t>Sep</t>
  </si>
  <si>
    <t>Oct</t>
  </si>
  <si>
    <t>Nov</t>
  </si>
  <si>
    <t>Dec</t>
  </si>
  <si>
    <t>Navigation</t>
  </si>
  <si>
    <t>File</t>
  </si>
  <si>
    <t>Move from cell to cell</t>
  </si>
  <si>
    <t>Save</t>
  </si>
  <si>
    <t>Go to end of contiguous range</t>
  </si>
  <si>
    <t>Print</t>
  </si>
  <si>
    <t>Move one screen up</t>
  </si>
  <si>
    <t>New</t>
  </si>
  <si>
    <t>Move one screen down</t>
  </si>
  <si>
    <t>Find</t>
  </si>
  <si>
    <t>Move one screen left</t>
  </si>
  <si>
    <t>Edit Cell</t>
  </si>
  <si>
    <t>Move one screen right</t>
  </si>
  <si>
    <t>Edit cell</t>
  </si>
  <si>
    <t>Go to cell A1</t>
  </si>
  <si>
    <t>Spell check</t>
  </si>
  <si>
    <t>Select a cell range</t>
  </si>
  <si>
    <t>Highlight a contiguous range</t>
  </si>
  <si>
    <t>Alt-Home</t>
  </si>
  <si>
    <t>Select all</t>
  </si>
  <si>
    <t>Font</t>
  </si>
  <si>
    <t>Move to next worksheet</t>
  </si>
  <si>
    <t>Alignment</t>
  </si>
  <si>
    <t>Move to previous worksheet</t>
  </si>
  <si>
    <t>Editing</t>
  </si>
  <si>
    <t>Alt-Data</t>
  </si>
  <si>
    <t>Copy Paste</t>
  </si>
  <si>
    <t>Alt-View</t>
  </si>
  <si>
    <t>Cut Paste</t>
  </si>
  <si>
    <t>Undo</t>
  </si>
  <si>
    <t>Paste special</t>
  </si>
  <si>
    <t>Creating a chart is easy but creating a chart that conveys message is difficult.</t>
  </si>
  <si>
    <t>Chart</t>
  </si>
  <si>
    <t>Month</t>
  </si>
  <si>
    <t>Sales</t>
  </si>
  <si>
    <t>1. Compare item to other items.</t>
  </si>
  <si>
    <t>2. Compare data over time.</t>
  </si>
  <si>
    <t>3. Make relative comparisons.</t>
  </si>
  <si>
    <t>4. Compare data relationships.</t>
  </si>
  <si>
    <t>5. Frequency comparisons.</t>
  </si>
  <si>
    <t>6. Identify "Outliers" or unsual stations.</t>
  </si>
  <si>
    <t>1. Select the data table ---&gt; Insert---&gt; Recommended chart ---&gt; then select the chart.                                                                                                  2. Do not select the data ---&gt; insert ---&gt; then chose the chart type ---&gt; Select Data ---&gt; Add ( Series Name--&gt; series value).</t>
  </si>
  <si>
    <t>Column Chart</t>
  </si>
  <si>
    <t>Shirts</t>
  </si>
  <si>
    <t>Pants</t>
  </si>
  <si>
    <t>Recommended</t>
  </si>
  <si>
    <t>Self Design</t>
  </si>
  <si>
    <t>Chart Formating</t>
  </si>
  <si>
    <t>select the chart--&gt; right click--&gt; select format chart area--&gt; then edit</t>
  </si>
  <si>
    <t>Area Chart</t>
  </si>
  <si>
    <t>Pie Chart</t>
  </si>
  <si>
    <t>Version</t>
  </si>
  <si>
    <t>Units Sold</t>
  </si>
  <si>
    <t>Jeans</t>
  </si>
  <si>
    <t>Other</t>
  </si>
  <si>
    <t>Other (socks)</t>
  </si>
  <si>
    <t>Other (shoes)</t>
  </si>
  <si>
    <t>Other (wallets)</t>
  </si>
  <si>
    <t>Other (bags)</t>
  </si>
  <si>
    <t>Donought Chart</t>
  </si>
  <si>
    <t>Units Sold (2018)</t>
  </si>
  <si>
    <t>Units Sold(2019)</t>
  </si>
  <si>
    <t>Scatter Plot or XY chart</t>
  </si>
  <si>
    <t>Marketing emails</t>
  </si>
  <si>
    <t>Absolute value chart</t>
  </si>
  <si>
    <t>Relationship between two values</t>
  </si>
  <si>
    <t>Bubble chart</t>
  </si>
  <si>
    <t>Participant</t>
  </si>
  <si>
    <t>Original
Wieight</t>
  </si>
  <si>
    <t>Weeks in Program</t>
  </si>
  <si>
    <t>Weight
Loss</t>
  </si>
  <si>
    <t>E</t>
  </si>
  <si>
    <t>F</t>
  </si>
  <si>
    <t>G</t>
  </si>
  <si>
    <t>H</t>
  </si>
  <si>
    <t>Frequency Distribution &amp; Histograms</t>
  </si>
  <si>
    <r>
      <rPr>
        <b/>
        <sz val="11"/>
        <color theme="1"/>
        <rFont val="Calibri"/>
        <charset val="134"/>
        <scheme val="minor"/>
      </rPr>
      <t>1.</t>
    </r>
    <r>
      <rPr>
        <sz val="11"/>
        <color theme="1"/>
        <rFont val="Calibri"/>
        <charset val="134"/>
        <scheme val="minor"/>
      </rPr>
      <t xml:space="preserve"> A frequency distribution for qualitative data lists of all categories and the number of elements that belong to each of the categories.                                                                                                                                                                    </t>
    </r>
    <r>
      <rPr>
        <b/>
        <sz val="11"/>
        <color theme="1"/>
        <rFont val="Calibri"/>
        <charset val="134"/>
        <scheme val="minor"/>
      </rPr>
      <t>Relative Frequency of a category =  (Frequency of that category / Sum of all Frequency)</t>
    </r>
    <r>
      <rPr>
        <sz val="11"/>
        <color theme="1"/>
        <rFont val="Calibri"/>
        <charset val="134"/>
        <scheme val="minor"/>
      </rPr>
      <t xml:space="preserve">                                                                                                                           </t>
    </r>
    <r>
      <rPr>
        <b/>
        <sz val="11"/>
        <color theme="1"/>
        <rFont val="Calibri"/>
        <charset val="134"/>
        <scheme val="minor"/>
      </rPr>
      <t>2.</t>
    </r>
    <r>
      <rPr>
        <sz val="11"/>
        <color theme="1"/>
        <rFont val="Calibri"/>
        <charset val="134"/>
        <scheme val="minor"/>
      </rPr>
      <t xml:space="preserve"> A frequency distribution for quantitative data  lists all the classes and the number of that belong to each class. Data presented in the form of a frequency distribution are called grouped data.    </t>
    </r>
  </si>
  <si>
    <r>
      <rPr>
        <sz val="11"/>
        <color theme="1"/>
        <rFont val="Calibri"/>
        <charset val="134"/>
        <scheme val="minor"/>
      </rPr>
      <t xml:space="preserve">Graph of frequency distribution for categorical variable is called </t>
    </r>
    <r>
      <rPr>
        <b/>
        <sz val="11"/>
        <color theme="1"/>
        <rFont val="Calibri"/>
        <charset val="134"/>
        <scheme val="minor"/>
      </rPr>
      <t>bar chart</t>
    </r>
    <r>
      <rPr>
        <sz val="11"/>
        <color theme="1"/>
        <rFont val="Calibri"/>
        <charset val="134"/>
        <scheme val="minor"/>
      </rPr>
      <t>.                                                                                               Graph of frequency distribution for continious variable is called</t>
    </r>
    <r>
      <rPr>
        <b/>
        <sz val="11"/>
        <color theme="1"/>
        <rFont val="Calibri"/>
        <charset val="134"/>
        <scheme val="minor"/>
      </rPr>
      <t xml:space="preserve"> histogram</t>
    </r>
    <r>
      <rPr>
        <sz val="11"/>
        <color theme="1"/>
        <rFont val="Calibri"/>
        <charset val="134"/>
        <scheme val="minor"/>
      </rPr>
      <t xml:space="preserve">.         </t>
    </r>
  </si>
  <si>
    <t>Numbers</t>
  </si>
  <si>
    <t>Pareto Chart</t>
  </si>
  <si>
    <t>Waterfall Chart</t>
  </si>
  <si>
    <t>Invisible series</t>
  </si>
  <si>
    <t>display series</t>
  </si>
  <si>
    <t>Gross Revenue</t>
  </si>
  <si>
    <t>Cost of goods sold</t>
  </si>
  <si>
    <t>Gross Profit</t>
  </si>
  <si>
    <t>Operating expenses</t>
  </si>
  <si>
    <t>Operating Income or EBITDA</t>
  </si>
  <si>
    <t>Depreciation</t>
  </si>
  <si>
    <t>Interest Income</t>
  </si>
  <si>
    <t>Interest Expense</t>
  </si>
  <si>
    <t>Profit before Tax</t>
  </si>
  <si>
    <t>Tax</t>
  </si>
  <si>
    <t>Profit after Tax</t>
  </si>
  <si>
    <t>Stacked Chart</t>
  </si>
  <si>
    <t>Sparklines</t>
  </si>
  <si>
    <t>Score</t>
  </si>
  <si>
    <t>Pivot Chart</t>
  </si>
  <si>
    <t xml:space="preserve">Solid Wood Works </t>
  </si>
  <si>
    <t xml:space="preserve">Furniture Sales </t>
  </si>
  <si>
    <t>(Multiple Items)</t>
  </si>
  <si>
    <t>Named ranges</t>
  </si>
  <si>
    <t>Transaction #</t>
  </si>
  <si>
    <t>Day Week</t>
  </si>
  <si>
    <t>Vagetables</t>
  </si>
  <si>
    <t>baby</t>
  </si>
  <si>
    <t>fruit</t>
  </si>
  <si>
    <t>milk</t>
  </si>
  <si>
    <t>dvds</t>
  </si>
  <si>
    <t>meat</t>
  </si>
  <si>
    <t>Range</t>
  </si>
  <si>
    <r>
      <rPr>
        <sz val="11"/>
        <color rgb="FF660033"/>
        <rFont val="Calibri"/>
        <charset val="134"/>
        <scheme val="minor"/>
      </rPr>
      <t xml:space="preserve">we can do calculation by using row name.                                                         Ex:  </t>
    </r>
    <r>
      <rPr>
        <b/>
        <sz val="11"/>
        <color rgb="FF660033"/>
        <rFont val="Calibri"/>
        <charset val="134"/>
        <scheme val="minor"/>
      </rPr>
      <t>=SUM(Vagetable)</t>
    </r>
  </si>
  <si>
    <t>vagetables</t>
  </si>
  <si>
    <r>
      <rPr>
        <b/>
        <sz val="11"/>
        <color rgb="FF660033"/>
        <rFont val="Calibri"/>
        <charset val="134"/>
        <scheme val="minor"/>
      </rPr>
      <t xml:space="preserve">Name Ranges:   </t>
    </r>
    <r>
      <rPr>
        <sz val="11"/>
        <color rgb="FF660033"/>
        <rFont val="Calibri"/>
        <charset val="134"/>
        <scheme val="minor"/>
      </rPr>
      <t xml:space="preserve">                                                                           </t>
    </r>
    <r>
      <rPr>
        <b/>
        <sz val="11"/>
        <color rgb="FF660033"/>
        <rFont val="Calibri"/>
        <charset val="134"/>
        <scheme val="minor"/>
      </rPr>
      <t>1.</t>
    </r>
    <r>
      <rPr>
        <sz val="11"/>
        <color rgb="FF660033"/>
        <rFont val="Calibri"/>
        <charset val="134"/>
        <scheme val="minor"/>
      </rPr>
      <t xml:space="preserve"> Select Colimn (like D4:D20), go to name box, edit the name Vagetable.                                                                            </t>
    </r>
    <r>
      <rPr>
        <b/>
        <sz val="11"/>
        <color rgb="FF660033"/>
        <rFont val="Calibri"/>
        <charset val="134"/>
        <scheme val="minor"/>
      </rPr>
      <t>2.</t>
    </r>
    <r>
      <rPr>
        <sz val="11"/>
        <color rgb="FF660033"/>
        <rFont val="Calibri"/>
        <charset val="134"/>
        <scheme val="minor"/>
      </rPr>
      <t xml:space="preserve"> select column -&gt; formula -&gt; Name Manager -&gt; Edit -&gt; Name + Refers to.                                                          </t>
    </r>
    <r>
      <rPr>
        <b/>
        <sz val="11"/>
        <color rgb="FF660033"/>
        <rFont val="Calibri"/>
        <charset val="134"/>
        <scheme val="minor"/>
      </rPr>
      <t>3.</t>
    </r>
    <r>
      <rPr>
        <sz val="11"/>
        <color rgb="FF660033"/>
        <rFont val="Calibri"/>
        <charset val="134"/>
        <scheme val="minor"/>
      </rPr>
      <t xml:space="preserve"> select multiple column -&gt; formula -&gt; Create from selection -&gt; select top row. name will added to name manager as well as name box.</t>
    </r>
  </si>
  <si>
    <t>Day</t>
  </si>
  <si>
    <t>Monday</t>
  </si>
  <si>
    <t>Indirect Function</t>
  </si>
  <si>
    <r>
      <rPr>
        <sz val="11"/>
        <rFont val="Calibri"/>
        <charset val="134"/>
        <scheme val="minor"/>
      </rPr>
      <t xml:space="preserve">Indirect Function is used to return a valid referance from a given text string.                                                                                       To change D3 column name to E3 column name, select on M, then </t>
    </r>
    <r>
      <rPr>
        <b/>
        <sz val="11"/>
        <rFont val="Calibri"/>
        <charset val="134"/>
        <scheme val="minor"/>
      </rPr>
      <t>"= INDIRECT(L8)"</t>
    </r>
    <r>
      <rPr>
        <sz val="11"/>
        <rFont val="Calibri"/>
        <charset val="134"/>
        <scheme val="minor"/>
      </rPr>
      <t>, then enter.</t>
    </r>
  </si>
  <si>
    <t>E3</t>
  </si>
  <si>
    <t>day</t>
  </si>
  <si>
    <t>D4: D20</t>
  </si>
  <si>
    <t>SHORTCUTS</t>
  </si>
  <si>
    <t>Example</t>
  </si>
  <si>
    <t>to convert formulas into valuess, select table by pressing Ctrl+C -&gt; placed it by pressing Ctrl+Alt+V. option will be shown, then select values.</t>
  </si>
  <si>
    <t>Macros</t>
  </si>
  <si>
    <t>Macros Sample</t>
  </si>
  <si>
    <t>Analytics: Scenario Summary</t>
  </si>
  <si>
    <t>SHAKESpeer SHAKE's SHOP</t>
  </si>
  <si>
    <t>1.                                                                                      Goal seek: Data-&gt; What-if analysis -&gt; goal seek -&gt; then select accordingly.                                                                                                              2.                                                                          Scenario summary: Data -&gt; what-if analycis -&gt;  Scenario Manager -&gt; Add -&gt; Summery-&gt; show ok.</t>
  </si>
  <si>
    <t>Availability</t>
  </si>
  <si>
    <t>Total Milk Available (Glasses)</t>
  </si>
  <si>
    <t>Price</t>
  </si>
  <si>
    <t>Price of Mango Shake</t>
  </si>
  <si>
    <t>Price of Chocolate Shake</t>
  </si>
  <si>
    <t>Mango-Chocolate split</t>
  </si>
  <si>
    <t>Percentage of milk used for making  Mango shakes</t>
  </si>
  <si>
    <t>Mango Shakes sold (Glasses)</t>
  </si>
  <si>
    <t>Chocolate Shakes sold (Glasses)</t>
  </si>
  <si>
    <t>Earning</t>
  </si>
  <si>
    <t>Total Earnings</t>
  </si>
  <si>
    <t>Analytics: Maximization Problem using Symplex Method</t>
  </si>
  <si>
    <t>Mangos</t>
  </si>
  <si>
    <t>Banana</t>
  </si>
  <si>
    <t>Chocolate</t>
  </si>
  <si>
    <t>Quatity</t>
  </si>
  <si>
    <t>Budget</t>
  </si>
  <si>
    <t>Space Budget</t>
  </si>
  <si>
    <t>Profit Margin</t>
  </si>
  <si>
    <t>Total expenditure</t>
  </si>
  <si>
    <t>Total space taken</t>
  </si>
  <si>
    <t>Cost</t>
  </si>
  <si>
    <t>Storage space</t>
  </si>
  <si>
    <t>Net Profit</t>
  </si>
  <si>
    <t>Analytics: Regression</t>
  </si>
  <si>
    <t>Marketing expnditure</t>
  </si>
  <si>
    <t>Expenditure on Quality Control</t>
  </si>
  <si>
    <t>Sales revenue</t>
  </si>
  <si>
    <t>Scenario Summary</t>
  </si>
  <si>
    <t>Current Values:</t>
  </si>
  <si>
    <t>30 percent</t>
  </si>
  <si>
    <t>10 percent</t>
  </si>
  <si>
    <t>70 percent</t>
  </si>
  <si>
    <t>Created by Lenovo on 2/10/2022
Modified by Lenovo on 2/10/2022</t>
  </si>
  <si>
    <t>Changing Cells:</t>
  </si>
  <si>
    <t>$H$10</t>
  </si>
  <si>
    <t>Result Cells:</t>
  </si>
  <si>
    <t>$H$15</t>
  </si>
  <si>
    <t>Notes:  Current Values column represents values of changing cells at</t>
  </si>
  <si>
    <t>time Scenario Summary Report was created.  Changing cells for each</t>
  </si>
  <si>
    <t>scenario are highlighted in gray.</t>
  </si>
  <si>
    <t>SUMMARY OUTPUT</t>
  </si>
  <si>
    <t>Regression Statistics</t>
  </si>
  <si>
    <t>Multiple R</t>
  </si>
  <si>
    <t>R Square</t>
  </si>
  <si>
    <t>Adjusted R Square</t>
  </si>
  <si>
    <t>Standard Error</t>
  </si>
  <si>
    <t>Observations</t>
  </si>
  <si>
    <t>ANOVA</t>
  </si>
  <si>
    <t>df</t>
  </si>
  <si>
    <t>SS</t>
  </si>
  <si>
    <t>MS</t>
  </si>
  <si>
    <t>Significance F</t>
  </si>
  <si>
    <t>Regression</t>
  </si>
  <si>
    <t>Residual</t>
  </si>
  <si>
    <t>Coefficients</t>
  </si>
  <si>
    <t>t Stat</t>
  </si>
  <si>
    <t>P-value</t>
  </si>
  <si>
    <t>Lower 95%</t>
  </si>
  <si>
    <t>Upper 95%</t>
  </si>
  <si>
    <t>Lower 95.0%</t>
  </si>
  <si>
    <t>Upper 95.0%</t>
  </si>
  <si>
    <t>Intercept</t>
  </si>
  <si>
    <t>Tax Slabs</t>
  </si>
  <si>
    <t>Income</t>
  </si>
  <si>
    <t>Total Tax</t>
  </si>
  <si>
    <t>Tax bracket</t>
  </si>
  <si>
    <t>Limits</t>
  </si>
</sst>
</file>

<file path=xl/styles.xml><?xml version="1.0" encoding="utf-8"?>
<styleSheet xmlns="http://schemas.openxmlformats.org/spreadsheetml/2006/main">
  <numFmts count="9">
    <numFmt numFmtId="176" formatCode="mm/dd/yy;@"/>
    <numFmt numFmtId="42" formatCode="_(&quot;$&quot;* #,##0_);_(&quot;$&quot;* \(#,##0\);_(&quot;$&quot;* &quot;-&quot;_);_(@_)"/>
    <numFmt numFmtId="177" formatCode="_ * #,##0_ ;_ * \-#,##0_ ;_ * &quot;-&quot;_ ;_ @_ "/>
    <numFmt numFmtId="43" formatCode="_(* #,##0.00_);_(* \(#,##0.00\);_(* &quot;-&quot;??_);_(@_)"/>
    <numFmt numFmtId="44" formatCode="_(&quot;$&quot;* #,##0.00_);_(&quot;$&quot;* \(#,##0.00\);_(&quot;$&quot;* &quot;-&quot;??_);_(@_)"/>
    <numFmt numFmtId="178" formatCode="_(* #,##0_);_(* \(#,##0\);_(* &quot;-&quot;??_);_(@_)"/>
    <numFmt numFmtId="179" formatCode="m/d/yy;@"/>
    <numFmt numFmtId="180" formatCode="_([$$-409]* #,##0_);_([$$-409]* \(#,##0\);_([$$-409]* &quot;-&quot;??_);_(@_)"/>
    <numFmt numFmtId="181" formatCode="[$-409]dddd\,\ mmmm\ d\,\ yyyy"/>
  </numFmts>
  <fonts count="77">
    <font>
      <sz val="11"/>
      <color theme="1"/>
      <name val="Calibri"/>
      <charset val="134"/>
      <scheme val="minor"/>
    </font>
    <font>
      <b/>
      <sz val="18"/>
      <color theme="0"/>
      <name val="Calibri Light"/>
      <charset val="134"/>
      <scheme val="major"/>
    </font>
    <font>
      <sz val="18"/>
      <color theme="1"/>
      <name val="Calibri"/>
      <charset val="134"/>
      <scheme val="minor"/>
    </font>
    <font>
      <i/>
      <sz val="11"/>
      <color theme="1"/>
      <name val="Calibri"/>
      <charset val="134"/>
      <scheme val="minor"/>
    </font>
    <font>
      <b/>
      <sz val="12"/>
      <color indexed="9"/>
      <name val="Calibri"/>
      <charset val="134"/>
      <scheme val="minor"/>
    </font>
    <font>
      <sz val="10"/>
      <color indexed="9"/>
      <name val="Calibri"/>
      <charset val="134"/>
      <scheme val="minor"/>
    </font>
    <font>
      <b/>
      <sz val="11"/>
      <color indexed="8"/>
      <name val="Calibri"/>
      <charset val="134"/>
      <scheme val="minor"/>
    </font>
    <font>
      <sz val="8"/>
      <color theme="1"/>
      <name val="Calibri"/>
      <charset val="134"/>
      <scheme val="minor"/>
    </font>
    <font>
      <b/>
      <sz val="11"/>
      <color indexed="18"/>
      <name val="Calibri"/>
      <charset val="134"/>
      <scheme val="minor"/>
    </font>
    <font>
      <b/>
      <sz val="18"/>
      <color theme="1"/>
      <name val="Calibri"/>
      <charset val="134"/>
      <scheme val="minor"/>
    </font>
    <font>
      <sz val="28"/>
      <color indexed="8"/>
      <name val="Calibri"/>
      <charset val="134"/>
    </font>
    <font>
      <sz val="11"/>
      <color indexed="8"/>
      <name val="Calibri"/>
      <charset val="134"/>
    </font>
    <font>
      <b/>
      <sz val="11"/>
      <color indexed="8"/>
      <name val="Calibri"/>
      <charset val="134"/>
    </font>
    <font>
      <b/>
      <sz val="14"/>
      <name val="Calibri"/>
      <charset val="134"/>
    </font>
    <font>
      <b/>
      <sz val="12"/>
      <color indexed="8"/>
      <name val="Calibri"/>
      <charset val="134"/>
    </font>
    <font>
      <b/>
      <sz val="12"/>
      <name val="Calibri"/>
      <charset val="134"/>
    </font>
    <font>
      <b/>
      <sz val="14"/>
      <color indexed="8"/>
      <name val="Calibri"/>
      <charset val="134"/>
    </font>
    <font>
      <b/>
      <sz val="11"/>
      <color indexed="10"/>
      <name val="Calibri"/>
      <charset val="134"/>
    </font>
    <font>
      <b/>
      <sz val="11"/>
      <color theme="1"/>
      <name val="Calibri"/>
      <charset val="134"/>
      <scheme val="minor"/>
    </font>
    <font>
      <sz val="11"/>
      <color theme="0"/>
      <name val="Calibri"/>
      <charset val="134"/>
      <scheme val="minor"/>
    </font>
    <font>
      <b/>
      <sz val="11"/>
      <name val="Century Gothic"/>
      <charset val="134"/>
    </font>
    <font>
      <b/>
      <sz val="24"/>
      <color indexed="8"/>
      <name val="Calibri"/>
      <charset val="134"/>
    </font>
    <font>
      <b/>
      <sz val="20"/>
      <color indexed="8"/>
      <name val="Calibri"/>
      <charset val="134"/>
    </font>
    <font>
      <sz val="11"/>
      <color indexed="63"/>
      <name val="Arial"/>
      <charset val="134"/>
    </font>
    <font>
      <b/>
      <i/>
      <sz val="14"/>
      <color indexed="8"/>
      <name val="Calibri"/>
      <charset val="134"/>
    </font>
    <font>
      <sz val="12"/>
      <color indexed="8"/>
      <name val="Calibri"/>
      <charset val="134"/>
    </font>
    <font>
      <sz val="9.35"/>
      <color indexed="63"/>
      <name val="Inherit"/>
      <charset val="134"/>
    </font>
    <font>
      <b/>
      <sz val="11"/>
      <color theme="0"/>
      <name val="Calibri"/>
      <charset val="134"/>
      <scheme val="minor"/>
    </font>
    <font>
      <i/>
      <sz val="11"/>
      <color indexed="10"/>
      <name val="Calibri"/>
      <charset val="134"/>
    </font>
    <font>
      <i/>
      <sz val="12"/>
      <color indexed="10"/>
      <name val="Calibri"/>
      <charset val="134"/>
    </font>
    <font>
      <sz val="11"/>
      <name val="Calibri"/>
      <charset val="134"/>
      <scheme val="minor"/>
    </font>
    <font>
      <sz val="11"/>
      <color rgb="FF660033"/>
      <name val="Calibri"/>
      <charset val="134"/>
      <scheme val="minor"/>
    </font>
    <font>
      <sz val="11"/>
      <name val="Trebuchet MS"/>
      <charset val="134"/>
    </font>
    <font>
      <sz val="20"/>
      <name val="Trebuchet MS"/>
      <charset val="134"/>
    </font>
    <font>
      <sz val="16"/>
      <name val="Trebuchet MS"/>
      <charset val="134"/>
    </font>
    <font>
      <sz val="11"/>
      <name val="Calibri"/>
      <charset val="134"/>
    </font>
    <font>
      <sz val="12"/>
      <name val="Trebuchet MS"/>
      <charset val="134"/>
    </font>
    <font>
      <i/>
      <sz val="11"/>
      <color indexed="8"/>
      <name val="Calibri"/>
      <charset val="134"/>
    </font>
    <font>
      <b/>
      <sz val="18"/>
      <color theme="1"/>
      <name val="Calibri Light"/>
      <charset val="134"/>
      <scheme val="major"/>
    </font>
    <font>
      <b/>
      <sz val="11"/>
      <name val="Calibri"/>
      <charset val="134"/>
    </font>
    <font>
      <sz val="18"/>
      <color theme="9" tint="-0.249977111117893"/>
      <name val="Calibri"/>
      <charset val="134"/>
      <scheme val="minor"/>
    </font>
    <font>
      <b/>
      <sz val="18"/>
      <color theme="0"/>
      <name val="Calibri"/>
      <charset val="134"/>
      <scheme val="minor"/>
    </font>
    <font>
      <b/>
      <sz val="14"/>
      <color theme="0"/>
      <name val="Calibri"/>
      <charset val="134"/>
      <scheme val="minor"/>
    </font>
    <font>
      <b/>
      <sz val="20"/>
      <color theme="0"/>
      <name val="Calibri"/>
      <charset val="134"/>
      <scheme val="minor"/>
    </font>
    <font>
      <b/>
      <sz val="11"/>
      <color theme="1"/>
      <name val="Sitka Heading"/>
      <charset val="134"/>
    </font>
    <font>
      <sz val="11"/>
      <color theme="9" tint="-0.249977111117893"/>
      <name val="Sitka Heading"/>
      <charset val="134"/>
    </font>
    <font>
      <sz val="11"/>
      <color theme="1"/>
      <name val="Sitka Heading"/>
      <charset val="134"/>
    </font>
    <font>
      <b/>
      <sz val="14"/>
      <color theme="1"/>
      <name val="Calibri"/>
      <charset val="134"/>
      <scheme val="minor"/>
    </font>
    <font>
      <b/>
      <sz val="26"/>
      <color theme="1"/>
      <name val="Calibri"/>
      <charset val="134"/>
      <scheme val="minor"/>
    </font>
    <font>
      <b/>
      <sz val="16"/>
      <color theme="0"/>
      <name val="Calibri"/>
      <charset val="134"/>
      <scheme val="minor"/>
    </font>
    <font>
      <b/>
      <sz val="20"/>
      <color theme="1"/>
      <name val="Calibri"/>
      <charset val="134"/>
      <scheme val="minor"/>
    </font>
    <font>
      <b/>
      <sz val="11"/>
      <name val="Calibri"/>
      <charset val="134"/>
      <scheme val="minor"/>
    </font>
    <font>
      <b/>
      <sz val="22"/>
      <color theme="0"/>
      <name val="Calibri"/>
      <charset val="134"/>
      <scheme val="minor"/>
    </font>
    <font>
      <b/>
      <sz val="12"/>
      <color theme="0"/>
      <name val="Calibri"/>
      <charset val="134"/>
      <scheme val="minor"/>
    </font>
    <font>
      <sz val="20"/>
      <color theme="0"/>
      <name val="Calibri"/>
      <charset val="134"/>
      <scheme val="minor"/>
    </font>
    <font>
      <b/>
      <sz val="16"/>
      <color theme="1"/>
      <name val="Calibri"/>
      <charset val="134"/>
      <scheme val="minor"/>
    </font>
    <font>
      <sz val="11"/>
      <color rgb="FF006100"/>
      <name val="Calibri"/>
      <charset val="134"/>
      <scheme val="minor"/>
    </font>
    <font>
      <b/>
      <sz val="11"/>
      <color theme="1"/>
      <name val="Calibri"/>
      <charset val="0"/>
      <scheme val="minor"/>
    </font>
    <font>
      <sz val="11"/>
      <color rgb="FF3F3F76"/>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rgb="FF3F3F3F"/>
      <name val="Calibri"/>
      <charset val="0"/>
      <scheme val="minor"/>
    </font>
    <font>
      <b/>
      <sz val="11"/>
      <color rgb="FFFA7D00"/>
      <name val="Calibri"/>
      <charset val="0"/>
      <scheme val="minor"/>
    </font>
    <font>
      <sz val="11"/>
      <color rgb="FF9C6500"/>
      <name val="Calibri"/>
      <charset val="0"/>
      <scheme val="minor"/>
    </font>
    <font>
      <b/>
      <sz val="11"/>
      <color rgb="FF660033"/>
      <name val="Calibri"/>
      <charset val="134"/>
      <scheme val="minor"/>
    </font>
    <font>
      <sz val="11"/>
      <color rgb="FFFF0000"/>
      <name val="Calibri"/>
      <charset val="134"/>
      <scheme val="minor"/>
    </font>
  </fonts>
  <fills count="76">
    <fill>
      <patternFill patternType="none"/>
    </fill>
    <fill>
      <patternFill patternType="gray125"/>
    </fill>
    <fill>
      <patternFill patternType="solid">
        <fgColor theme="4" tint="-0.49998474074526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00"/>
        <bgColor indexed="64"/>
      </patternFill>
    </fill>
    <fill>
      <patternFill patternType="solid">
        <fgColor rgb="FF92D050"/>
        <bgColor indexed="64"/>
      </patternFill>
    </fill>
    <fill>
      <patternFill patternType="solid">
        <fgColor rgb="FFBFBFBF"/>
        <bgColor indexed="64"/>
      </patternFill>
    </fill>
    <fill>
      <patternFill patternType="solid">
        <fgColor theme="9"/>
        <bgColor indexed="64"/>
      </patternFill>
    </fill>
    <fill>
      <patternFill patternType="solid">
        <fgColor theme="0" tint="-0.14996795556505"/>
        <bgColor indexed="64"/>
      </patternFill>
    </fill>
    <fill>
      <patternFill patternType="solid">
        <fgColor theme="9" tint="0.599993896298105"/>
        <bgColor indexed="64"/>
      </patternFill>
    </fill>
    <fill>
      <patternFill patternType="solid">
        <fgColor theme="9" tint="-0.499984740745262"/>
        <bgColor indexed="64"/>
      </patternFill>
    </fill>
    <fill>
      <patternFill patternType="solid">
        <fgColor rgb="FFD9D9D9"/>
        <bgColor indexed="64"/>
      </patternFill>
    </fill>
    <fill>
      <patternFill patternType="solid">
        <fgColor rgb="FFDDEBF7"/>
        <bgColor indexed="64"/>
      </patternFill>
    </fill>
    <fill>
      <patternFill patternType="solid">
        <fgColor rgb="FFD6DCE4"/>
        <bgColor indexed="64"/>
      </patternFill>
    </fill>
    <fill>
      <patternFill patternType="solid">
        <fgColor theme="4" tint="0.399945066682943"/>
        <bgColor indexed="64"/>
      </patternFill>
    </fill>
    <fill>
      <patternFill patternType="solid">
        <fgColor theme="4" tint="0.799920651875362"/>
        <bgColor indexed="64"/>
      </patternFill>
    </fill>
    <fill>
      <patternFill patternType="solid">
        <fgColor theme="4" tint="0.399914548173467"/>
        <bgColor indexed="64"/>
      </patternFill>
    </fill>
    <fill>
      <patternFill patternType="solid">
        <fgColor theme="7" tint="0.399884029663991"/>
        <bgColor indexed="64"/>
      </patternFill>
    </fill>
    <fill>
      <patternFill patternType="solid">
        <fgColor theme="7" tint="0.599993896298105"/>
        <bgColor indexed="64"/>
      </patternFill>
    </fill>
    <fill>
      <patternFill patternType="solid">
        <fgColor theme="8" tint="-0.499984740745262"/>
        <bgColor indexed="64"/>
      </patternFill>
    </fill>
    <fill>
      <patternFill patternType="solid">
        <fgColor theme="4" tint="0.399884029663991"/>
        <bgColor indexed="64"/>
      </patternFill>
    </fill>
    <fill>
      <patternFill patternType="solid">
        <fgColor theme="4" tint="-0.249977111117893"/>
        <bgColor indexed="64"/>
      </patternFill>
    </fill>
    <fill>
      <patternFill patternType="solid">
        <fgColor theme="0" tint="-0.349986266670736"/>
        <bgColor indexed="64"/>
      </patternFill>
    </fill>
    <fill>
      <patternFill patternType="solid">
        <fgColor theme="9" tint="0.399884029663991"/>
        <bgColor indexed="64"/>
      </patternFill>
    </fill>
    <fill>
      <patternFill patternType="solid">
        <fgColor rgb="FF660066"/>
        <bgColor indexed="64"/>
      </patternFill>
    </fill>
    <fill>
      <patternFill patternType="solid">
        <fgColor rgb="FF660033"/>
        <bgColor indexed="64"/>
      </patternFill>
    </fill>
    <fill>
      <patternFill patternType="solid">
        <fgColor rgb="FFCC3399"/>
        <bgColor indexed="64"/>
      </patternFill>
    </fill>
    <fill>
      <patternFill patternType="solid">
        <fgColor rgb="FFFF99CC"/>
        <bgColor indexed="64"/>
      </patternFill>
    </fill>
    <fill>
      <patternFill patternType="solid">
        <fgColor rgb="FFFF66CC"/>
        <bgColor indexed="64"/>
      </patternFill>
    </fill>
    <fill>
      <patternFill patternType="solid">
        <fgColor rgb="FFFFCCCC"/>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5" tint="0.399884029663991"/>
        <bgColor indexed="64"/>
      </patternFill>
    </fill>
    <fill>
      <patternFill patternType="solid">
        <fgColor theme="5" tint="0.599993896298105"/>
        <bgColor indexed="64"/>
      </patternFill>
    </fill>
    <fill>
      <patternFill patternType="solid">
        <fgColor theme="1" tint="0.0499893185216834"/>
        <bgColor indexed="64"/>
      </patternFill>
    </fill>
    <fill>
      <patternFill patternType="solid">
        <fgColor theme="1" tint="0.249977111117893"/>
        <bgColor indexed="64"/>
      </patternFill>
    </fill>
    <fill>
      <patternFill patternType="solid">
        <fgColor theme="2" tint="-0.249977111117893"/>
        <bgColor indexed="64"/>
      </patternFill>
    </fill>
    <fill>
      <patternFill patternType="solid">
        <fgColor theme="2" tint="-0.749992370372631"/>
        <bgColor indexed="64"/>
      </patternFill>
    </fill>
    <fill>
      <patternFill patternType="solid">
        <fgColor theme="2" tint="-0.899899288918729"/>
        <bgColor indexed="64"/>
      </patternFill>
    </fill>
    <fill>
      <patternFill patternType="solid">
        <fgColor theme="1" tint="0.149906918546098"/>
        <bgColor indexed="64"/>
      </patternFill>
    </fill>
    <fill>
      <patternFill patternType="solid">
        <fgColor theme="6" tint="0.799890133365886"/>
        <bgColor indexed="64"/>
      </patternFill>
    </fill>
    <fill>
      <patternFill patternType="solid">
        <fgColor theme="4" tint="0.799890133365886"/>
        <bgColor indexed="64"/>
      </patternFill>
    </fill>
    <fill>
      <patternFill patternType="solid">
        <fgColor theme="8"/>
        <bgColor indexed="64"/>
      </patternFill>
    </fill>
    <fill>
      <patternFill patternType="solid">
        <fgColor rgb="FF002060"/>
        <bgColor indexed="64"/>
      </patternFill>
    </fill>
    <fill>
      <patternFill patternType="solid">
        <fgColor theme="0"/>
        <bgColor indexed="64"/>
      </patternFill>
    </fill>
    <fill>
      <patternFill patternType="solid">
        <fgColor theme="3" tint="0.399884029663991"/>
        <bgColor indexed="64"/>
      </patternFill>
    </fill>
    <fill>
      <patternFill patternType="solid">
        <fgColor rgb="FF00B050"/>
        <bgColor indexed="64"/>
      </patternFill>
    </fill>
    <fill>
      <patternFill patternType="solid">
        <fgColor theme="8" tint="0.399884029663991"/>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s>
  <borders count="97">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diagonal/>
    </border>
    <border>
      <left/>
      <right/>
      <top style="medium">
        <color auto="1"/>
      </top>
      <bottom style="thin">
        <color auto="1"/>
      </bottom>
      <diagonal/>
    </border>
    <border>
      <left/>
      <right/>
      <top/>
      <bottom style="medium">
        <color auto="1"/>
      </bottom>
      <diagonal/>
    </border>
    <border>
      <left/>
      <right/>
      <top style="medium">
        <color auto="1"/>
      </top>
      <bottom/>
      <diagonal/>
    </border>
    <border>
      <left/>
      <right/>
      <top/>
      <bottom style="thin">
        <color auto="1"/>
      </bottom>
      <diagonal/>
    </border>
    <border>
      <left/>
      <right/>
      <top style="thin">
        <color auto="1"/>
      </top>
      <bottom style="thin">
        <color auto="1"/>
      </bottom>
      <diagonal/>
    </border>
    <border>
      <left style="mediumDashed">
        <color rgb="FFFF0000"/>
      </left>
      <right/>
      <top style="mediumDashed">
        <color rgb="FFFF0000"/>
      </top>
      <bottom style="mediumDashed">
        <color rgb="FFFF0000"/>
      </bottom>
      <diagonal/>
    </border>
    <border>
      <left/>
      <right/>
      <top style="mediumDashed">
        <color rgb="FFFF0000"/>
      </top>
      <bottom style="mediumDashed">
        <color rgb="FFFF000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top/>
      <bottom style="medium">
        <color rgb="FF0070C0"/>
      </bottom>
      <diagonal/>
    </border>
    <border>
      <left/>
      <right style="medium">
        <color rgb="FF0070C0"/>
      </right>
      <top/>
      <bottom style="medium">
        <color rgb="FF0070C0"/>
      </bottom>
      <diagonal/>
    </border>
    <border>
      <left style="medium">
        <color auto="1"/>
      </left>
      <right/>
      <top style="medium">
        <color auto="1"/>
      </top>
      <bottom style="medium">
        <color auto="1"/>
      </bottom>
      <diagonal/>
    </border>
    <border>
      <left style="medium">
        <color rgb="FF0070C0"/>
      </left>
      <right style="thin">
        <color auto="1"/>
      </right>
      <top style="medium">
        <color rgb="FF0070C0"/>
      </top>
      <bottom style="thin">
        <color auto="1"/>
      </bottom>
      <diagonal/>
    </border>
    <border>
      <left style="thin">
        <color auto="1"/>
      </left>
      <right style="thin">
        <color auto="1"/>
      </right>
      <top style="medium">
        <color rgb="FF0070C0"/>
      </top>
      <bottom style="thin">
        <color auto="1"/>
      </bottom>
      <diagonal/>
    </border>
    <border>
      <left style="thin">
        <color auto="1"/>
      </left>
      <right style="medium">
        <color rgb="FF0070C0"/>
      </right>
      <top style="medium">
        <color rgb="FF0070C0"/>
      </top>
      <bottom style="thin">
        <color auto="1"/>
      </bottom>
      <diagonal/>
    </border>
    <border>
      <left style="medium">
        <color rgb="FF0070C0"/>
      </left>
      <right style="thin">
        <color auto="1"/>
      </right>
      <top style="thin">
        <color auto="1"/>
      </top>
      <bottom style="thin">
        <color auto="1"/>
      </bottom>
      <diagonal/>
    </border>
    <border>
      <left style="thin">
        <color auto="1"/>
      </left>
      <right style="medium">
        <color rgb="FF0070C0"/>
      </right>
      <top style="thin">
        <color auto="1"/>
      </top>
      <bottom style="thin">
        <color auto="1"/>
      </bottom>
      <diagonal/>
    </border>
    <border>
      <left style="medium">
        <color rgb="FF0070C0"/>
      </left>
      <right style="thin">
        <color auto="1"/>
      </right>
      <top style="thin">
        <color auto="1"/>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0070C0"/>
      </left>
      <right style="thin">
        <color auto="1"/>
      </right>
      <top/>
      <bottom/>
      <diagonal/>
    </border>
    <border>
      <left style="thin">
        <color auto="1"/>
      </left>
      <right style="thin">
        <color auto="1"/>
      </right>
      <top/>
      <bottom/>
      <diagonal/>
    </border>
    <border>
      <left/>
      <right style="mediumDashed">
        <color rgb="FFFF0000"/>
      </right>
      <top style="mediumDashed">
        <color rgb="FFFF0000"/>
      </top>
      <bottom style="mediumDashed">
        <color rgb="FFFF0000"/>
      </bottom>
      <diagonal/>
    </border>
    <border>
      <left/>
      <right style="medium">
        <color auto="1"/>
      </right>
      <top style="medium">
        <color auto="1"/>
      </top>
      <bottom style="medium">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bottom style="thick">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thin">
        <color auto="1"/>
      </top>
      <bottom style="thin">
        <color rgb="FF9BC2E6"/>
      </bottom>
      <diagonal/>
    </border>
    <border>
      <left/>
      <right/>
      <top style="thin">
        <color auto="1"/>
      </top>
      <bottom style="thin">
        <color rgb="FF9BC2E6"/>
      </bottom>
      <diagonal/>
    </border>
    <border>
      <left style="thin">
        <color auto="1"/>
      </left>
      <right/>
      <top style="thin">
        <color rgb="FF9BC2E6"/>
      </top>
      <bottom style="thin">
        <color auto="1"/>
      </bottom>
      <diagonal/>
    </border>
    <border>
      <left/>
      <right/>
      <top style="thin">
        <color rgb="FF9BC2E6"/>
      </top>
      <bottom style="thin">
        <color auto="1"/>
      </bottom>
      <diagonal/>
    </border>
    <border>
      <left/>
      <right style="thin">
        <color auto="1"/>
      </right>
      <top style="thin">
        <color auto="1"/>
      </top>
      <bottom style="thin">
        <color rgb="FF9BC2E6"/>
      </bottom>
      <diagonal/>
    </border>
    <border>
      <left/>
      <right style="thin">
        <color auto="1"/>
      </right>
      <top style="thin">
        <color rgb="FF9BC2E6"/>
      </top>
      <bottom style="thin">
        <color auto="1"/>
      </bottom>
      <diagonal/>
    </border>
    <border>
      <left style="thin">
        <color auto="1"/>
      </left>
      <right/>
      <top/>
      <bottom style="thin">
        <color rgb="FFD0CECE"/>
      </bottom>
      <diagonal/>
    </border>
    <border>
      <left/>
      <right/>
      <top/>
      <bottom style="thin">
        <color rgb="FFD0CECE"/>
      </bottom>
      <diagonal/>
    </border>
    <border>
      <left/>
      <right style="thin">
        <color auto="1"/>
      </right>
      <top/>
      <bottom style="thin">
        <color rgb="FFD0CECE"/>
      </bottom>
      <diagonal/>
    </border>
    <border>
      <left style="thin">
        <color auto="1"/>
      </left>
      <right/>
      <top style="thin">
        <color rgb="FFD0CECE"/>
      </top>
      <bottom style="thin">
        <color rgb="FFD0CECE"/>
      </bottom>
      <diagonal/>
    </border>
    <border>
      <left/>
      <right/>
      <top style="thin">
        <color rgb="FFD0CECE"/>
      </top>
      <bottom style="thin">
        <color rgb="FFD0CECE"/>
      </bottom>
      <diagonal/>
    </border>
    <border>
      <left/>
      <right style="thin">
        <color auto="1"/>
      </right>
      <top style="thin">
        <color rgb="FFD0CECE"/>
      </top>
      <bottom style="thin">
        <color rgb="FFD0CECE"/>
      </bottom>
      <diagonal/>
    </border>
    <border>
      <left style="thin">
        <color auto="1"/>
      </left>
      <right/>
      <top style="thin">
        <color rgb="FFD0CECE"/>
      </top>
      <bottom style="thin">
        <color auto="1"/>
      </bottom>
      <diagonal/>
    </border>
    <border>
      <left/>
      <right/>
      <top style="thin">
        <color rgb="FFD0CECE"/>
      </top>
      <bottom style="thin">
        <color auto="1"/>
      </bottom>
      <diagonal/>
    </border>
    <border>
      <left/>
      <right style="thin">
        <color auto="1"/>
      </right>
      <top style="thin">
        <color rgb="FFD0CECE"/>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9" fillId="53" borderId="0" applyNumberFormat="0" applyBorder="0" applyAlignment="0" applyProtection="0">
      <alignment vertical="center"/>
    </xf>
    <xf numFmtId="43" fontId="0" fillId="0" borderId="0" applyFont="0" applyFill="0" applyBorder="0" applyAlignment="0" applyProtection="0"/>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xf numFmtId="9" fontId="0" fillId="0" borderId="0" applyFont="0" applyFill="0" applyBorder="0" applyAlignment="0" applyProtection="0"/>
    <xf numFmtId="0" fontId="61" fillId="0" borderId="0" applyNumberFormat="0" applyFill="0" applyBorder="0" applyAlignment="0" applyProtection="0">
      <alignment vertical="center"/>
    </xf>
    <xf numFmtId="0" fontId="62" fillId="55" borderId="0" applyNumberFormat="0" applyBorder="0" applyAlignment="0" applyProtection="0">
      <alignment vertical="center"/>
    </xf>
    <xf numFmtId="0" fontId="60" fillId="0" borderId="0" applyNumberFormat="0" applyFill="0" applyBorder="0" applyAlignment="0" applyProtection="0">
      <alignment vertical="center"/>
    </xf>
    <xf numFmtId="0" fontId="64" fillId="57" borderId="91" applyNumberFormat="0" applyAlignment="0" applyProtection="0">
      <alignment vertical="center"/>
    </xf>
    <xf numFmtId="0" fontId="65" fillId="0" borderId="92" applyNumberFormat="0" applyFill="0" applyAlignment="0" applyProtection="0">
      <alignment vertical="center"/>
    </xf>
    <xf numFmtId="0" fontId="0" fillId="58" borderId="93" applyNumberFormat="0" applyFont="0" applyAlignment="0" applyProtection="0">
      <alignment vertical="center"/>
    </xf>
    <xf numFmtId="0" fontId="59" fillId="61" borderId="0" applyNumberFormat="0" applyBorder="0" applyAlignment="0" applyProtection="0">
      <alignment vertical="center"/>
    </xf>
    <xf numFmtId="0" fontId="66" fillId="0" borderId="0" applyNumberFormat="0" applyFill="0" applyBorder="0" applyAlignment="0" applyProtection="0">
      <alignment vertical="center"/>
    </xf>
    <xf numFmtId="0" fontId="59" fillId="35" borderId="0" applyNumberFormat="0" applyBorder="0" applyAlignment="0" applyProtection="0">
      <alignment vertical="center"/>
    </xf>
    <xf numFmtId="0" fontId="67"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69" fillId="0" borderId="92" applyNumberFormat="0" applyFill="0" applyAlignment="0" applyProtection="0">
      <alignment vertical="center"/>
    </xf>
    <xf numFmtId="0" fontId="71" fillId="0" borderId="95" applyNumberFormat="0" applyFill="0" applyAlignment="0" applyProtection="0">
      <alignment vertical="center"/>
    </xf>
    <xf numFmtId="0" fontId="71" fillId="0" borderId="0" applyNumberFormat="0" applyFill="0" applyBorder="0" applyAlignment="0" applyProtection="0">
      <alignment vertical="center"/>
    </xf>
    <xf numFmtId="0" fontId="58" fillId="51" borderId="90" applyNumberFormat="0" applyAlignment="0" applyProtection="0">
      <alignment vertical="center"/>
    </xf>
    <xf numFmtId="0" fontId="62" fillId="67" borderId="0" applyNumberFormat="0" applyBorder="0" applyAlignment="0" applyProtection="0">
      <alignment vertical="center"/>
    </xf>
    <xf numFmtId="0" fontId="56" fillId="50" borderId="0" applyNumberFormat="0" applyBorder="0" applyAlignment="0" applyProtection="0"/>
    <xf numFmtId="0" fontId="72" fillId="69" borderId="96" applyNumberFormat="0" applyAlignment="0" applyProtection="0">
      <alignment vertical="center"/>
    </xf>
    <xf numFmtId="0" fontId="59" fillId="73" borderId="0" applyNumberFormat="0" applyBorder="0" applyAlignment="0" applyProtection="0">
      <alignment vertical="center"/>
    </xf>
    <xf numFmtId="0" fontId="73" fillId="69" borderId="90" applyNumberFormat="0" applyAlignment="0" applyProtection="0">
      <alignment vertical="center"/>
    </xf>
    <xf numFmtId="0" fontId="70" fillId="0" borderId="94" applyNumberFormat="0" applyFill="0" applyAlignment="0" applyProtection="0">
      <alignment vertical="center"/>
    </xf>
    <xf numFmtId="0" fontId="57" fillId="0" borderId="89" applyNumberFormat="0" applyFill="0" applyAlignment="0" applyProtection="0">
      <alignment vertical="center"/>
    </xf>
    <xf numFmtId="0" fontId="63" fillId="56" borderId="0" applyNumberFormat="0" applyBorder="0" applyAlignment="0" applyProtection="0">
      <alignment vertical="center"/>
    </xf>
    <xf numFmtId="0" fontId="74" fillId="74" borderId="0" applyNumberFormat="0" applyBorder="0" applyAlignment="0" applyProtection="0">
      <alignment vertical="center"/>
    </xf>
    <xf numFmtId="0" fontId="62" fillId="68" borderId="0" applyNumberFormat="0" applyBorder="0" applyAlignment="0" applyProtection="0">
      <alignment vertical="center"/>
    </xf>
    <xf numFmtId="0" fontId="59" fillId="54" borderId="0" applyNumberFormat="0" applyBorder="0" applyAlignment="0" applyProtection="0">
      <alignment vertical="center"/>
    </xf>
    <xf numFmtId="0" fontId="62" fillId="66" borderId="0" applyNumberFormat="0" applyBorder="0" applyAlignment="0" applyProtection="0">
      <alignment vertical="center"/>
    </xf>
    <xf numFmtId="0" fontId="62" fillId="75" borderId="0" applyNumberFormat="0" applyBorder="0" applyAlignment="0" applyProtection="0">
      <alignment vertical="center"/>
    </xf>
    <xf numFmtId="0" fontId="59" fillId="65" borderId="0" applyNumberFormat="0" applyBorder="0" applyAlignment="0" applyProtection="0">
      <alignment vertical="center"/>
    </xf>
    <xf numFmtId="0" fontId="59" fillId="60" borderId="0" applyNumberFormat="0" applyBorder="0" applyAlignment="0" applyProtection="0">
      <alignment vertical="center"/>
    </xf>
    <xf numFmtId="0" fontId="62" fillId="72" borderId="0" applyNumberFormat="0" applyBorder="0" applyAlignment="0" applyProtection="0">
      <alignment vertical="center"/>
    </xf>
    <xf numFmtId="0" fontId="62" fillId="64" borderId="0" applyNumberFormat="0" applyBorder="0" applyAlignment="0" applyProtection="0">
      <alignment vertical="center"/>
    </xf>
    <xf numFmtId="0" fontId="59" fillId="71" borderId="0" applyNumberFormat="0" applyBorder="0" applyAlignment="0" applyProtection="0">
      <alignment vertical="center"/>
    </xf>
    <xf numFmtId="0" fontId="62" fillId="59" borderId="0" applyNumberFormat="0" applyBorder="0" applyAlignment="0" applyProtection="0">
      <alignment vertical="center"/>
    </xf>
    <xf numFmtId="0" fontId="59" fillId="63" borderId="0" applyNumberFormat="0" applyBorder="0" applyAlignment="0" applyProtection="0">
      <alignment vertical="center"/>
    </xf>
    <xf numFmtId="0" fontId="59" fillId="20" borderId="0" applyNumberFormat="0" applyBorder="0" applyAlignment="0" applyProtection="0">
      <alignment vertical="center"/>
    </xf>
    <xf numFmtId="0" fontId="62" fillId="44" borderId="0" applyNumberFormat="0" applyBorder="0" applyAlignment="0" applyProtection="0">
      <alignment vertical="center"/>
    </xf>
    <xf numFmtId="0" fontId="59" fillId="52" borderId="0" applyNumberFormat="0" applyBorder="0" applyAlignment="0" applyProtection="0">
      <alignment vertical="center"/>
    </xf>
    <xf numFmtId="0" fontId="62" fillId="62" borderId="0" applyNumberFormat="0" applyBorder="0" applyAlignment="0" applyProtection="0">
      <alignment vertical="center"/>
    </xf>
    <xf numFmtId="0" fontId="62" fillId="9" borderId="0" applyNumberFormat="0" applyBorder="0" applyAlignment="0" applyProtection="0">
      <alignment vertical="center"/>
    </xf>
    <xf numFmtId="0" fontId="59" fillId="11" borderId="0" applyNumberFormat="0" applyBorder="0" applyAlignment="0" applyProtection="0">
      <alignment vertical="center"/>
    </xf>
    <xf numFmtId="0" fontId="62" fillId="70" borderId="0" applyNumberFormat="0" applyBorder="0" applyAlignment="0" applyProtection="0">
      <alignment vertical="center"/>
    </xf>
  </cellStyleXfs>
  <cellXfs count="589">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0" fillId="0" borderId="1" xfId="0" applyFont="1" applyBorder="1"/>
    <xf numFmtId="0" fontId="0" fillId="0" borderId="1" xfId="0" applyBorder="1"/>
    <xf numFmtId="0" fontId="0" fillId="0" borderId="2" xfId="0" applyFont="1" applyBorder="1" applyAlignment="1">
      <alignment horizontal="center" vertical="center"/>
    </xf>
    <xf numFmtId="0" fontId="0" fillId="0" borderId="3" xfId="0" applyFont="1" applyBorder="1"/>
    <xf numFmtId="9" fontId="0" fillId="0" borderId="4" xfId="0" applyNumberFormat="1" applyBorder="1" applyAlignment="1">
      <alignment horizontal="center" vertical="center"/>
    </xf>
    <xf numFmtId="0" fontId="0" fillId="0" borderId="5" xfId="0" applyBorder="1"/>
    <xf numFmtId="9" fontId="0" fillId="0" borderId="4" xfId="6" applyNumberFormat="1" applyFont="1" applyBorder="1" applyAlignment="1">
      <alignment horizontal="center" vertical="center"/>
    </xf>
    <xf numFmtId="9" fontId="0" fillId="0" borderId="6" xfId="0" applyNumberFormat="1" applyBorder="1" applyAlignment="1">
      <alignment horizontal="center" vertical="center"/>
    </xf>
    <xf numFmtId="0" fontId="0" fillId="0" borderId="7" xfId="0" applyBorder="1"/>
    <xf numFmtId="0" fontId="2" fillId="2" borderId="8" xfId="0" applyFont="1" applyFill="1" applyBorder="1" applyAlignment="1">
      <alignment horizontal="left" wrapText="1"/>
    </xf>
    <xf numFmtId="0" fontId="3" fillId="0" borderId="9" xfId="0" applyFont="1" applyFill="1" applyBorder="1" applyAlignment="1">
      <alignment horizontal="centerContinuous"/>
    </xf>
    <xf numFmtId="0" fontId="0" fillId="0" borderId="0" xfId="0" applyFill="1" applyBorder="1" applyAlignment="1"/>
    <xf numFmtId="0" fontId="0" fillId="0" borderId="10" xfId="0" applyFill="1" applyBorder="1" applyAlignment="1"/>
    <xf numFmtId="0" fontId="3" fillId="0" borderId="9" xfId="0" applyFont="1" applyFill="1" applyBorder="1" applyAlignment="1">
      <alignment horizontal="center"/>
    </xf>
    <xf numFmtId="0" fontId="4" fillId="3" borderId="11" xfId="0" applyFont="1" applyFill="1" applyBorder="1" applyAlignment="1">
      <alignment horizontal="left"/>
    </xf>
    <xf numFmtId="0" fontId="5" fillId="3" borderId="11" xfId="0" applyFont="1" applyFill="1" applyBorder="1" applyAlignment="1">
      <alignment horizontal="right"/>
    </xf>
    <xf numFmtId="0" fontId="4" fillId="3" borderId="12" xfId="0" applyFont="1" applyFill="1" applyBorder="1" applyAlignment="1">
      <alignment horizontal="left"/>
    </xf>
    <xf numFmtId="0" fontId="5" fillId="3" borderId="12" xfId="0" applyFont="1" applyFill="1" applyBorder="1" applyAlignment="1">
      <alignment horizontal="right"/>
    </xf>
    <xf numFmtId="0" fontId="6" fillId="4" borderId="0" xfId="0" applyFont="1" applyFill="1" applyBorder="1" applyAlignment="1">
      <alignment horizontal="left"/>
    </xf>
    <xf numFmtId="0" fontId="7" fillId="0" borderId="0" xfId="0" applyFont="1" applyFill="1" applyBorder="1" applyAlignment="1">
      <alignment vertical="top" wrapText="1"/>
    </xf>
    <xf numFmtId="0" fontId="8" fillId="4" borderId="13" xfId="0" applyFont="1" applyFill="1" applyBorder="1" applyAlignment="1">
      <alignment horizontal="left"/>
    </xf>
    <xf numFmtId="0" fontId="0" fillId="0" borderId="13" xfId="0" applyFill="1" applyBorder="1" applyAlignment="1"/>
    <xf numFmtId="9" fontId="0" fillId="0" borderId="0" xfId="0" applyNumberFormat="1" applyFill="1" applyBorder="1" applyAlignment="1"/>
    <xf numFmtId="9" fontId="0" fillId="5" borderId="0" xfId="0" applyNumberFormat="1" applyFill="1" applyBorder="1" applyAlignment="1"/>
    <xf numFmtId="0" fontId="6" fillId="4" borderId="10"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center" vertical="top" wrapText="1"/>
    </xf>
    <xf numFmtId="0" fontId="10" fillId="0" borderId="14" xfId="0" applyNumberFormat="1" applyFont="1" applyFill="1" applyBorder="1" applyAlignment="1" applyProtection="1">
      <alignment horizontal="center"/>
    </xf>
    <xf numFmtId="0" fontId="10" fillId="0" borderId="15" xfId="0" applyNumberFormat="1" applyFont="1" applyFill="1" applyBorder="1" applyAlignment="1" applyProtection="1">
      <alignment horizontal="center"/>
    </xf>
    <xf numFmtId="0" fontId="11" fillId="0" borderId="0" xfId="0" applyNumberFormat="1" applyFont="1" applyFill="1" applyBorder="1" applyAlignment="1" applyProtection="1"/>
    <xf numFmtId="0" fontId="12" fillId="0" borderId="0" xfId="0" applyNumberFormat="1" applyFont="1" applyFill="1" applyBorder="1" applyAlignment="1" applyProtection="1"/>
    <xf numFmtId="0" fontId="13" fillId="0" borderId="16" xfId="0" applyNumberFormat="1" applyFont="1" applyFill="1" applyBorder="1" applyAlignment="1" applyProtection="1">
      <alignment horizontal="center" vertical="center"/>
    </xf>
    <xf numFmtId="0" fontId="13" fillId="0" borderId="17" xfId="0" applyNumberFormat="1" applyFont="1" applyFill="1" applyBorder="1" applyAlignment="1" applyProtection="1">
      <alignment horizontal="center" vertical="center"/>
    </xf>
    <xf numFmtId="0" fontId="14" fillId="0" borderId="0" xfId="0" applyNumberFormat="1" applyFont="1" applyFill="1" applyBorder="1" applyAlignment="1" applyProtection="1">
      <alignment horizontal="center"/>
    </xf>
    <xf numFmtId="0" fontId="15" fillId="0" borderId="0" xfId="0" applyNumberFormat="1" applyFont="1" applyFill="1" applyBorder="1" applyAlignment="1" applyProtection="1"/>
    <xf numFmtId="9" fontId="16" fillId="0" borderId="0" xfId="0" applyNumberFormat="1" applyFont="1" applyFill="1" applyBorder="1" applyAlignment="1" applyProtection="1">
      <alignment vertical="center"/>
    </xf>
    <xf numFmtId="0" fontId="16" fillId="0" borderId="0" xfId="0" applyNumberFormat="1" applyFont="1" applyFill="1" applyBorder="1" applyAlignment="1" applyProtection="1">
      <alignment vertical="center"/>
    </xf>
    <xf numFmtId="0" fontId="12" fillId="0" borderId="0" xfId="0" applyNumberFormat="1" applyFont="1" applyFill="1" applyBorder="1" applyAlignment="1" applyProtection="1">
      <alignment horizontal="center"/>
    </xf>
    <xf numFmtId="9" fontId="16" fillId="0" borderId="18" xfId="0" applyNumberFormat="1" applyFont="1" applyFill="1" applyBorder="1" applyAlignment="1" applyProtection="1">
      <alignment horizontal="center" vertical="center"/>
    </xf>
    <xf numFmtId="9" fontId="16" fillId="0" borderId="19" xfId="0" applyNumberFormat="1" applyFont="1" applyFill="1" applyBorder="1" applyAlignment="1" applyProtection="1">
      <alignment horizontal="center" vertical="center"/>
    </xf>
    <xf numFmtId="9" fontId="16" fillId="0" borderId="20" xfId="0" applyNumberFormat="1" applyFont="1" applyFill="1" applyBorder="1" applyAlignment="1" applyProtection="1">
      <alignment horizontal="center" vertical="center"/>
    </xf>
    <xf numFmtId="9" fontId="16" fillId="0" borderId="21" xfId="0" applyNumberFormat="1" applyFont="1" applyFill="1" applyBorder="1" applyAlignment="1" applyProtection="1">
      <alignment horizontal="center" vertical="center"/>
    </xf>
    <xf numFmtId="0" fontId="16" fillId="0" borderId="16" xfId="0" applyNumberFormat="1" applyFont="1" applyFill="1" applyBorder="1" applyAlignment="1" applyProtection="1">
      <alignment horizontal="center" vertical="center"/>
    </xf>
    <xf numFmtId="0" fontId="16" fillId="0" borderId="17" xfId="0" applyNumberFormat="1" applyFont="1" applyFill="1" applyBorder="1" applyAlignment="1" applyProtection="1">
      <alignment horizontal="center" vertical="center"/>
    </xf>
    <xf numFmtId="0" fontId="12" fillId="0" borderId="0" xfId="0" applyNumberFormat="1" applyFont="1" applyFill="1" applyBorder="1" applyAlignment="1" applyProtection="1">
      <alignment horizontal="center" wrapText="1"/>
    </xf>
    <xf numFmtId="9" fontId="17" fillId="0" borderId="0" xfId="0" applyNumberFormat="1" applyFont="1" applyFill="1" applyBorder="1" applyAlignment="1" applyProtection="1"/>
    <xf numFmtId="0" fontId="16" fillId="0" borderId="18" xfId="0" applyNumberFormat="1" applyFont="1" applyFill="1" applyBorder="1" applyAlignment="1" applyProtection="1">
      <alignment horizontal="center" vertical="center"/>
    </xf>
    <xf numFmtId="0" fontId="16" fillId="0" borderId="19" xfId="0" applyNumberFormat="1" applyFont="1" applyFill="1" applyBorder="1" applyAlignment="1" applyProtection="1">
      <alignment horizontal="center" vertical="center"/>
    </xf>
    <xf numFmtId="0" fontId="16" fillId="0" borderId="20" xfId="0" applyNumberFormat="1" applyFont="1" applyFill="1" applyBorder="1" applyAlignment="1" applyProtection="1">
      <alignment horizontal="center" vertical="center"/>
    </xf>
    <xf numFmtId="0" fontId="16" fillId="0" borderId="21" xfId="0" applyNumberFormat="1" applyFont="1" applyFill="1" applyBorder="1" applyAlignment="1" applyProtection="1">
      <alignment horizontal="center" vertical="center"/>
    </xf>
    <xf numFmtId="0" fontId="18" fillId="0" borderId="0" xfId="0" applyFont="1"/>
    <xf numFmtId="0" fontId="12" fillId="0" borderId="1" xfId="0" applyNumberFormat="1" applyFont="1" applyFill="1" applyBorder="1" applyAlignment="1" applyProtection="1"/>
    <xf numFmtId="0" fontId="12" fillId="6" borderId="1" xfId="0" applyNumberFormat="1" applyFont="1" applyFill="1" applyBorder="1" applyAlignment="1" applyProtection="1"/>
    <xf numFmtId="0" fontId="12" fillId="7" borderId="22" xfId="0" applyNumberFormat="1" applyFont="1" applyFill="1" applyBorder="1" applyAlignment="1" applyProtection="1"/>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12" fillId="0" borderId="23" xfId="0" applyNumberFormat="1" applyFont="1" applyFill="1" applyBorder="1" applyAlignment="1" applyProtection="1">
      <alignment horizontal="center" vertical="center"/>
    </xf>
    <xf numFmtId="0" fontId="12" fillId="0" borderId="24" xfId="0" applyNumberFormat="1" applyFont="1" applyFill="1" applyBorder="1" applyAlignment="1" applyProtection="1">
      <alignment horizontal="center" vertical="center"/>
    </xf>
    <xf numFmtId="0" fontId="12" fillId="0" borderId="25" xfId="0" applyNumberFormat="1" applyFont="1" applyFill="1" applyBorder="1" applyAlignment="1" applyProtection="1">
      <alignment horizontal="center" vertical="center"/>
    </xf>
    <xf numFmtId="0" fontId="11" fillId="0" borderId="26"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xf>
    <xf numFmtId="0" fontId="11" fillId="0" borderId="27" xfId="0" applyNumberFormat="1" applyFont="1" applyFill="1" applyBorder="1" applyAlignment="1" applyProtection="1">
      <alignment horizontal="center" vertical="center"/>
    </xf>
    <xf numFmtId="0" fontId="0" fillId="6" borderId="0" xfId="0" applyFill="1"/>
    <xf numFmtId="0" fontId="11" fillId="0" borderId="28" xfId="0" applyNumberFormat="1" applyFont="1" applyFill="1" applyBorder="1" applyAlignment="1" applyProtection="1">
      <alignment horizontal="center" vertical="center"/>
    </xf>
    <xf numFmtId="0" fontId="11" fillId="0" borderId="29" xfId="0" applyNumberFormat="1" applyFont="1" applyFill="1" applyBorder="1" applyAlignment="1" applyProtection="1">
      <alignment horizontal="center" vertical="center"/>
    </xf>
    <xf numFmtId="0" fontId="11" fillId="0" borderId="30" xfId="0" applyNumberFormat="1" applyFont="1" applyFill="1" applyBorder="1" applyAlignment="1" applyProtection="1">
      <alignment horizontal="center" vertical="center"/>
    </xf>
    <xf numFmtId="0" fontId="11" fillId="6" borderId="31" xfId="0" applyNumberFormat="1" applyFont="1" applyFill="1" applyBorder="1" applyAlignment="1" applyProtection="1">
      <alignment horizontal="center" vertical="center"/>
    </xf>
    <xf numFmtId="0" fontId="11" fillId="6" borderId="32" xfId="0" applyNumberFormat="1" applyFont="1" applyFill="1" applyBorder="1" applyAlignment="1" applyProtection="1">
      <alignment horizontal="center" vertical="center"/>
    </xf>
    <xf numFmtId="0" fontId="9" fillId="2" borderId="8" xfId="0" applyFont="1" applyFill="1" applyBorder="1" applyAlignment="1">
      <alignment horizontal="center" vertical="top" wrapText="1"/>
    </xf>
    <xf numFmtId="0" fontId="10" fillId="0" borderId="33" xfId="0" applyNumberFormat="1" applyFont="1" applyFill="1" applyBorder="1" applyAlignment="1" applyProtection="1">
      <alignment horizontal="center"/>
    </xf>
    <xf numFmtId="0" fontId="19" fillId="2" borderId="0" xfId="0" applyFont="1" applyFill="1" applyBorder="1" applyAlignment="1">
      <alignment horizontal="left" vertical="top" wrapText="1"/>
    </xf>
    <xf numFmtId="0" fontId="14" fillId="0" borderId="0" xfId="0" applyNumberFormat="1" applyFont="1" applyFill="1" applyBorder="1" applyAlignment="1" applyProtection="1"/>
    <xf numFmtId="0" fontId="12" fillId="7" borderId="34" xfId="0" applyNumberFormat="1" applyFont="1" applyFill="1" applyBorder="1" applyAlignment="1" applyProtection="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16" fillId="0" borderId="0" xfId="0" applyNumberFormat="1" applyFont="1" applyFill="1" applyBorder="1" applyAlignment="1" applyProtection="1"/>
    <xf numFmtId="0" fontId="20" fillId="8" borderId="35" xfId="0" applyNumberFormat="1" applyFont="1" applyFill="1" applyBorder="1" applyAlignment="1" applyProtection="1">
      <alignment horizontal="center"/>
    </xf>
    <xf numFmtId="0" fontId="20" fillId="8" borderId="36" xfId="0" applyNumberFormat="1" applyFont="1" applyFill="1" applyBorder="1" applyAlignment="1" applyProtection="1">
      <alignment horizontal="center"/>
    </xf>
    <xf numFmtId="0" fontId="20" fillId="8" borderId="37" xfId="0" applyNumberFormat="1" applyFont="1" applyFill="1" applyBorder="1" applyAlignment="1" applyProtection="1">
      <alignment horizontal="center"/>
    </xf>
    <xf numFmtId="0" fontId="11" fillId="0" borderId="38" xfId="0" applyNumberFormat="1" applyFont="1" applyFill="1" applyBorder="1" applyAlignment="1" applyProtection="1"/>
    <xf numFmtId="0" fontId="11" fillId="0" borderId="39" xfId="0" applyNumberFormat="1" applyFont="1" applyFill="1" applyBorder="1" applyAlignment="1" applyProtection="1"/>
    <xf numFmtId="0" fontId="11" fillId="0" borderId="40" xfId="0" applyNumberFormat="1" applyFont="1" applyFill="1" applyBorder="1" applyAlignment="1" applyProtection="1"/>
    <xf numFmtId="0" fontId="11" fillId="0" borderId="41" xfId="0" applyNumberFormat="1" applyFont="1" applyFill="1" applyBorder="1" applyAlignment="1" applyProtection="1"/>
    <xf numFmtId="0" fontId="11" fillId="0" borderId="42" xfId="0" applyNumberFormat="1" applyFont="1" applyFill="1" applyBorder="1" applyAlignment="1" applyProtection="1"/>
    <xf numFmtId="0" fontId="11" fillId="0" borderId="43" xfId="0" applyNumberFormat="1" applyFont="1" applyFill="1" applyBorder="1" applyAlignment="1" applyProtection="1"/>
    <xf numFmtId="0" fontId="11" fillId="0" borderId="44" xfId="0" applyNumberFormat="1" applyFont="1" applyFill="1" applyBorder="1" applyAlignment="1" applyProtection="1"/>
    <xf numFmtId="0" fontId="11" fillId="0" borderId="45" xfId="0" applyNumberFormat="1" applyFont="1" applyFill="1" applyBorder="1" applyAlignment="1" applyProtection="1"/>
    <xf numFmtId="0" fontId="11" fillId="0" borderId="46" xfId="0" applyNumberFormat="1" applyFont="1" applyFill="1" applyBorder="1" applyAlignment="1" applyProtection="1"/>
    <xf numFmtId="0" fontId="2" fillId="2" borderId="8" xfId="0" applyFont="1" applyFill="1" applyBorder="1" applyAlignment="1">
      <alignment horizontal="center" wrapText="1"/>
    </xf>
    <xf numFmtId="0" fontId="21" fillId="0" borderId="47" xfId="0" applyNumberFormat="1" applyFont="1" applyFill="1" applyBorder="1" applyAlignment="1" applyProtection="1">
      <alignment horizontal="left" vertical="top"/>
    </xf>
    <xf numFmtId="0" fontId="22" fillId="0" borderId="0" xfId="0" applyNumberFormat="1" applyFont="1" applyFill="1" applyBorder="1" applyAlignment="1" applyProtection="1"/>
    <xf numFmtId="0" fontId="14" fillId="0" borderId="48" xfId="0" applyNumberFormat="1" applyFont="1" applyFill="1" applyBorder="1" applyAlignment="1" applyProtection="1"/>
    <xf numFmtId="0" fontId="11" fillId="0" borderId="49" xfId="0" applyNumberFormat="1" applyFont="1" applyFill="1" applyBorder="1" applyAlignment="1" applyProtection="1"/>
    <xf numFmtId="0" fontId="11" fillId="0" borderId="0" xfId="0" applyNumberFormat="1" applyFont="1" applyFill="1" applyBorder="1" applyAlignment="1" applyProtection="1">
      <alignment vertical="center" wrapText="1"/>
    </xf>
    <xf numFmtId="0" fontId="14" fillId="0" borderId="50" xfId="0" applyNumberFormat="1" applyFont="1" applyFill="1" applyBorder="1" applyAlignment="1" applyProtection="1"/>
    <xf numFmtId="0" fontId="23" fillId="0" borderId="51" xfId="0" applyNumberFormat="1" applyFont="1" applyFill="1" applyBorder="1" applyAlignment="1" applyProtection="1"/>
    <xf numFmtId="0" fontId="11" fillId="0" borderId="0" xfId="0" applyNumberFormat="1" applyFont="1" applyFill="1" applyBorder="1" applyAlignment="1" applyProtection="1">
      <alignment horizontal="left" vertical="center" wrapText="1"/>
    </xf>
    <xf numFmtId="0" fontId="14" fillId="0" borderId="1" xfId="0" applyNumberFormat="1" applyFont="1" applyFill="1" applyBorder="1" applyAlignment="1" applyProtection="1">
      <alignment horizontal="center"/>
    </xf>
    <xf numFmtId="0" fontId="24" fillId="0" borderId="1" xfId="0" applyNumberFormat="1" applyFont="1" applyFill="1" applyBorder="1" applyAlignment="1" applyProtection="1">
      <alignment horizontal="left"/>
    </xf>
    <xf numFmtId="0" fontId="24" fillId="0" borderId="52" xfId="0" applyNumberFormat="1" applyFont="1" applyFill="1" applyBorder="1" applyAlignment="1" applyProtection="1">
      <alignment horizontal="left"/>
    </xf>
    <xf numFmtId="0" fontId="25" fillId="0" borderId="1" xfId="0" applyNumberFormat="1" applyFont="1" applyFill="1" applyBorder="1" applyAlignment="1" applyProtection="1"/>
    <xf numFmtId="0" fontId="14" fillId="0" borderId="1" xfId="0" applyNumberFormat="1" applyFont="1" applyFill="1" applyBorder="1" applyAlignment="1" applyProtection="1">
      <alignment horizontal="center" vertical="center"/>
    </xf>
    <xf numFmtId="0" fontId="25" fillId="0" borderId="1" xfId="0" applyNumberFormat="1" applyFont="1" applyFill="1" applyBorder="1" applyAlignment="1" applyProtection="1">
      <alignment vertical="center"/>
    </xf>
    <xf numFmtId="0" fontId="14" fillId="0" borderId="53" xfId="0" applyNumberFormat="1" applyFont="1" applyFill="1" applyBorder="1" applyAlignment="1" applyProtection="1"/>
    <xf numFmtId="0" fontId="23" fillId="0" borderId="54" xfId="0" applyNumberFormat="1" applyFont="1" applyFill="1" applyBorder="1" applyAlignment="1" applyProtection="1"/>
    <xf numFmtId="0" fontId="23" fillId="0" borderId="0" xfId="0" applyNumberFormat="1" applyFont="1" applyFill="1" applyBorder="1" applyAlignment="1" applyProtection="1"/>
    <xf numFmtId="0" fontId="26" fillId="0" borderId="0" xfId="0" applyNumberFormat="1" applyFont="1" applyFill="1" applyBorder="1" applyAlignment="1" applyProtection="1">
      <alignment horizontal="left" vertical="top"/>
    </xf>
    <xf numFmtId="0" fontId="14" fillId="0" borderId="52" xfId="0" applyNumberFormat="1" applyFont="1" applyFill="1" applyBorder="1" applyAlignment="1" applyProtection="1"/>
    <xf numFmtId="0" fontId="11" fillId="0" borderId="55" xfId="0" applyNumberFormat="1" applyFont="1" applyFill="1" applyBorder="1" applyAlignment="1" applyProtection="1"/>
    <xf numFmtId="0" fontId="27" fillId="2" borderId="0" xfId="0" applyFont="1" applyFill="1" applyBorder="1" applyAlignment="1">
      <alignment horizontal="left" vertical="top" wrapText="1"/>
    </xf>
    <xf numFmtId="0" fontId="28" fillId="0" borderId="0" xfId="0" applyNumberFormat="1" applyFont="1" applyFill="1" applyBorder="1" applyAlignment="1" applyProtection="1">
      <alignment horizontal="center" wrapText="1"/>
    </xf>
    <xf numFmtId="0" fontId="0" fillId="0" borderId="0" xfId="0" applyBorder="1"/>
    <xf numFmtId="0" fontId="14" fillId="0" borderId="55" xfId="0" applyNumberFormat="1" applyFont="1" applyFill="1" applyBorder="1" applyAlignment="1" applyProtection="1">
      <alignment horizontal="center"/>
    </xf>
    <xf numFmtId="0" fontId="11" fillId="0" borderId="1" xfId="0" applyNumberFormat="1" applyFont="1" applyFill="1" applyBorder="1" applyAlignment="1" applyProtection="1">
      <alignment horizontal="center"/>
    </xf>
    <xf numFmtId="0" fontId="25" fillId="0" borderId="53" xfId="0" applyNumberFormat="1" applyFont="1" applyFill="1" applyBorder="1" applyAlignment="1" applyProtection="1">
      <alignment horizontal="center"/>
    </xf>
    <xf numFmtId="0" fontId="25" fillId="0" borderId="1" xfId="0" applyNumberFormat="1" applyFont="1" applyFill="1" applyBorder="1" applyAlignment="1" applyProtection="1">
      <alignment horizontal="center"/>
    </xf>
    <xf numFmtId="0" fontId="25" fillId="0" borderId="52" xfId="0" applyNumberFormat="1" applyFont="1" applyFill="1" applyBorder="1" applyAlignment="1" applyProtection="1">
      <alignment horizontal="center"/>
    </xf>
    <xf numFmtId="0" fontId="28" fillId="0" borderId="12" xfId="0" applyNumberFormat="1" applyFont="1" applyFill="1" applyBorder="1" applyAlignment="1" applyProtection="1">
      <alignment horizontal="center" wrapText="1"/>
    </xf>
    <xf numFmtId="0" fontId="29" fillId="0" borderId="12" xfId="0" applyNumberFormat="1" applyFont="1" applyFill="1" applyBorder="1" applyAlignment="1" applyProtection="1">
      <alignment horizontal="center" vertical="center" wrapText="1"/>
    </xf>
    <xf numFmtId="0" fontId="14" fillId="0" borderId="56" xfId="0" applyNumberFormat="1" applyFont="1" applyFill="1" applyBorder="1" applyAlignment="1" applyProtection="1">
      <alignment horizontal="center" vertical="center"/>
    </xf>
    <xf numFmtId="0" fontId="1" fillId="9" borderId="1" xfId="0" applyFont="1" applyFill="1" applyBorder="1" applyAlignment="1">
      <alignment horizontal="center" wrapText="1"/>
    </xf>
    <xf numFmtId="0" fontId="2" fillId="9" borderId="1" xfId="0" applyFont="1" applyFill="1" applyBorder="1" applyAlignment="1">
      <alignment horizontal="center" wrapText="1"/>
    </xf>
    <xf numFmtId="0" fontId="18" fillId="0" borderId="1" xfId="0" applyFont="1" applyBorder="1" applyAlignment="1">
      <alignment horizontal="center" vertical="center"/>
    </xf>
    <xf numFmtId="0" fontId="0" fillId="0" borderId="50" xfId="0" applyBorder="1" applyAlignment="1">
      <alignment horizontal="center" vertical="center"/>
    </xf>
    <xf numFmtId="0" fontId="0" fillId="0" borderId="0" xfId="0" applyBorder="1" applyAlignment="1">
      <alignment horizontal="center" vertical="center"/>
    </xf>
    <xf numFmtId="0" fontId="0" fillId="0" borderId="53" xfId="0" applyBorder="1" applyAlignment="1">
      <alignment horizontal="center" vertical="center"/>
    </xf>
    <xf numFmtId="0" fontId="0" fillId="0" borderId="12" xfId="0" applyBorder="1" applyAlignment="1">
      <alignment horizontal="center" vertical="center"/>
    </xf>
    <xf numFmtId="0" fontId="0" fillId="0" borderId="52" xfId="0" applyFont="1" applyBorder="1"/>
    <xf numFmtId="0" fontId="0" fillId="0" borderId="55" xfId="0" applyFont="1" applyBorder="1"/>
    <xf numFmtId="9" fontId="11" fillId="0" borderId="0" xfId="0" applyNumberFormat="1" applyFont="1" applyFill="1" applyBorder="1" applyAlignment="1" applyProtection="1"/>
    <xf numFmtId="0" fontId="2" fillId="9" borderId="8" xfId="0" applyFont="1" applyFill="1" applyBorder="1" applyAlignment="1">
      <alignment horizontal="center" wrapText="1"/>
    </xf>
    <xf numFmtId="0" fontId="30" fillId="10" borderId="48" xfId="0" applyFont="1" applyFill="1" applyBorder="1" applyAlignment="1">
      <alignment horizontal="left" vertical="top" wrapText="1"/>
    </xf>
    <xf numFmtId="0" fontId="0" fillId="0" borderId="51" xfId="0" applyBorder="1" applyAlignment="1">
      <alignment horizontal="center" vertical="center"/>
    </xf>
    <xf numFmtId="0" fontId="0" fillId="11" borderId="1" xfId="0" applyFont="1" applyFill="1" applyBorder="1"/>
    <xf numFmtId="0" fontId="30" fillId="10" borderId="50" xfId="0" applyFont="1" applyFill="1" applyBorder="1" applyAlignment="1">
      <alignment horizontal="left" vertical="top" wrapText="1"/>
    </xf>
    <xf numFmtId="0" fontId="0" fillId="0" borderId="55" xfId="0" applyBorder="1"/>
    <xf numFmtId="0" fontId="0" fillId="0" borderId="8" xfId="0" applyFont="1" applyBorder="1"/>
    <xf numFmtId="0" fontId="0" fillId="6" borderId="1" xfId="0" applyFill="1" applyBorder="1"/>
    <xf numFmtId="0" fontId="0" fillId="0" borderId="32" xfId="0" applyFont="1" applyBorder="1"/>
    <xf numFmtId="0" fontId="0" fillId="0" borderId="56" xfId="0" applyFont="1" applyBorder="1"/>
    <xf numFmtId="0" fontId="30" fillId="10" borderId="53" xfId="0" applyFont="1" applyFill="1" applyBorder="1" applyAlignment="1">
      <alignment horizontal="left" vertical="top" wrapText="1"/>
    </xf>
    <xf numFmtId="0" fontId="0" fillId="0" borderId="54" xfId="0" applyBorder="1" applyAlignment="1">
      <alignment horizontal="center" vertical="center"/>
    </xf>
    <xf numFmtId="0" fontId="30" fillId="10" borderId="57" xfId="0" applyFont="1" applyFill="1" applyBorder="1" applyAlignment="1">
      <alignment horizontal="left" vertical="top" wrapText="1"/>
    </xf>
    <xf numFmtId="0" fontId="30" fillId="10" borderId="49" xfId="0" applyFont="1" applyFill="1" applyBorder="1" applyAlignment="1">
      <alignment horizontal="left" vertical="top" wrapText="1"/>
    </xf>
    <xf numFmtId="0" fontId="30" fillId="10" borderId="0" xfId="0" applyFont="1" applyFill="1" applyBorder="1" applyAlignment="1">
      <alignment horizontal="left" vertical="top" wrapText="1"/>
    </xf>
    <xf numFmtId="0" fontId="30" fillId="10" borderId="51" xfId="0" applyFont="1" applyFill="1" applyBorder="1" applyAlignment="1">
      <alignment horizontal="left" vertical="top" wrapText="1"/>
    </xf>
    <xf numFmtId="0" fontId="30" fillId="10" borderId="12" xfId="0" applyFont="1" applyFill="1" applyBorder="1" applyAlignment="1">
      <alignment horizontal="left" vertical="top" wrapText="1"/>
    </xf>
    <xf numFmtId="0" fontId="30" fillId="10" borderId="54" xfId="0" applyFont="1" applyFill="1" applyBorder="1" applyAlignment="1">
      <alignment horizontal="left" vertical="top" wrapText="1"/>
    </xf>
    <xf numFmtId="0" fontId="1" fillId="12" borderId="1" xfId="0" applyFont="1" applyFill="1" applyBorder="1" applyAlignment="1">
      <alignment horizontal="center" wrapText="1"/>
    </xf>
    <xf numFmtId="0" fontId="2" fillId="12" borderId="1" xfId="0" applyFont="1" applyFill="1" applyBorder="1" applyAlignment="1">
      <alignment horizontal="center" wrapText="1"/>
    </xf>
    <xf numFmtId="0" fontId="18" fillId="0" borderId="1" xfId="0" applyFont="1" applyBorder="1"/>
    <xf numFmtId="0" fontId="0" fillId="0" borderId="50" xfId="0" applyBorder="1"/>
    <xf numFmtId="0" fontId="0" fillId="0" borderId="53" xfId="0" applyBorder="1"/>
    <xf numFmtId="0" fontId="0" fillId="0" borderId="12" xfId="0" applyBorder="1"/>
    <xf numFmtId="0" fontId="0" fillId="6" borderId="1" xfId="0" applyFont="1" applyFill="1" applyBorder="1"/>
    <xf numFmtId="0" fontId="2" fillId="12" borderId="8" xfId="0" applyFont="1" applyFill="1" applyBorder="1" applyAlignment="1">
      <alignment horizontal="center" wrapText="1"/>
    </xf>
    <xf numFmtId="0" fontId="0" fillId="0" borderId="51" xfId="0" applyBorder="1"/>
    <xf numFmtId="0" fontId="31" fillId="11" borderId="48" xfId="0" applyFont="1" applyFill="1" applyBorder="1" applyAlignment="1">
      <alignment horizontal="left" vertical="top" wrapText="1"/>
    </xf>
    <xf numFmtId="0" fontId="31" fillId="11" borderId="57" xfId="0" applyFont="1" applyFill="1" applyBorder="1" applyAlignment="1">
      <alignment horizontal="left" vertical="top" wrapText="1"/>
    </xf>
    <xf numFmtId="0" fontId="31" fillId="11" borderId="53" xfId="0" applyFont="1" applyFill="1" applyBorder="1" applyAlignment="1">
      <alignment horizontal="left" vertical="top" wrapText="1"/>
    </xf>
    <xf numFmtId="0" fontId="31" fillId="11" borderId="12" xfId="0" applyFont="1" applyFill="1" applyBorder="1" applyAlignment="1">
      <alignment horizontal="left" vertical="top" wrapText="1"/>
    </xf>
    <xf numFmtId="0" fontId="0" fillId="0" borderId="54" xfId="0" applyBorder="1"/>
    <xf numFmtId="0" fontId="31" fillId="11" borderId="49" xfId="0" applyFont="1" applyFill="1" applyBorder="1" applyAlignment="1">
      <alignment horizontal="left" vertical="top" wrapText="1"/>
    </xf>
    <xf numFmtId="0" fontId="31" fillId="11" borderId="54" xfId="0" applyFont="1" applyFill="1" applyBorder="1" applyAlignment="1">
      <alignment horizontal="left" vertical="top" wrapText="1"/>
    </xf>
    <xf numFmtId="0" fontId="31" fillId="11" borderId="50" xfId="0" applyFont="1" applyFill="1" applyBorder="1" applyAlignment="1">
      <alignment horizontal="left" vertical="top" wrapText="1"/>
    </xf>
    <xf numFmtId="0" fontId="31" fillId="11" borderId="0" xfId="0" applyFont="1" applyFill="1" applyBorder="1" applyAlignment="1">
      <alignment horizontal="left" vertical="top" wrapText="1"/>
    </xf>
    <xf numFmtId="0" fontId="31" fillId="11" borderId="51" xfId="0" applyFont="1" applyFill="1" applyBorder="1" applyAlignment="1">
      <alignment horizontal="left" vertical="top" wrapText="1"/>
    </xf>
    <xf numFmtId="176" fontId="0" fillId="0" borderId="0" xfId="0" applyNumberFormat="1" applyAlignment="1">
      <alignment horizontal="left"/>
    </xf>
    <xf numFmtId="0" fontId="0" fillId="0" borderId="0" xfId="0" applyNumberFormat="1"/>
    <xf numFmtId="0" fontId="32" fillId="0" borderId="0" xfId="0" applyNumberFormat="1" applyFont="1" applyFill="1" applyBorder="1" applyAlignment="1" applyProtection="1"/>
    <xf numFmtId="0" fontId="33" fillId="0" borderId="58" xfId="0" applyNumberFormat="1" applyFont="1" applyFill="1" applyBorder="1" applyAlignment="1" applyProtection="1"/>
    <xf numFmtId="0" fontId="33" fillId="0" borderId="11" xfId="0" applyNumberFormat="1" applyFont="1" applyFill="1" applyBorder="1" applyAlignment="1" applyProtection="1"/>
    <xf numFmtId="0" fontId="33" fillId="0" borderId="59" xfId="0" applyNumberFormat="1" applyFont="1" applyFill="1" applyBorder="1" applyAlignment="1" applyProtection="1"/>
    <xf numFmtId="0" fontId="33" fillId="0" borderId="0" xfId="0" applyNumberFormat="1" applyFont="1" applyFill="1" applyBorder="1" applyAlignment="1" applyProtection="1"/>
    <xf numFmtId="178" fontId="32" fillId="0" borderId="0" xfId="0" applyNumberFormat="1" applyFont="1" applyFill="1" applyBorder="1" applyAlignment="1" applyProtection="1"/>
    <xf numFmtId="44" fontId="32" fillId="0" borderId="0" xfId="0" applyNumberFormat="1" applyFont="1" applyFill="1" applyBorder="1" applyAlignment="1" applyProtection="1"/>
    <xf numFmtId="0" fontId="34" fillId="0" borderId="60" xfId="0" applyNumberFormat="1" applyFont="1" applyFill="1" applyBorder="1" applyAlignment="1" applyProtection="1">
      <alignment horizontal="center" vertical="center"/>
    </xf>
    <xf numFmtId="0" fontId="34" fillId="0" borderId="10" xfId="0" applyNumberFormat="1" applyFont="1" applyFill="1" applyBorder="1" applyAlignment="1" applyProtection="1">
      <alignment horizontal="center" vertical="center"/>
    </xf>
    <xf numFmtId="0" fontId="34" fillId="0" borderId="61" xfId="0" applyNumberFormat="1" applyFont="1" applyFill="1" applyBorder="1" applyAlignment="1" applyProtection="1">
      <alignment horizontal="center" vertical="center"/>
    </xf>
    <xf numFmtId="0" fontId="34" fillId="0" borderId="0" xfId="0" applyNumberFormat="1" applyFont="1" applyFill="1" applyBorder="1" applyAlignment="1" applyProtection="1">
      <alignment horizontal="center" vertical="center"/>
    </xf>
    <xf numFmtId="43" fontId="32" fillId="0" borderId="0" xfId="0" applyNumberFormat="1" applyFont="1" applyFill="1" applyBorder="1" applyAlignment="1" applyProtection="1"/>
    <xf numFmtId="0" fontId="12" fillId="13" borderId="1" xfId="0" applyNumberFormat="1" applyFont="1" applyFill="1" applyBorder="1" applyAlignment="1" applyProtection="1">
      <alignment horizontal="left" vertical="center"/>
    </xf>
    <xf numFmtId="0" fontId="12" fillId="0" borderId="1" xfId="0" applyNumberFormat="1" applyFont="1" applyFill="1" applyBorder="1" applyAlignment="1" applyProtection="1">
      <alignment horizontal="left" vertical="center"/>
    </xf>
    <xf numFmtId="0" fontId="12" fillId="13" borderId="1" xfId="0" applyNumberFormat="1" applyFont="1" applyFill="1" applyBorder="1" applyAlignment="1" applyProtection="1">
      <alignment horizontal="center" vertical="center"/>
    </xf>
    <xf numFmtId="43" fontId="12" fillId="0" borderId="1" xfId="0" applyNumberFormat="1" applyFont="1" applyFill="1" applyBorder="1" applyAlignment="1" applyProtection="1">
      <alignment horizontal="center" vertical="center"/>
    </xf>
    <xf numFmtId="178" fontId="12" fillId="13" borderId="1" xfId="0" applyNumberFormat="1" applyFont="1" applyFill="1" applyBorder="1" applyAlignment="1" applyProtection="1">
      <alignment horizontal="right" vertical="center"/>
    </xf>
    <xf numFmtId="44" fontId="12" fillId="0" borderId="1" xfId="0" applyNumberFormat="1" applyFont="1" applyFill="1" applyBorder="1" applyAlignment="1" applyProtection="1">
      <alignment horizontal="right" vertical="center"/>
    </xf>
    <xf numFmtId="0" fontId="11" fillId="13" borderId="32" xfId="0" applyNumberFormat="1" applyFont="1" applyFill="1" applyBorder="1" applyAlignment="1" applyProtection="1"/>
    <xf numFmtId="0" fontId="35" fillId="0" borderId="32" xfId="0" applyNumberFormat="1" applyFont="1" applyFill="1" applyBorder="1" applyAlignment="1" applyProtection="1"/>
    <xf numFmtId="0" fontId="35" fillId="13" borderId="32" xfId="0" applyNumberFormat="1" applyFont="1" applyFill="1" applyBorder="1" applyAlignment="1" applyProtection="1"/>
    <xf numFmtId="176" fontId="35" fillId="13" borderId="32" xfId="0" applyNumberFormat="1" applyFont="1" applyFill="1" applyBorder="1" applyAlignment="1" applyProtection="1"/>
    <xf numFmtId="43" fontId="35" fillId="0" borderId="32" xfId="0" applyNumberFormat="1" applyFont="1" applyFill="1" applyBorder="1" applyAlignment="1" applyProtection="1"/>
    <xf numFmtId="178" fontId="35" fillId="13" borderId="32" xfId="0" applyNumberFormat="1" applyFont="1" applyFill="1" applyBorder="1" applyAlignment="1" applyProtection="1"/>
    <xf numFmtId="2" fontId="35" fillId="0" borderId="32" xfId="0" applyNumberFormat="1" applyFont="1" applyFill="1" applyBorder="1" applyAlignment="1" applyProtection="1"/>
    <xf numFmtId="0" fontId="36" fillId="0" borderId="0" xfId="0" applyNumberFormat="1" applyFont="1" applyFill="1" applyBorder="1" applyAlignment="1" applyProtection="1"/>
    <xf numFmtId="0" fontId="11" fillId="13" borderId="56" xfId="0" applyNumberFormat="1" applyFont="1" applyFill="1" applyBorder="1" applyAlignment="1" applyProtection="1"/>
    <xf numFmtId="0" fontId="35" fillId="0" borderId="56" xfId="0" applyNumberFormat="1" applyFont="1" applyFill="1" applyBorder="1" applyAlignment="1" applyProtection="1"/>
    <xf numFmtId="0" fontId="35" fillId="13" borderId="56" xfId="0" applyNumberFormat="1" applyFont="1" applyFill="1" applyBorder="1" applyAlignment="1" applyProtection="1"/>
    <xf numFmtId="43" fontId="35" fillId="0" borderId="56" xfId="0" applyNumberFormat="1" applyFont="1" applyFill="1" applyBorder="1" applyAlignment="1" applyProtection="1"/>
    <xf numFmtId="178" fontId="35" fillId="13" borderId="56" xfId="0" applyNumberFormat="1" applyFont="1" applyFill="1" applyBorder="1" applyAlignment="1" applyProtection="1"/>
    <xf numFmtId="2" fontId="35" fillId="0" borderId="56" xfId="0" applyNumberFormat="1" applyFont="1" applyFill="1" applyBorder="1" applyAlignment="1" applyProtection="1"/>
    <xf numFmtId="179" fontId="32" fillId="0" borderId="0" xfId="0" applyNumberFormat="1" applyFont="1" applyFill="1" applyBorder="1" applyAlignment="1" applyProtection="1"/>
    <xf numFmtId="0" fontId="0" fillId="0" borderId="0" xfId="0" applyAlignment="1">
      <alignment vertical="center"/>
    </xf>
    <xf numFmtId="0" fontId="12" fillId="14" borderId="62" xfId="0" applyNumberFormat="1" applyFont="1" applyFill="1" applyBorder="1" applyAlignment="1" applyProtection="1"/>
    <xf numFmtId="176" fontId="12" fillId="14" borderId="63" xfId="0" applyNumberFormat="1" applyFont="1" applyFill="1" applyBorder="1" applyAlignment="1" applyProtection="1"/>
    <xf numFmtId="0" fontId="11" fillId="0" borderId="50" xfId="0" applyNumberFormat="1" applyFont="1" applyFill="1" applyBorder="1" applyAlignment="1" applyProtection="1">
      <alignment horizontal="left" vertical="center"/>
    </xf>
    <xf numFmtId="0" fontId="11" fillId="0" borderId="0" xfId="0" applyNumberFormat="1" applyFont="1" applyFill="1" applyBorder="1" applyAlignment="1" applyProtection="1">
      <alignment vertical="center"/>
    </xf>
    <xf numFmtId="0" fontId="11" fillId="0" borderId="50" xfId="0" applyNumberFormat="1" applyFont="1" applyFill="1" applyBorder="1" applyAlignment="1" applyProtection="1">
      <alignment horizontal="left"/>
    </xf>
    <xf numFmtId="0" fontId="12" fillId="14" borderId="64" xfId="0" applyNumberFormat="1" applyFont="1" applyFill="1" applyBorder="1" applyAlignment="1" applyProtection="1">
      <alignment horizontal="left"/>
    </xf>
    <xf numFmtId="0" fontId="12" fillId="14" borderId="65" xfId="0" applyNumberFormat="1" applyFont="1" applyFill="1" applyBorder="1" applyAlignment="1" applyProtection="1"/>
    <xf numFmtId="0" fontId="11" fillId="0" borderId="52" xfId="0" applyNumberFormat="1" applyFont="1" applyFill="1" applyBorder="1" applyAlignment="1" applyProtection="1">
      <alignment horizontal="left" vertical="center"/>
    </xf>
    <xf numFmtId="0" fontId="11" fillId="0" borderId="13" xfId="0" applyNumberFormat="1" applyFont="1" applyFill="1" applyBorder="1" applyAlignment="1" applyProtection="1">
      <alignment vertical="center"/>
    </xf>
    <xf numFmtId="176" fontId="12" fillId="14" borderId="66" xfId="0" applyNumberFormat="1" applyFont="1" applyFill="1" applyBorder="1" applyAlignment="1" applyProtection="1"/>
    <xf numFmtId="0" fontId="11" fillId="0" borderId="51" xfId="0" applyNumberFormat="1" applyFont="1" applyFill="1" applyBorder="1" applyAlignment="1" applyProtection="1">
      <alignment vertical="center"/>
    </xf>
    <xf numFmtId="0" fontId="0" fillId="0" borderId="1" xfId="0" applyBorder="1" applyAlignment="1">
      <alignment vertical="center"/>
    </xf>
    <xf numFmtId="0" fontId="11" fillId="0" borderId="51" xfId="0" applyNumberFormat="1" applyFont="1" applyFill="1" applyBorder="1" applyAlignment="1" applyProtection="1"/>
    <xf numFmtId="0" fontId="12" fillId="14" borderId="67" xfId="0" applyNumberFormat="1" applyFont="1" applyFill="1" applyBorder="1" applyAlignment="1" applyProtection="1"/>
    <xf numFmtId="0" fontId="11" fillId="0" borderId="55" xfId="0" applyNumberFormat="1" applyFont="1" applyFill="1" applyBorder="1" applyAlignment="1" applyProtection="1">
      <alignment vertical="center"/>
    </xf>
    <xf numFmtId="0" fontId="0" fillId="0" borderId="0" xfId="0" applyAlignment="1">
      <alignment horizontal="left" vertical="center"/>
    </xf>
    <xf numFmtId="0" fontId="0" fillId="0" borderId="0" xfId="0" applyAlignment="1">
      <alignment horizontal="center"/>
    </xf>
    <xf numFmtId="0" fontId="11" fillId="0" borderId="52" xfId="0" applyNumberFormat="1" applyFont="1" applyFill="1" applyBorder="1" applyAlignment="1" applyProtection="1">
      <alignment horizontal="left" vertical="top"/>
    </xf>
    <xf numFmtId="0" fontId="11" fillId="0" borderId="13" xfId="0" applyNumberFormat="1" applyFont="1" applyFill="1" applyBorder="1" applyAlignment="1" applyProtection="1">
      <alignment horizontal="left" vertical="top"/>
    </xf>
    <xf numFmtId="0" fontId="11" fillId="0" borderId="55" xfId="0" applyNumberFormat="1" applyFont="1" applyFill="1" applyBorder="1" applyAlignment="1" applyProtection="1">
      <alignment horizontal="left" vertical="top"/>
    </xf>
    <xf numFmtId="0" fontId="11" fillId="0" borderId="52" xfId="0" applyNumberFormat="1" applyFont="1" applyFill="1" applyBorder="1" applyAlignment="1" applyProtection="1">
      <alignment horizontal="center" vertical="center"/>
    </xf>
    <xf numFmtId="0" fontId="11" fillId="0" borderId="55" xfId="0" applyNumberFormat="1" applyFont="1" applyFill="1" applyBorder="1" applyAlignment="1" applyProtection="1">
      <alignment horizontal="center" vertical="center"/>
    </xf>
    <xf numFmtId="0" fontId="11" fillId="0" borderId="55" xfId="0" applyNumberFormat="1" applyFont="1" applyFill="1" applyBorder="1" applyAlignment="1" applyProtection="1">
      <alignment horizontal="center"/>
    </xf>
    <xf numFmtId="0" fontId="12" fillId="15" borderId="50" xfId="0" applyNumberFormat="1" applyFont="1" applyFill="1" applyBorder="1" applyAlignment="1" applyProtection="1">
      <alignment horizontal="left" vertical="center"/>
    </xf>
    <xf numFmtId="1" fontId="12" fillId="15" borderId="51" xfId="0" applyNumberFormat="1" applyFont="1" applyFill="1" applyBorder="1" applyAlignment="1" applyProtection="1">
      <alignment horizontal="center"/>
    </xf>
    <xf numFmtId="0" fontId="11" fillId="0" borderId="0" xfId="0" applyNumberFormat="1" applyFont="1" applyFill="1" applyBorder="1" applyAlignment="1" applyProtection="1">
      <alignment horizontal="center"/>
    </xf>
    <xf numFmtId="0" fontId="11" fillId="0" borderId="51" xfId="0" applyNumberFormat="1" applyFont="1" applyFill="1" applyBorder="1" applyAlignment="1" applyProtection="1">
      <alignment horizontal="center"/>
    </xf>
    <xf numFmtId="0" fontId="37" fillId="0" borderId="50" xfId="0" applyNumberFormat="1" applyFont="1" applyFill="1" applyBorder="1" applyAlignment="1" applyProtection="1">
      <alignment horizontal="left" vertical="center"/>
    </xf>
    <xf numFmtId="1" fontId="11" fillId="0" borderId="51" xfId="0" applyNumberFormat="1" applyFont="1" applyFill="1" applyBorder="1" applyAlignment="1" applyProtection="1">
      <alignment horizontal="center"/>
    </xf>
    <xf numFmtId="1" fontId="11" fillId="0" borderId="0" xfId="0" applyNumberFormat="1" applyFont="1" applyFill="1" applyBorder="1" applyAlignment="1" applyProtection="1">
      <alignment horizontal="center"/>
    </xf>
    <xf numFmtId="0" fontId="12" fillId="15" borderId="53" xfId="0" applyNumberFormat="1" applyFont="1" applyFill="1" applyBorder="1" applyAlignment="1" applyProtection="1">
      <alignment horizontal="left" vertical="center"/>
    </xf>
    <xf numFmtId="1" fontId="12" fillId="15" borderId="54" xfId="0" applyNumberFormat="1" applyFont="1" applyFill="1" applyBorder="1" applyAlignment="1" applyProtection="1">
      <alignment horizontal="center"/>
    </xf>
    <xf numFmtId="0" fontId="11" fillId="0" borderId="12" xfId="0" applyNumberFormat="1" applyFont="1" applyFill="1" applyBorder="1" applyAlignment="1" applyProtection="1">
      <alignment horizontal="center"/>
    </xf>
    <xf numFmtId="0" fontId="11" fillId="0" borderId="54" xfId="0" applyNumberFormat="1" applyFont="1" applyFill="1" applyBorder="1" applyAlignment="1" applyProtection="1">
      <alignment horizontal="center"/>
    </xf>
    <xf numFmtId="0" fontId="18" fillId="6" borderId="52" xfId="0" applyFont="1" applyFill="1" applyBorder="1" applyAlignment="1">
      <alignment horizontal="center" vertical="top"/>
    </xf>
    <xf numFmtId="0" fontId="18" fillId="6" borderId="55" xfId="0" applyFont="1" applyFill="1" applyBorder="1" applyAlignment="1">
      <alignment horizontal="center" vertical="top"/>
    </xf>
    <xf numFmtId="0" fontId="0" fillId="11" borderId="48" xfId="0" applyFont="1" applyFill="1" applyBorder="1" applyAlignment="1">
      <alignment horizontal="left" vertical="top" wrapText="1"/>
    </xf>
    <xf numFmtId="0" fontId="0" fillId="11" borderId="57" xfId="0" applyFont="1" applyFill="1" applyBorder="1" applyAlignment="1">
      <alignment horizontal="left" vertical="top" wrapText="1"/>
    </xf>
    <xf numFmtId="0" fontId="0" fillId="11" borderId="50" xfId="0" applyFont="1" applyFill="1" applyBorder="1" applyAlignment="1">
      <alignment horizontal="left" vertical="top" wrapText="1"/>
    </xf>
    <xf numFmtId="0" fontId="0" fillId="11" borderId="0" xfId="0" applyFont="1" applyFill="1" applyBorder="1" applyAlignment="1">
      <alignment horizontal="left" vertical="top" wrapText="1"/>
    </xf>
    <xf numFmtId="0" fontId="0" fillId="11" borderId="53" xfId="0" applyFont="1" applyFill="1" applyBorder="1" applyAlignment="1">
      <alignment horizontal="left" vertical="top" wrapText="1"/>
    </xf>
    <xf numFmtId="0" fontId="0" fillId="11" borderId="12" xfId="0" applyFont="1" applyFill="1" applyBorder="1" applyAlignment="1">
      <alignment horizontal="left" vertical="top" wrapText="1"/>
    </xf>
    <xf numFmtId="0" fontId="11" fillId="0" borderId="1" xfId="0" applyNumberFormat="1" applyFont="1" applyFill="1" applyBorder="1" applyAlignment="1" applyProtection="1"/>
    <xf numFmtId="0" fontId="11" fillId="0" borderId="32" xfId="0" applyNumberFormat="1" applyFont="1" applyFill="1" applyBorder="1" applyAlignment="1" applyProtection="1"/>
    <xf numFmtId="0" fontId="11" fillId="0" borderId="56" xfId="0" applyNumberFormat="1" applyFont="1" applyFill="1" applyBorder="1" applyAlignment="1" applyProtection="1"/>
    <xf numFmtId="0" fontId="0" fillId="0" borderId="0" xfId="0" applyBorder="1" applyAlignment="1">
      <alignment horizontal="left" vertical="top" wrapText="1"/>
    </xf>
    <xf numFmtId="0" fontId="0" fillId="11" borderId="49" xfId="0" applyFont="1" applyFill="1" applyBorder="1" applyAlignment="1">
      <alignment horizontal="left" vertical="top" wrapText="1"/>
    </xf>
    <xf numFmtId="0" fontId="0" fillId="11" borderId="51" xfId="0" applyFont="1" applyFill="1" applyBorder="1" applyAlignment="1">
      <alignment horizontal="left" vertical="top" wrapText="1"/>
    </xf>
    <xf numFmtId="0" fontId="0" fillId="11" borderId="50" xfId="0" applyFill="1" applyBorder="1" applyAlignment="1">
      <alignment horizontal="left" vertical="top" wrapText="1"/>
    </xf>
    <xf numFmtId="0" fontId="0" fillId="11" borderId="54" xfId="0" applyFont="1" applyFill="1" applyBorder="1" applyAlignment="1">
      <alignment horizontal="left" vertical="top" wrapText="1"/>
    </xf>
    <xf numFmtId="0" fontId="0" fillId="11" borderId="53" xfId="0" applyFill="1" applyBorder="1" applyAlignment="1">
      <alignment horizontal="left" vertical="top" wrapText="1"/>
    </xf>
    <xf numFmtId="0" fontId="18" fillId="6" borderId="52" xfId="0" applyFont="1" applyFill="1" applyBorder="1" applyAlignment="1">
      <alignment horizontal="center"/>
    </xf>
    <xf numFmtId="0" fontId="0" fillId="11" borderId="57" xfId="0" applyFill="1" applyBorder="1" applyAlignment="1">
      <alignment horizontal="left" vertical="top" wrapText="1"/>
    </xf>
    <xf numFmtId="0" fontId="0" fillId="11" borderId="49" xfId="0" applyFill="1" applyBorder="1" applyAlignment="1">
      <alignment horizontal="left" vertical="top" wrapText="1"/>
    </xf>
    <xf numFmtId="0" fontId="0" fillId="11" borderId="0" xfId="0" applyFill="1" applyBorder="1" applyAlignment="1">
      <alignment horizontal="left" vertical="top" wrapText="1"/>
    </xf>
    <xf numFmtId="0" fontId="0" fillId="11" borderId="51" xfId="0" applyFill="1" applyBorder="1" applyAlignment="1">
      <alignment horizontal="left" vertical="top" wrapText="1"/>
    </xf>
    <xf numFmtId="0" fontId="0" fillId="11" borderId="12" xfId="0" applyFill="1" applyBorder="1" applyAlignment="1">
      <alignment horizontal="left" vertical="top" wrapText="1"/>
    </xf>
    <xf numFmtId="0" fontId="0" fillId="11" borderId="54" xfId="0" applyFill="1" applyBorder="1" applyAlignment="1">
      <alignment horizontal="left" vertical="top" wrapText="1"/>
    </xf>
    <xf numFmtId="0" fontId="0" fillId="6" borderId="13" xfId="0" applyFill="1" applyBorder="1" applyAlignment="1">
      <alignment horizontal="center"/>
    </xf>
    <xf numFmtId="0" fontId="0" fillId="6" borderId="55" xfId="0" applyFill="1" applyBorder="1" applyAlignment="1">
      <alignment horizontal="center"/>
    </xf>
    <xf numFmtId="0" fontId="38" fillId="16" borderId="1" xfId="0" applyFont="1" applyFill="1" applyBorder="1" applyAlignment="1">
      <alignment horizontal="center" wrapText="1"/>
    </xf>
    <xf numFmtId="0" fontId="2" fillId="16" borderId="1" xfId="0" applyFont="1" applyFill="1" applyBorder="1" applyAlignment="1">
      <alignment horizontal="center" wrapText="1"/>
    </xf>
    <xf numFmtId="0" fontId="39" fillId="14" borderId="8" xfId="0" applyNumberFormat="1" applyFont="1" applyFill="1" applyBorder="1" applyAlignment="1" applyProtection="1">
      <alignment horizontal="center"/>
    </xf>
    <xf numFmtId="0" fontId="11" fillId="0" borderId="48" xfId="0" applyNumberFormat="1" applyFont="1" applyFill="1" applyBorder="1" applyAlignment="1" applyProtection="1"/>
    <xf numFmtId="0" fontId="11" fillId="0" borderId="57" xfId="0" applyNumberFormat="1" applyFont="1" applyFill="1" applyBorder="1" applyAlignment="1" applyProtection="1"/>
    <xf numFmtId="0" fontId="11" fillId="0" borderId="50" xfId="0" applyNumberFormat="1" applyFont="1" applyFill="1" applyBorder="1" applyAlignment="1" applyProtection="1"/>
    <xf numFmtId="0" fontId="11" fillId="0" borderId="53" xfId="0" applyNumberFormat="1" applyFont="1" applyFill="1" applyBorder="1" applyAlignment="1" applyProtection="1"/>
    <xf numFmtId="0" fontId="11" fillId="0" borderId="12" xfId="0" applyNumberFormat="1" applyFont="1" applyFill="1" applyBorder="1" applyAlignment="1" applyProtection="1"/>
    <xf numFmtId="0" fontId="11" fillId="0" borderId="54" xfId="0" applyNumberFormat="1" applyFont="1" applyFill="1" applyBorder="1" applyAlignment="1" applyProtection="1"/>
    <xf numFmtId="0" fontId="11" fillId="0" borderId="68" xfId="0" applyNumberFormat="1" applyFont="1" applyFill="1" applyBorder="1" applyAlignment="1" applyProtection="1"/>
    <xf numFmtId="0" fontId="11" fillId="0" borderId="69" xfId="0" applyNumberFormat="1" applyFont="1" applyFill="1" applyBorder="1" applyAlignment="1" applyProtection="1"/>
    <xf numFmtId="0" fontId="11" fillId="0" borderId="70" xfId="0" applyNumberFormat="1" applyFont="1" applyFill="1" applyBorder="1" applyAlignment="1" applyProtection="1"/>
    <xf numFmtId="0" fontId="11" fillId="0" borderId="71" xfId="0" applyNumberFormat="1" applyFont="1" applyFill="1" applyBorder="1" applyAlignment="1" applyProtection="1"/>
    <xf numFmtId="0" fontId="11" fillId="0" borderId="72" xfId="0" applyNumberFormat="1" applyFont="1" applyFill="1" applyBorder="1" applyAlignment="1" applyProtection="1"/>
    <xf numFmtId="0" fontId="11" fillId="0" borderId="73" xfId="0" applyNumberFormat="1" applyFont="1" applyFill="1" applyBorder="1" applyAlignment="1" applyProtection="1"/>
    <xf numFmtId="0" fontId="18" fillId="6" borderId="52" xfId="0" applyFont="1" applyFill="1" applyBorder="1" applyAlignment="1">
      <alignment horizontal="center" wrapText="1"/>
    </xf>
    <xf numFmtId="0" fontId="11" fillId="0" borderId="74" xfId="0" applyNumberFormat="1" applyFont="1" applyFill="1" applyBorder="1" applyAlignment="1" applyProtection="1"/>
    <xf numFmtId="0" fontId="11" fillId="0" borderId="75" xfId="0" applyNumberFormat="1" applyFont="1" applyFill="1" applyBorder="1" applyAlignment="1" applyProtection="1"/>
    <xf numFmtId="0" fontId="11" fillId="0" borderId="76" xfId="0" applyNumberFormat="1" applyFont="1" applyFill="1" applyBorder="1" applyAlignment="1" applyProtection="1"/>
    <xf numFmtId="0" fontId="39" fillId="14" borderId="1" xfId="0" applyNumberFormat="1" applyFont="1" applyFill="1" applyBorder="1" applyAlignment="1" applyProtection="1">
      <alignment horizontal="center"/>
    </xf>
    <xf numFmtId="0" fontId="39" fillId="14" borderId="1" xfId="0" applyNumberFormat="1" applyFont="1" applyFill="1" applyBorder="1" applyAlignment="1" applyProtection="1">
      <alignment horizontal="center" wrapText="1"/>
    </xf>
    <xf numFmtId="0" fontId="18" fillId="6" borderId="13" xfId="0" applyFont="1" applyFill="1" applyBorder="1" applyAlignment="1">
      <alignment horizontal="center" wrapText="1"/>
    </xf>
    <xf numFmtId="0" fontId="18" fillId="6" borderId="55" xfId="0" applyFont="1" applyFill="1" applyBorder="1" applyAlignment="1">
      <alignment horizontal="center" wrapText="1"/>
    </xf>
    <xf numFmtId="0" fontId="18" fillId="6" borderId="13" xfId="0" applyFont="1" applyFill="1" applyBorder="1" applyAlignment="1">
      <alignment horizontal="center"/>
    </xf>
    <xf numFmtId="0" fontId="18" fillId="6" borderId="55" xfId="0" applyFont="1" applyFill="1" applyBorder="1" applyAlignment="1">
      <alignment horizontal="center"/>
    </xf>
    <xf numFmtId="0" fontId="38" fillId="17" borderId="1" xfId="0" applyFont="1" applyFill="1" applyBorder="1" applyAlignment="1">
      <alignment horizontal="center" wrapText="1"/>
    </xf>
    <xf numFmtId="0" fontId="2" fillId="17" borderId="1" xfId="0" applyFont="1" applyFill="1" applyBorder="1" applyAlignment="1">
      <alignment horizontal="center" wrapText="1"/>
    </xf>
    <xf numFmtId="0" fontId="27" fillId="18" borderId="1" xfId="0" applyFont="1" applyFill="1" applyBorder="1"/>
    <xf numFmtId="0" fontId="27" fillId="18" borderId="1" xfId="0" applyFont="1" applyFill="1" applyBorder="1" applyAlignment="1">
      <alignment horizontal="center"/>
    </xf>
    <xf numFmtId="0" fontId="0" fillId="0" borderId="1" xfId="0" applyBorder="1" applyAlignment="1">
      <alignment horizontal="center"/>
    </xf>
    <xf numFmtId="0" fontId="9" fillId="6" borderId="1" xfId="0" applyFont="1" applyFill="1" applyBorder="1" applyAlignment="1">
      <alignment horizontal="center" vertical="center"/>
    </xf>
    <xf numFmtId="0" fontId="18" fillId="19" borderId="1" xfId="0" applyFont="1" applyFill="1" applyBorder="1" applyAlignment="1">
      <alignment horizontal="center" vertical="center"/>
    </xf>
    <xf numFmtId="176" fontId="0" fillId="0" borderId="1" xfId="0" applyNumberFormat="1" applyBorder="1" applyAlignment="1">
      <alignment horizontal="center" vertical="center"/>
    </xf>
    <xf numFmtId="178" fontId="0" fillId="0" borderId="1" xfId="2" applyNumberFormat="1" applyFont="1" applyBorder="1" applyAlignment="1"/>
    <xf numFmtId="0" fontId="9" fillId="6" borderId="1" xfId="0" applyFont="1" applyFill="1" applyBorder="1" applyAlignment="1">
      <alignment horizontal="center" wrapText="1"/>
    </xf>
    <xf numFmtId="0" fontId="2" fillId="6" borderId="1" xfId="0" applyFont="1" applyFill="1" applyBorder="1" applyAlignment="1">
      <alignment horizontal="center" wrapText="1"/>
    </xf>
    <xf numFmtId="0" fontId="0" fillId="20" borderId="48" xfId="0" applyFill="1" applyBorder="1" applyAlignment="1">
      <alignment horizontal="center" vertical="center" wrapText="1"/>
    </xf>
    <xf numFmtId="0" fontId="0" fillId="20" borderId="57" xfId="0" applyFill="1" applyBorder="1" applyAlignment="1">
      <alignment horizontal="center" vertical="center" wrapText="1"/>
    </xf>
    <xf numFmtId="0" fontId="0" fillId="20" borderId="50" xfId="0" applyFill="1" applyBorder="1" applyAlignment="1">
      <alignment horizontal="center" vertical="center" wrapText="1"/>
    </xf>
    <xf numFmtId="0" fontId="0" fillId="20" borderId="0" xfId="0" applyFill="1" applyBorder="1" applyAlignment="1">
      <alignment horizontal="center" vertical="center" wrapText="1"/>
    </xf>
    <xf numFmtId="0" fontId="0" fillId="20" borderId="53" xfId="0" applyFill="1" applyBorder="1" applyAlignment="1">
      <alignment horizontal="center" vertical="center" wrapText="1"/>
    </xf>
    <xf numFmtId="0" fontId="0" fillId="20" borderId="12" xfId="0" applyFill="1" applyBorder="1" applyAlignment="1">
      <alignment horizontal="center" vertical="center" wrapText="1"/>
    </xf>
    <xf numFmtId="0" fontId="0" fillId="20" borderId="49" xfId="0" applyFill="1" applyBorder="1" applyAlignment="1">
      <alignment horizontal="center" vertical="center" wrapText="1"/>
    </xf>
    <xf numFmtId="0" fontId="0" fillId="20" borderId="51" xfId="0" applyFill="1" applyBorder="1" applyAlignment="1">
      <alignment horizontal="center" vertical="center" wrapText="1"/>
    </xf>
    <xf numFmtId="0" fontId="0" fillId="20" borderId="54" xfId="0" applyFill="1" applyBorder="1" applyAlignment="1">
      <alignment horizontal="center" vertical="center" wrapText="1"/>
    </xf>
    <xf numFmtId="0" fontId="40" fillId="0" borderId="48" xfId="0" applyFont="1" applyFill="1" applyBorder="1" applyAlignment="1">
      <alignment horizontal="center" vertical="center" wrapText="1"/>
    </xf>
    <xf numFmtId="0" fontId="40" fillId="0" borderId="57" xfId="0" applyFont="1" applyFill="1" applyBorder="1" applyAlignment="1">
      <alignment horizontal="center" vertical="center" wrapText="1"/>
    </xf>
    <xf numFmtId="0" fontId="40" fillId="0" borderId="53" xfId="0" applyFont="1" applyFill="1" applyBorder="1" applyAlignment="1">
      <alignment horizontal="center" vertical="center" wrapText="1"/>
    </xf>
    <xf numFmtId="0" fontId="40" fillId="0" borderId="12" xfId="0" applyFont="1" applyFill="1" applyBorder="1" applyAlignment="1">
      <alignment horizontal="center" vertical="center" wrapText="1"/>
    </xf>
    <xf numFmtId="0" fontId="41" fillId="21" borderId="0" xfId="0" applyFont="1" applyFill="1" applyAlignment="1">
      <alignment horizontal="center" vertical="center"/>
    </xf>
    <xf numFmtId="0" fontId="18" fillId="0" borderId="1" xfId="0" applyFont="1" applyBorder="1" applyAlignment="1">
      <alignment vertical="center"/>
    </xf>
    <xf numFmtId="176" fontId="0" fillId="0" borderId="1" xfId="0" applyNumberFormat="1" applyBorder="1" applyAlignment="1">
      <alignment horizontal="left" vertical="center"/>
    </xf>
    <xf numFmtId="180" fontId="0" fillId="0" borderId="1" xfId="5" applyNumberFormat="1" applyFont="1" applyBorder="1" applyAlignment="1">
      <alignment horizontal="center" vertical="center"/>
    </xf>
    <xf numFmtId="0" fontId="18" fillId="22" borderId="1" xfId="0" applyFont="1" applyFill="1" applyBorder="1" applyAlignment="1">
      <alignment horizontal="center" vertical="center"/>
    </xf>
    <xf numFmtId="0" fontId="18" fillId="0" borderId="0" xfId="0" applyFont="1" applyFill="1" applyBorder="1" applyAlignment="1">
      <alignment horizontal="center" vertical="center"/>
    </xf>
    <xf numFmtId="0" fontId="42" fillId="23" borderId="0" xfId="0" applyFont="1" applyFill="1" applyAlignment="1">
      <alignment horizontal="center" vertical="center"/>
    </xf>
    <xf numFmtId="178" fontId="0" fillId="0" borderId="0" xfId="2" applyNumberFormat="1" applyFont="1" applyBorder="1" applyAlignment="1"/>
    <xf numFmtId="0" fontId="27" fillId="0" borderId="0" xfId="0" applyFont="1" applyFill="1" applyAlignment="1">
      <alignment horizontal="center" vertical="center"/>
    </xf>
    <xf numFmtId="0" fontId="40" fillId="0" borderId="49" xfId="0" applyFont="1" applyFill="1" applyBorder="1" applyAlignment="1">
      <alignment horizontal="center" vertical="center" wrapText="1"/>
    </xf>
    <xf numFmtId="0" fontId="40" fillId="0" borderId="54" xfId="0" applyFont="1" applyFill="1" applyBorder="1" applyAlignment="1">
      <alignment horizontal="center" vertical="center" wrapText="1"/>
    </xf>
    <xf numFmtId="0" fontId="0" fillId="0" borderId="0" xfId="0" applyFill="1"/>
    <xf numFmtId="0" fontId="30" fillId="0" borderId="52" xfId="0" applyFont="1" applyFill="1" applyBorder="1" applyAlignment="1">
      <alignment horizontal="left" vertical="top"/>
    </xf>
    <xf numFmtId="0" fontId="30" fillId="0" borderId="13" xfId="0" applyFont="1" applyFill="1" applyBorder="1" applyAlignment="1">
      <alignment horizontal="left" vertical="top"/>
    </xf>
    <xf numFmtId="0" fontId="30" fillId="0" borderId="55" xfId="0" applyFont="1" applyFill="1" applyBorder="1" applyAlignment="1">
      <alignment horizontal="left" vertical="top"/>
    </xf>
    <xf numFmtId="0" fontId="0" fillId="0" borderId="1" xfId="0" applyBorder="1" applyAlignment="1">
      <alignment horizontal="left" vertical="top" wrapText="1"/>
    </xf>
    <xf numFmtId="0" fontId="25" fillId="0" borderId="1" xfId="0" applyNumberFormat="1" applyFont="1" applyFill="1" applyBorder="1" applyAlignment="1" applyProtection="1">
      <alignment horizontal="center" vertical="center"/>
    </xf>
    <xf numFmtId="0" fontId="0" fillId="0" borderId="1" xfId="0" applyBorder="1" applyAlignment="1">
      <alignment horizontal="center" vertical="center"/>
    </xf>
    <xf numFmtId="0" fontId="14" fillId="0" borderId="52" xfId="0" applyNumberFormat="1" applyFont="1" applyFill="1" applyBorder="1" applyAlignment="1" applyProtection="1">
      <alignment horizontal="left" vertical="center"/>
    </xf>
    <xf numFmtId="0" fontId="14" fillId="0" borderId="13" xfId="0" applyNumberFormat="1" applyFont="1" applyFill="1" applyBorder="1" applyAlignment="1" applyProtection="1">
      <alignment horizontal="left" vertical="center"/>
    </xf>
    <xf numFmtId="0" fontId="14" fillId="0" borderId="55" xfId="0" applyNumberFormat="1" applyFont="1" applyFill="1" applyBorder="1" applyAlignment="1" applyProtection="1">
      <alignment horizontal="left" vertical="center"/>
    </xf>
    <xf numFmtId="0" fontId="14" fillId="0" borderId="8" xfId="0" applyNumberFormat="1" applyFont="1" applyFill="1" applyBorder="1" applyAlignment="1" applyProtection="1">
      <alignment horizontal="center"/>
    </xf>
    <xf numFmtId="0" fontId="23" fillId="0" borderId="52" xfId="0" applyNumberFormat="1" applyFont="1" applyFill="1" applyBorder="1" applyAlignment="1" applyProtection="1">
      <alignment horizontal="left" vertical="top"/>
    </xf>
    <xf numFmtId="0" fontId="23" fillId="0" borderId="13" xfId="0" applyNumberFormat="1" applyFont="1" applyFill="1" applyBorder="1" applyAlignment="1" applyProtection="1">
      <alignment horizontal="left" vertical="top"/>
    </xf>
    <xf numFmtId="0" fontId="23" fillId="0" borderId="55" xfId="0" applyNumberFormat="1" applyFont="1" applyFill="1" applyBorder="1" applyAlignment="1" applyProtection="1">
      <alignment horizontal="left" vertical="top"/>
    </xf>
    <xf numFmtId="0" fontId="14" fillId="0" borderId="32" xfId="0" applyNumberFormat="1" applyFont="1" applyFill="1" applyBorder="1" applyAlignment="1" applyProtection="1">
      <alignment horizontal="center"/>
    </xf>
    <xf numFmtId="0" fontId="14" fillId="0" borderId="56" xfId="0" applyNumberFormat="1" applyFont="1" applyFill="1" applyBorder="1" applyAlignment="1" applyProtection="1">
      <alignment horizontal="center"/>
    </xf>
    <xf numFmtId="0" fontId="23" fillId="0" borderId="49" xfId="0" applyNumberFormat="1" applyFont="1" applyFill="1" applyBorder="1" applyAlignment="1" applyProtection="1">
      <alignment horizontal="left" vertical="top"/>
    </xf>
    <xf numFmtId="0" fontId="14" fillId="0" borderId="1" xfId="0" applyNumberFormat="1" applyFont="1" applyFill="1" applyBorder="1" applyAlignment="1" applyProtection="1">
      <alignment horizontal="left" vertical="top"/>
    </xf>
    <xf numFmtId="0" fontId="14" fillId="0" borderId="0" xfId="0" applyNumberFormat="1" applyFont="1" applyFill="1" applyBorder="1" applyAlignment="1" applyProtection="1">
      <alignment horizontal="left" vertical="top"/>
    </xf>
    <xf numFmtId="0" fontId="23" fillId="0" borderId="56" xfId="0" applyNumberFormat="1" applyFont="1" applyFill="1" applyBorder="1" applyAlignment="1" applyProtection="1"/>
    <xf numFmtId="0" fontId="23" fillId="0" borderId="1" xfId="0" applyNumberFormat="1" applyFont="1" applyFill="1" applyBorder="1" applyAlignment="1" applyProtection="1"/>
    <xf numFmtId="0" fontId="14" fillId="0" borderId="48" xfId="0" applyNumberFormat="1" applyFont="1" applyFill="1" applyBorder="1" applyAlignment="1" applyProtection="1">
      <alignment horizontal="left" vertical="top"/>
    </xf>
    <xf numFmtId="0" fontId="14" fillId="0" borderId="49" xfId="0" applyNumberFormat="1" applyFont="1" applyFill="1" applyBorder="1" applyAlignment="1" applyProtection="1">
      <alignment horizontal="left" vertical="top"/>
    </xf>
    <xf numFmtId="0" fontId="14" fillId="0" borderId="8" xfId="0" applyNumberFormat="1" applyFont="1" applyFill="1" applyBorder="1" applyAlignment="1" applyProtection="1">
      <alignment horizontal="center" vertical="top"/>
    </xf>
    <xf numFmtId="0" fontId="23" fillId="0" borderId="1" xfId="0" applyNumberFormat="1" applyFont="1" applyFill="1" applyBorder="1" applyAlignment="1" applyProtection="1">
      <alignment horizontal="left" vertical="top"/>
    </xf>
    <xf numFmtId="0" fontId="14" fillId="0" borderId="32" xfId="0" applyNumberFormat="1" applyFont="1" applyFill="1" applyBorder="1" applyAlignment="1" applyProtection="1">
      <alignment horizontal="center" vertical="top"/>
    </xf>
    <xf numFmtId="0" fontId="14" fillId="0" borderId="56" xfId="0" applyNumberFormat="1" applyFont="1" applyFill="1" applyBorder="1" applyAlignment="1" applyProtection="1">
      <alignment horizontal="center" vertical="top"/>
    </xf>
    <xf numFmtId="0" fontId="23" fillId="0" borderId="8" xfId="0" applyNumberFormat="1" applyFont="1" applyFill="1" applyBorder="1" applyAlignment="1" applyProtection="1">
      <alignment horizontal="left" vertical="top"/>
    </xf>
    <xf numFmtId="0" fontId="14" fillId="0" borderId="52" xfId="0" applyNumberFormat="1" applyFont="1" applyFill="1" applyBorder="1" applyAlignment="1" applyProtection="1">
      <alignment horizontal="left" vertical="top"/>
    </xf>
    <xf numFmtId="0" fontId="14" fillId="0" borderId="13" xfId="0" applyNumberFormat="1" applyFont="1" applyFill="1" applyBorder="1" applyAlignment="1" applyProtection="1">
      <alignment horizontal="left" vertical="top"/>
    </xf>
    <xf numFmtId="0" fontId="14" fillId="0" borderId="55" xfId="0" applyNumberFormat="1" applyFont="1" applyFill="1" applyBorder="1" applyAlignment="1" applyProtection="1">
      <alignment horizontal="left" vertical="top"/>
    </xf>
    <xf numFmtId="0" fontId="14" fillId="0" borderId="48" xfId="0" applyNumberFormat="1" applyFont="1" applyFill="1" applyBorder="1" applyAlignment="1" applyProtection="1">
      <alignment horizontal="left" vertical="center"/>
    </xf>
    <xf numFmtId="0" fontId="14" fillId="0" borderId="57" xfId="0" applyNumberFormat="1" applyFont="1" applyFill="1" applyBorder="1" applyAlignment="1" applyProtection="1">
      <alignment horizontal="left" vertical="center"/>
    </xf>
    <xf numFmtId="0" fontId="0" fillId="0" borderId="0" xfId="0" applyAlignment="1">
      <alignment horizontal="center" vertical="center"/>
    </xf>
    <xf numFmtId="0" fontId="43" fillId="24" borderId="0" xfId="0" applyFont="1" applyFill="1" applyAlignment="1">
      <alignment horizontal="center"/>
    </xf>
    <xf numFmtId="0" fontId="12" fillId="13" borderId="1" xfId="0" applyNumberFormat="1" applyFont="1" applyFill="1" applyBorder="1" applyAlignment="1" applyProtection="1">
      <alignment horizontal="center" vertical="top"/>
    </xf>
    <xf numFmtId="0" fontId="12" fillId="0" borderId="1" xfId="0" applyNumberFormat="1" applyFont="1" applyFill="1" applyBorder="1" applyAlignment="1" applyProtection="1">
      <alignment horizontal="center" vertical="top"/>
    </xf>
    <xf numFmtId="178" fontId="12" fillId="13" borderId="1" xfId="0" applyNumberFormat="1" applyFont="1" applyFill="1" applyBorder="1" applyAlignment="1" applyProtection="1">
      <alignment horizontal="center" vertical="center"/>
    </xf>
    <xf numFmtId="44" fontId="12" fillId="0" borderId="1" xfId="0" applyNumberFormat="1" applyFont="1" applyFill="1" applyBorder="1" applyAlignment="1" applyProtection="1">
      <alignment horizontal="center" vertical="top"/>
    </xf>
    <xf numFmtId="0" fontId="11" fillId="13" borderId="1" xfId="0" applyNumberFormat="1" applyFont="1" applyFill="1" applyBorder="1" applyAlignment="1" applyProtection="1">
      <alignment horizontal="center" vertical="top"/>
    </xf>
    <xf numFmtId="0" fontId="35" fillId="0" borderId="1" xfId="0" applyNumberFormat="1" applyFont="1" applyFill="1" applyBorder="1" applyAlignment="1" applyProtection="1">
      <alignment horizontal="center" vertical="top"/>
    </xf>
    <xf numFmtId="0" fontId="35" fillId="13" borderId="1" xfId="0" applyNumberFormat="1" applyFont="1" applyFill="1" applyBorder="1" applyAlignment="1" applyProtection="1">
      <alignment horizontal="center" vertical="top"/>
    </xf>
    <xf numFmtId="176" fontId="35" fillId="13" borderId="1" xfId="0" applyNumberFormat="1" applyFont="1" applyFill="1" applyBorder="1" applyAlignment="1" applyProtection="1">
      <alignment horizontal="center" vertical="top"/>
    </xf>
    <xf numFmtId="43" fontId="35" fillId="0" borderId="1" xfId="0" applyNumberFormat="1" applyFont="1" applyFill="1" applyBorder="1" applyAlignment="1" applyProtection="1">
      <alignment horizontal="center" vertical="center"/>
    </xf>
    <xf numFmtId="178" fontId="35" fillId="13" borderId="1" xfId="0" applyNumberFormat="1" applyFont="1" applyFill="1" applyBorder="1" applyAlignment="1" applyProtection="1">
      <alignment horizontal="center" vertical="center"/>
    </xf>
    <xf numFmtId="2" fontId="35" fillId="0" borderId="1" xfId="0" applyNumberFormat="1" applyFont="1" applyFill="1" applyBorder="1" applyAlignment="1" applyProtection="1">
      <alignment horizontal="center" vertical="top"/>
    </xf>
    <xf numFmtId="0" fontId="0" fillId="0" borderId="0" xfId="0" applyFont="1"/>
    <xf numFmtId="0" fontId="44" fillId="9" borderId="77" xfId="0" applyFont="1" applyFill="1" applyBorder="1" applyAlignment="1">
      <alignment horizontal="center" vertical="top"/>
    </xf>
    <xf numFmtId="0" fontId="44" fillId="9" borderId="78" xfId="0" applyFont="1" applyFill="1" applyBorder="1" applyAlignment="1">
      <alignment horizontal="center" vertical="top"/>
    </xf>
    <xf numFmtId="0" fontId="45" fillId="0" borderId="79" xfId="0" applyFont="1" applyBorder="1" applyAlignment="1">
      <alignment horizontal="center" vertical="top"/>
    </xf>
    <xf numFmtId="0" fontId="46" fillId="0" borderId="1" xfId="0" applyFont="1" applyBorder="1" applyAlignment="1">
      <alignment horizontal="center" vertical="top"/>
    </xf>
    <xf numFmtId="0" fontId="44" fillId="0" borderId="80" xfId="0" applyFont="1" applyBorder="1" applyAlignment="1">
      <alignment horizontal="center" vertical="top"/>
    </xf>
    <xf numFmtId="2" fontId="44" fillId="6" borderId="81" xfId="0" applyNumberFormat="1" applyFont="1" applyFill="1" applyBorder="1" applyAlignment="1">
      <alignment horizontal="center" vertical="top"/>
    </xf>
    <xf numFmtId="2" fontId="44" fillId="0" borderId="81" xfId="0" applyNumberFormat="1" applyFont="1" applyBorder="1" applyAlignment="1">
      <alignment horizontal="center" vertical="top"/>
    </xf>
    <xf numFmtId="0" fontId="44" fillId="9" borderId="82" xfId="0" applyFont="1" applyFill="1" applyBorder="1" applyAlignment="1">
      <alignment horizontal="center" vertical="top"/>
    </xf>
    <xf numFmtId="0" fontId="46" fillId="6" borderId="1" xfId="0" applyFont="1" applyFill="1" applyBorder="1" applyAlignment="1">
      <alignment horizontal="center" vertical="top"/>
    </xf>
    <xf numFmtId="0" fontId="46" fillId="0" borderId="83" xfId="0" applyFont="1" applyBorder="1" applyAlignment="1">
      <alignment horizontal="center" vertical="top"/>
    </xf>
    <xf numFmtId="0" fontId="46" fillId="0" borderId="81" xfId="0" applyFont="1" applyBorder="1" applyAlignment="1">
      <alignment horizontal="center" vertical="top"/>
    </xf>
    <xf numFmtId="0" fontId="46" fillId="0" borderId="84" xfId="0" applyFont="1" applyBorder="1" applyAlignment="1">
      <alignment horizontal="center" vertical="top"/>
    </xf>
    <xf numFmtId="0" fontId="43" fillId="12" borderId="0" xfId="0" applyFont="1" applyFill="1" applyAlignment="1">
      <alignment horizontal="center" vertical="top"/>
    </xf>
    <xf numFmtId="0" fontId="42" fillId="12" borderId="0" xfId="0" applyFont="1" applyFill="1" applyAlignment="1">
      <alignment horizontal="center" vertical="center"/>
    </xf>
    <xf numFmtId="0" fontId="18" fillId="9" borderId="1" xfId="0" applyFont="1" applyFill="1" applyBorder="1" applyAlignment="1">
      <alignment horizontal="center" vertical="center"/>
    </xf>
    <xf numFmtId="0" fontId="47" fillId="0" borderId="13" xfId="0" applyFont="1" applyBorder="1" applyAlignment="1">
      <alignment horizontal="center" vertical="top" textRotation="180"/>
    </xf>
    <xf numFmtId="0" fontId="48" fillId="0" borderId="57" xfId="0" applyFont="1" applyBorder="1" applyAlignment="1">
      <alignment horizontal="center" vertical="center" textRotation="180"/>
    </xf>
    <xf numFmtId="0" fontId="48" fillId="0" borderId="0" xfId="0" applyFont="1" applyAlignment="1">
      <alignment horizontal="center" vertical="center" textRotation="180"/>
    </xf>
    <xf numFmtId="0" fontId="49" fillId="12" borderId="0" xfId="0" applyFont="1" applyFill="1" applyAlignment="1">
      <alignment horizontal="center"/>
    </xf>
    <xf numFmtId="0" fontId="0" fillId="6" borderId="1" xfId="0" applyFill="1" applyBorder="1" applyAlignment="1">
      <alignment horizontal="center"/>
    </xf>
    <xf numFmtId="0" fontId="18" fillId="0" borderId="1" xfId="0" applyFont="1" applyBorder="1" applyAlignment="1">
      <alignment vertical="top" wrapText="1"/>
    </xf>
    <xf numFmtId="0" fontId="0" fillId="0" borderId="8" xfId="0" applyBorder="1" applyAlignment="1">
      <alignment horizontal="center" vertical="center"/>
    </xf>
    <xf numFmtId="0" fontId="0" fillId="6" borderId="1" xfId="0" applyFill="1" applyBorder="1" applyAlignment="1">
      <alignment horizontal="center" vertical="center"/>
    </xf>
    <xf numFmtId="0" fontId="0" fillId="0" borderId="1" xfId="0" applyFill="1" applyBorder="1"/>
    <xf numFmtId="0" fontId="18" fillId="25" borderId="52" xfId="0" applyFont="1" applyFill="1" applyBorder="1" applyAlignment="1">
      <alignment horizontal="left"/>
    </xf>
    <xf numFmtId="0" fontId="18" fillId="25" borderId="13" xfId="0" applyFont="1" applyFill="1" applyBorder="1" applyAlignment="1">
      <alignment horizontal="left"/>
    </xf>
    <xf numFmtId="0" fontId="18" fillId="25" borderId="55" xfId="0" applyFont="1" applyFill="1" applyBorder="1" applyAlignment="1">
      <alignment horizontal="left"/>
    </xf>
    <xf numFmtId="0" fontId="18" fillId="0" borderId="52" xfId="0" applyFont="1" applyBorder="1"/>
    <xf numFmtId="0" fontId="18" fillId="0" borderId="55" xfId="0" applyFont="1" applyBorder="1"/>
    <xf numFmtId="49" fontId="0" fillId="11" borderId="1" xfId="0" applyNumberFormat="1" applyFill="1" applyBorder="1" applyAlignment="1">
      <alignment horizontal="left" vertical="top" wrapText="1" readingOrder="1"/>
    </xf>
    <xf numFmtId="0" fontId="0" fillId="25" borderId="1" xfId="0" applyFill="1" applyBorder="1" applyAlignment="1">
      <alignment horizontal="left" vertical="top" wrapText="1"/>
    </xf>
    <xf numFmtId="0" fontId="0" fillId="25" borderId="48" xfId="0" applyFill="1" applyBorder="1" applyAlignment="1">
      <alignment horizontal="left" vertical="top" wrapText="1"/>
    </xf>
    <xf numFmtId="0" fontId="0" fillId="25" borderId="57" xfId="0" applyFill="1" applyBorder="1" applyAlignment="1">
      <alignment horizontal="left" vertical="top" wrapText="1"/>
    </xf>
    <xf numFmtId="0" fontId="0" fillId="25" borderId="49" xfId="0" applyFill="1" applyBorder="1" applyAlignment="1">
      <alignment horizontal="left" vertical="top" wrapText="1"/>
    </xf>
    <xf numFmtId="0" fontId="18" fillId="0" borderId="1" xfId="0" applyFont="1" applyBorder="1" applyAlignment="1">
      <alignment horizontal="left" vertical="center"/>
    </xf>
    <xf numFmtId="0" fontId="0" fillId="25" borderId="50" xfId="0" applyFill="1" applyBorder="1" applyAlignment="1">
      <alignment horizontal="left" vertical="top" wrapText="1"/>
    </xf>
    <xf numFmtId="0" fontId="0" fillId="25" borderId="0" xfId="0" applyFill="1" applyBorder="1" applyAlignment="1">
      <alignment horizontal="left" vertical="top" wrapText="1"/>
    </xf>
    <xf numFmtId="0" fontId="0" fillId="25" borderId="51" xfId="0" applyFill="1" applyBorder="1" applyAlignment="1">
      <alignment horizontal="left" vertical="top" wrapText="1"/>
    </xf>
    <xf numFmtId="0" fontId="0" fillId="25" borderId="53" xfId="0" applyFill="1" applyBorder="1" applyAlignment="1">
      <alignment horizontal="left" vertical="top" wrapText="1"/>
    </xf>
    <xf numFmtId="0" fontId="0" fillId="25" borderId="12" xfId="0" applyFill="1" applyBorder="1" applyAlignment="1">
      <alignment horizontal="left" vertical="top" wrapText="1"/>
    </xf>
    <xf numFmtId="0" fontId="0" fillId="25" borderId="54" xfId="0" applyFill="1" applyBorder="1" applyAlignment="1">
      <alignment horizontal="left" vertical="top" wrapText="1"/>
    </xf>
    <xf numFmtId="0" fontId="18" fillId="25" borderId="52" xfId="0" applyFont="1" applyFill="1" applyBorder="1" applyAlignment="1">
      <alignment horizontal="left" vertical="center"/>
    </xf>
    <xf numFmtId="0" fontId="18" fillId="25" borderId="13" xfId="0" applyFont="1" applyFill="1" applyBorder="1" applyAlignment="1">
      <alignment horizontal="left" vertical="center"/>
    </xf>
    <xf numFmtId="0" fontId="18" fillId="25" borderId="55" xfId="0" applyFont="1" applyFill="1" applyBorder="1" applyAlignment="1">
      <alignment horizontal="left" vertical="center"/>
    </xf>
    <xf numFmtId="0" fontId="0" fillId="0" borderId="1" xfId="0" applyFont="1" applyFill="1" applyBorder="1" applyAlignment="1">
      <alignment horizontal="center" vertical="center"/>
    </xf>
    <xf numFmtId="0" fontId="50" fillId="0" borderId="32" xfId="0" applyFont="1" applyBorder="1" applyAlignment="1">
      <alignment horizontal="center" vertical="top"/>
    </xf>
    <xf numFmtId="0" fontId="43" fillId="26" borderId="0" xfId="0" applyFont="1" applyFill="1" applyAlignment="1">
      <alignment horizontal="center" vertical="center"/>
    </xf>
    <xf numFmtId="0" fontId="42" fillId="27" borderId="0" xfId="0" applyFont="1" applyFill="1" applyAlignment="1">
      <alignment horizontal="center" vertical="center"/>
    </xf>
    <xf numFmtId="0" fontId="18" fillId="28" borderId="1" xfId="0" applyFont="1" applyFill="1" applyBorder="1" applyAlignment="1">
      <alignment horizontal="center" vertical="center"/>
    </xf>
    <xf numFmtId="0" fontId="0" fillId="0" borderId="51" xfId="0" applyFont="1" applyFill="1" applyBorder="1" applyAlignment="1">
      <alignment horizontal="right" vertical="center"/>
    </xf>
    <xf numFmtId="0" fontId="18" fillId="0" borderId="52" xfId="0" applyFont="1" applyFill="1" applyBorder="1" applyAlignment="1">
      <alignment horizontal="center" vertical="center"/>
    </xf>
    <xf numFmtId="0" fontId="18" fillId="0" borderId="55" xfId="0" applyFont="1" applyFill="1" applyBorder="1" applyAlignment="1">
      <alignment horizontal="center" vertical="center"/>
    </xf>
    <xf numFmtId="0" fontId="0" fillId="29" borderId="1" xfId="0" applyFont="1" applyFill="1" applyBorder="1" applyAlignment="1">
      <alignment horizontal="center" vertical="center"/>
    </xf>
    <xf numFmtId="0" fontId="0" fillId="29" borderId="1" xfId="0" applyFill="1" applyBorder="1" applyAlignment="1">
      <alignment horizontal="center" vertical="center"/>
    </xf>
    <xf numFmtId="0" fontId="0" fillId="0" borderId="32" xfId="0" applyFill="1" applyBorder="1" applyAlignment="1">
      <alignment horizontal="right" vertical="center"/>
    </xf>
    <xf numFmtId="0" fontId="18" fillId="28" borderId="1" xfId="0" applyFont="1" applyFill="1" applyBorder="1"/>
    <xf numFmtId="0" fontId="51" fillId="30" borderId="48" xfId="0" applyFont="1" applyFill="1" applyBorder="1" applyAlignment="1">
      <alignment horizontal="center" vertical="center" wrapText="1"/>
    </xf>
    <xf numFmtId="0" fontId="51" fillId="30" borderId="57" xfId="0" applyFont="1" applyFill="1" applyBorder="1" applyAlignment="1">
      <alignment horizontal="center" vertical="center" wrapText="1"/>
    </xf>
    <xf numFmtId="0" fontId="51" fillId="30" borderId="50" xfId="0" applyFont="1" applyFill="1" applyBorder="1" applyAlignment="1">
      <alignment horizontal="center" vertical="center" wrapText="1"/>
    </xf>
    <xf numFmtId="0" fontId="51" fillId="30" borderId="0" xfId="0" applyFont="1" applyFill="1" applyBorder="1" applyAlignment="1">
      <alignment horizontal="center" vertical="center" wrapText="1"/>
    </xf>
    <xf numFmtId="0" fontId="51" fillId="30" borderId="53" xfId="0" applyFont="1" applyFill="1" applyBorder="1" applyAlignment="1">
      <alignment horizontal="center" vertical="center" wrapText="1"/>
    </xf>
    <xf numFmtId="0" fontId="51" fillId="30" borderId="12" xfId="0" applyFont="1" applyFill="1" applyBorder="1" applyAlignment="1">
      <alignment horizontal="center" vertical="center" wrapText="1"/>
    </xf>
    <xf numFmtId="0" fontId="18" fillId="31" borderId="52" xfId="0" applyFont="1" applyFill="1" applyBorder="1" applyAlignment="1">
      <alignment horizontal="center" vertical="center"/>
    </xf>
    <xf numFmtId="0" fontId="18" fillId="31" borderId="55" xfId="0" applyFont="1" applyFill="1" applyBorder="1" applyAlignment="1">
      <alignment horizontal="center" vertical="center"/>
    </xf>
    <xf numFmtId="0" fontId="51" fillId="31" borderId="1" xfId="0" applyFont="1" applyFill="1" applyBorder="1" applyAlignment="1">
      <alignment horizontal="center" vertical="center"/>
    </xf>
    <xf numFmtId="0" fontId="18" fillId="29" borderId="1" xfId="0" applyFont="1" applyFill="1" applyBorder="1" applyAlignment="1">
      <alignment horizontal="left" vertical="center"/>
    </xf>
    <xf numFmtId="0" fontId="18" fillId="31" borderId="1" xfId="0" applyFont="1" applyFill="1" applyBorder="1" applyAlignment="1">
      <alignment horizontal="center" vertical="center"/>
    </xf>
    <xf numFmtId="0" fontId="0" fillId="31" borderId="1" xfId="0" applyFill="1" applyBorder="1" applyAlignment="1">
      <alignment horizontal="left" vertical="top" wrapText="1"/>
    </xf>
    <xf numFmtId="0" fontId="51" fillId="30" borderId="49" xfId="0" applyFont="1" applyFill="1" applyBorder="1" applyAlignment="1">
      <alignment horizontal="center" vertical="center" wrapText="1"/>
    </xf>
    <xf numFmtId="0" fontId="51" fillId="30" borderId="51" xfId="0" applyFont="1" applyFill="1" applyBorder="1" applyAlignment="1">
      <alignment horizontal="center" vertical="center" wrapText="1"/>
    </xf>
    <xf numFmtId="0" fontId="51" fillId="30" borderId="54" xfId="0" applyFont="1" applyFill="1" applyBorder="1" applyAlignment="1">
      <alignment horizontal="center" vertical="center" wrapText="1"/>
    </xf>
    <xf numFmtId="0" fontId="43" fillId="32" borderId="0" xfId="0" applyFont="1" applyFill="1" applyAlignment="1">
      <alignment horizontal="center" vertical="top"/>
    </xf>
    <xf numFmtId="0" fontId="42" fillId="33" borderId="0" xfId="0" applyFont="1" applyFill="1" applyAlignment="1">
      <alignment horizontal="center"/>
    </xf>
    <xf numFmtId="0" fontId="18" fillId="34" borderId="1" xfId="0" applyFont="1" applyFill="1" applyBorder="1"/>
    <xf numFmtId="16" fontId="0" fillId="35" borderId="1" xfId="0" applyNumberFormat="1" applyFill="1" applyBorder="1" applyAlignment="1">
      <alignment horizontal="center"/>
    </xf>
    <xf numFmtId="58" fontId="0" fillId="35" borderId="1" xfId="0" applyNumberFormat="1" applyFill="1" applyBorder="1" applyAlignment="1">
      <alignment horizontal="center"/>
    </xf>
    <xf numFmtId="35" fontId="0" fillId="35" borderId="0" xfId="0" applyNumberFormat="1" applyFill="1"/>
    <xf numFmtId="22" fontId="0" fillId="35" borderId="1" xfId="0" applyNumberFormat="1" applyFill="1" applyBorder="1" applyAlignment="1">
      <alignment horizontal="center"/>
    </xf>
    <xf numFmtId="0" fontId="0" fillId="35" borderId="1" xfId="0" applyFill="1" applyBorder="1"/>
    <xf numFmtId="181" fontId="0" fillId="35" borderId="52" xfId="0" applyNumberFormat="1" applyFill="1" applyBorder="1" applyAlignment="1">
      <alignment horizontal="center"/>
    </xf>
    <xf numFmtId="181" fontId="0" fillId="35" borderId="13" xfId="0" applyNumberFormat="1" applyFill="1" applyBorder="1" applyAlignment="1">
      <alignment horizontal="center"/>
    </xf>
    <xf numFmtId="181" fontId="0" fillId="35" borderId="55" xfId="0" applyNumberFormat="1" applyFill="1" applyBorder="1" applyAlignment="1">
      <alignment horizontal="center"/>
    </xf>
    <xf numFmtId="0" fontId="18" fillId="34" borderId="52" xfId="0" applyFont="1" applyFill="1" applyBorder="1" applyAlignment="1">
      <alignment horizontal="center"/>
    </xf>
    <xf numFmtId="0" fontId="18" fillId="34" borderId="55" xfId="0" applyFont="1" applyFill="1" applyBorder="1" applyAlignment="1">
      <alignment horizontal="center"/>
    </xf>
    <xf numFmtId="22" fontId="0" fillId="35" borderId="52" xfId="0" applyNumberFormat="1" applyFill="1" applyBorder="1" applyAlignment="1">
      <alignment horizontal="center"/>
    </xf>
    <xf numFmtId="22" fontId="0" fillId="35" borderId="55" xfId="0" applyNumberFormat="1" applyFill="1" applyBorder="1" applyAlignment="1">
      <alignment horizontal="center"/>
    </xf>
    <xf numFmtId="0" fontId="0" fillId="35" borderId="1" xfId="0" applyFill="1" applyBorder="1" applyAlignment="1">
      <alignment horizontal="center"/>
    </xf>
    <xf numFmtId="0" fontId="18" fillId="0" borderId="13" xfId="0" applyFont="1" applyBorder="1"/>
    <xf numFmtId="58" fontId="0" fillId="35" borderId="52" xfId="0" applyNumberFormat="1" applyFill="1" applyBorder="1" applyAlignment="1">
      <alignment horizontal="center"/>
    </xf>
    <xf numFmtId="58" fontId="0" fillId="35" borderId="55" xfId="0" applyNumberFormat="1" applyFill="1" applyBorder="1" applyAlignment="1">
      <alignment horizontal="center"/>
    </xf>
    <xf numFmtId="58" fontId="0" fillId="0" borderId="1" xfId="0" applyNumberFormat="1" applyBorder="1"/>
    <xf numFmtId="0" fontId="18" fillId="34" borderId="1" xfId="0" applyFont="1" applyFill="1" applyBorder="1" applyAlignment="1">
      <alignment horizontal="center" vertical="center"/>
    </xf>
    <xf numFmtId="0" fontId="18" fillId="34" borderId="52" xfId="0" applyFont="1" applyFill="1" applyBorder="1" applyAlignment="1">
      <alignment horizontal="center" vertical="center"/>
    </xf>
    <xf numFmtId="0" fontId="18" fillId="34" borderId="55" xfId="0" applyFont="1" applyFill="1" applyBorder="1" applyAlignment="1">
      <alignment horizontal="center" vertical="center"/>
    </xf>
    <xf numFmtId="58" fontId="0" fillId="0" borderId="52" xfId="0" applyNumberFormat="1" applyFill="1" applyBorder="1" applyAlignment="1">
      <alignment horizontal="center" vertical="center"/>
    </xf>
    <xf numFmtId="0" fontId="0" fillId="0" borderId="55" xfId="0" applyFill="1" applyBorder="1" applyAlignment="1">
      <alignment horizontal="center" vertical="center"/>
    </xf>
    <xf numFmtId="58" fontId="0" fillId="0" borderId="55" xfId="0" applyNumberFormat="1" applyFill="1" applyBorder="1" applyAlignment="1">
      <alignment horizontal="center" vertical="center"/>
    </xf>
    <xf numFmtId="0" fontId="0" fillId="35" borderId="52" xfId="0" applyFill="1" applyBorder="1" applyAlignment="1">
      <alignment horizontal="center"/>
    </xf>
    <xf numFmtId="0" fontId="0" fillId="35" borderId="55" xfId="0" applyFill="1" applyBorder="1" applyAlignment="1">
      <alignment horizontal="center"/>
    </xf>
    <xf numFmtId="0" fontId="18" fillId="34" borderId="8" xfId="0" applyFont="1" applyFill="1" applyBorder="1" applyAlignment="1">
      <alignment horizontal="center" vertical="center"/>
    </xf>
    <xf numFmtId="0" fontId="18" fillId="34" borderId="32" xfId="0" applyFont="1" applyFill="1" applyBorder="1" applyAlignment="1">
      <alignment horizontal="center" vertical="center"/>
    </xf>
    <xf numFmtId="58" fontId="0" fillId="0" borderId="1" xfId="0" applyNumberFormat="1" applyFill="1" applyBorder="1" applyAlignment="1">
      <alignment horizontal="center" vertical="center"/>
    </xf>
    <xf numFmtId="0" fontId="0" fillId="35" borderId="1" xfId="0" applyFill="1" applyBorder="1" applyAlignment="1">
      <alignment horizontal="center" vertical="center"/>
    </xf>
    <xf numFmtId="0" fontId="18" fillId="34" borderId="56" xfId="0" applyFont="1" applyFill="1" applyBorder="1" applyAlignment="1">
      <alignment horizontal="center" vertical="center"/>
    </xf>
    <xf numFmtId="0" fontId="18" fillId="34" borderId="57" xfId="0" applyFont="1" applyFill="1" applyBorder="1" applyAlignment="1">
      <alignment horizontal="center" vertical="center"/>
    </xf>
    <xf numFmtId="0" fontId="18" fillId="34" borderId="0" xfId="0" applyFont="1" applyFill="1" applyBorder="1" applyAlignment="1">
      <alignment horizontal="center" vertical="center"/>
    </xf>
    <xf numFmtId="0" fontId="0" fillId="35" borderId="52" xfId="0" applyFill="1" applyBorder="1" applyAlignment="1">
      <alignment horizontal="center" vertical="center"/>
    </xf>
    <xf numFmtId="0" fontId="0" fillId="35" borderId="55" xfId="0" applyFill="1" applyBorder="1" applyAlignment="1">
      <alignment horizontal="center" vertical="center"/>
    </xf>
    <xf numFmtId="0" fontId="0" fillId="25" borderId="1" xfId="0" applyFont="1" applyFill="1" applyBorder="1" applyAlignment="1">
      <alignment horizontal="left" vertical="top" wrapText="1"/>
    </xf>
    <xf numFmtId="0" fontId="52" fillId="36" borderId="0" xfId="0" applyFont="1" applyFill="1" applyAlignment="1">
      <alignment horizontal="center" vertical="center"/>
    </xf>
    <xf numFmtId="0" fontId="42" fillId="37" borderId="0" xfId="0" applyFont="1" applyFill="1" applyAlignment="1">
      <alignment horizontal="center"/>
    </xf>
    <xf numFmtId="0" fontId="18" fillId="38" borderId="52" xfId="0" applyFont="1" applyFill="1" applyBorder="1" applyAlignment="1">
      <alignment horizontal="center" vertical="center"/>
    </xf>
    <xf numFmtId="0" fontId="18" fillId="38" borderId="55" xfId="0" applyFont="1" applyFill="1" applyBorder="1" applyAlignment="1">
      <alignment horizontal="center" vertical="center"/>
    </xf>
    <xf numFmtId="0" fontId="18" fillId="38" borderId="13" xfId="0" applyFont="1" applyFill="1" applyBorder="1" applyAlignment="1">
      <alignment horizontal="center" vertical="center"/>
    </xf>
    <xf numFmtId="0" fontId="0" fillId="0" borderId="52" xfId="0" applyBorder="1" applyAlignment="1">
      <alignment horizontal="center" vertical="center"/>
    </xf>
    <xf numFmtId="0" fontId="0" fillId="0" borderId="55" xfId="0" applyBorder="1" applyAlignment="1">
      <alignment horizontal="center" vertical="center"/>
    </xf>
    <xf numFmtId="0" fontId="42" fillId="39" borderId="0" xfId="0" applyFont="1" applyFill="1" applyAlignment="1">
      <alignment horizontal="center"/>
    </xf>
    <xf numFmtId="0" fontId="27" fillId="36" borderId="1" xfId="0" applyFont="1" applyFill="1" applyBorder="1" applyAlignment="1">
      <alignment horizontal="center" vertical="center"/>
    </xf>
    <xf numFmtId="0" fontId="19" fillId="36" borderId="1" xfId="0" applyFont="1" applyFill="1" applyBorder="1" applyAlignment="1">
      <alignment horizontal="center" vertical="center"/>
    </xf>
    <xf numFmtId="0" fontId="18" fillId="24" borderId="52" xfId="0" applyFont="1" applyFill="1" applyBorder="1" applyAlignment="1">
      <alignment horizontal="center" vertical="center"/>
    </xf>
    <xf numFmtId="0" fontId="18" fillId="24" borderId="55" xfId="0" applyFont="1" applyFill="1" applyBorder="1" applyAlignment="1">
      <alignment horizontal="center" vertical="center"/>
    </xf>
    <xf numFmtId="0" fontId="27" fillId="36" borderId="0" xfId="0" applyFont="1" applyFill="1" applyAlignment="1">
      <alignment horizontal="left" vertical="center"/>
    </xf>
    <xf numFmtId="0" fontId="18" fillId="24" borderId="52" xfId="0" applyFont="1" applyFill="1" applyBorder="1" applyAlignment="1">
      <alignment horizontal="center"/>
    </xf>
    <xf numFmtId="0" fontId="18" fillId="24" borderId="55" xfId="0" applyFont="1" applyFill="1" applyBorder="1" applyAlignment="1">
      <alignment horizontal="center"/>
    </xf>
    <xf numFmtId="0" fontId="18" fillId="0" borderId="52" xfId="0" applyFont="1" applyBorder="1" applyAlignment="1">
      <alignment horizontal="center"/>
    </xf>
    <xf numFmtId="0" fontId="0" fillId="0" borderId="55" xfId="0" applyBorder="1" applyAlignment="1">
      <alignment horizontal="center"/>
    </xf>
    <xf numFmtId="0" fontId="42" fillId="40" borderId="0" xfId="0" applyFont="1" applyFill="1" applyAlignment="1">
      <alignment horizontal="center" vertical="center"/>
    </xf>
    <xf numFmtId="0" fontId="53" fillId="41" borderId="0" xfId="0" applyFont="1" applyFill="1" applyAlignment="1">
      <alignment horizontal="left" vertical="center"/>
    </xf>
    <xf numFmtId="0" fontId="18" fillId="38" borderId="1" xfId="0" applyFont="1" applyFill="1" applyBorder="1" applyAlignment="1">
      <alignment horizontal="center" vertical="center"/>
    </xf>
    <xf numFmtId="0" fontId="18" fillId="38" borderId="1" xfId="0" applyFont="1" applyFill="1" applyBorder="1" applyAlignment="1">
      <alignment horizontal="center" vertical="center" wrapText="1"/>
    </xf>
    <xf numFmtId="0" fontId="0" fillId="42" borderId="52" xfId="0" applyFill="1" applyBorder="1" applyAlignment="1">
      <alignment horizontal="center" vertical="center"/>
    </xf>
    <xf numFmtId="0" fontId="0" fillId="42" borderId="55" xfId="0" applyFill="1" applyBorder="1" applyAlignment="1">
      <alignment horizontal="center" vertical="center"/>
    </xf>
    <xf numFmtId="0" fontId="18" fillId="24" borderId="48" xfId="0" applyFont="1" applyFill="1" applyBorder="1" applyAlignment="1">
      <alignment horizontal="center" vertical="center" wrapText="1"/>
    </xf>
    <xf numFmtId="0" fontId="18" fillId="24" borderId="49" xfId="0" applyFont="1" applyFill="1" applyBorder="1" applyAlignment="1">
      <alignment horizontal="center" vertical="center" wrapText="1"/>
    </xf>
    <xf numFmtId="0" fontId="18" fillId="24" borderId="53" xfId="0" applyFont="1" applyFill="1" applyBorder="1" applyAlignment="1">
      <alignment horizontal="center" vertical="center" wrapText="1"/>
    </xf>
    <xf numFmtId="0" fontId="18" fillId="24" borderId="54" xfId="0" applyFont="1" applyFill="1" applyBorder="1" applyAlignment="1">
      <alignment horizontal="center" vertical="center" wrapText="1"/>
    </xf>
    <xf numFmtId="0" fontId="18" fillId="24" borderId="1" xfId="0" applyFont="1" applyFill="1" applyBorder="1" applyAlignment="1">
      <alignment horizontal="center" vertical="center"/>
    </xf>
    <xf numFmtId="0" fontId="18" fillId="24" borderId="57" xfId="0" applyFont="1" applyFill="1" applyBorder="1" applyAlignment="1">
      <alignment horizontal="center" vertical="center" wrapText="1"/>
    </xf>
    <xf numFmtId="0" fontId="18" fillId="24" borderId="12" xfId="0" applyFont="1" applyFill="1" applyBorder="1" applyAlignment="1">
      <alignment horizontal="center" vertical="center" wrapText="1"/>
    </xf>
    <xf numFmtId="0" fontId="18" fillId="24" borderId="13" xfId="0" applyFont="1" applyFill="1" applyBorder="1" applyAlignment="1">
      <alignment horizontal="center" vertical="center"/>
    </xf>
    <xf numFmtId="0" fontId="0" fillId="0" borderId="52" xfId="0" applyBorder="1" applyAlignment="1">
      <alignment horizontal="center"/>
    </xf>
    <xf numFmtId="0" fontId="0" fillId="0" borderId="13" xfId="0" applyBorder="1" applyAlignment="1">
      <alignment horizontal="center"/>
    </xf>
    <xf numFmtId="0" fontId="50" fillId="6" borderId="1" xfId="0" applyFont="1" applyFill="1" applyBorder="1" applyAlignment="1">
      <alignment horizontal="center" vertical="center" wrapText="1"/>
    </xf>
    <xf numFmtId="49" fontId="18" fillId="35" borderId="1" xfId="0" applyNumberFormat="1" applyFont="1" applyFill="1" applyBorder="1" applyAlignment="1">
      <alignment horizontal="left" vertical="top" wrapText="1"/>
    </xf>
    <xf numFmtId="49" fontId="0" fillId="35" borderId="1" xfId="0" applyNumberFormat="1" applyFill="1" applyBorder="1" applyAlignment="1">
      <alignment horizontal="left" vertical="top" wrapText="1"/>
    </xf>
    <xf numFmtId="0" fontId="0" fillId="34" borderId="1" xfId="0" applyFill="1" applyBorder="1" applyAlignment="1">
      <alignment horizontal="left" vertical="top" wrapText="1"/>
    </xf>
    <xf numFmtId="0" fontId="0" fillId="24" borderId="52" xfId="0" applyFill="1" applyBorder="1" applyAlignment="1">
      <alignment horizontal="center"/>
    </xf>
    <xf numFmtId="0" fontId="0" fillId="24" borderId="55" xfId="0" applyFill="1" applyBorder="1" applyAlignment="1">
      <alignment horizontal="center"/>
    </xf>
    <xf numFmtId="0" fontId="43" fillId="2" borderId="0" xfId="0" applyFont="1" applyFill="1" applyAlignment="1">
      <alignment horizontal="center" vertical="center"/>
    </xf>
    <xf numFmtId="0" fontId="27" fillId="2" borderId="0" xfId="0" applyFont="1" applyFill="1" applyAlignment="1">
      <alignment horizontal="center" vertical="center"/>
    </xf>
    <xf numFmtId="0" fontId="42" fillId="21" borderId="0" xfId="0" applyFont="1" applyFill="1" applyAlignment="1">
      <alignment horizontal="center"/>
    </xf>
    <xf numFmtId="0" fontId="18" fillId="22" borderId="1" xfId="0" applyFont="1" applyFill="1" applyBorder="1" applyAlignment="1">
      <alignment horizontal="center"/>
    </xf>
    <xf numFmtId="0" fontId="0" fillId="7" borderId="1" xfId="0" applyFill="1" applyBorder="1"/>
    <xf numFmtId="0" fontId="0" fillId="43" borderId="1" xfId="0" applyFill="1" applyBorder="1" applyAlignment="1">
      <alignment horizontal="center"/>
    </xf>
    <xf numFmtId="0" fontId="42" fillId="21" borderId="0" xfId="0" applyFont="1" applyFill="1" applyAlignment="1">
      <alignment horizontal="center" vertical="center"/>
    </xf>
    <xf numFmtId="0" fontId="18" fillId="44" borderId="1" xfId="0" applyFont="1" applyFill="1" applyBorder="1" applyAlignment="1">
      <alignment horizontal="center"/>
    </xf>
    <xf numFmtId="0" fontId="0" fillId="25" borderId="1" xfId="0" applyFill="1" applyBorder="1"/>
    <xf numFmtId="0" fontId="18" fillId="25" borderId="1" xfId="0" applyFont="1" applyFill="1" applyBorder="1" applyAlignment="1">
      <alignment horizontal="center"/>
    </xf>
    <xf numFmtId="0" fontId="19" fillId="0" borderId="0" xfId="0" applyFont="1" applyAlignment="1">
      <alignment horizontal="center"/>
    </xf>
    <xf numFmtId="0" fontId="42" fillId="2" borderId="0" xfId="0" applyFont="1" applyFill="1" applyAlignment="1">
      <alignment horizontal="center"/>
    </xf>
    <xf numFmtId="0" fontId="18" fillId="44" borderId="52" xfId="0" applyFont="1" applyFill="1" applyBorder="1" applyAlignment="1">
      <alignment horizontal="center"/>
    </xf>
    <xf numFmtId="0" fontId="18" fillId="44" borderId="13" xfId="0" applyFont="1" applyFill="1" applyBorder="1" applyAlignment="1">
      <alignment horizontal="center"/>
    </xf>
    <xf numFmtId="0" fontId="0" fillId="0" borderId="1" xfId="0" applyFont="1" applyBorder="1" applyAlignment="1">
      <alignment horizontal="center"/>
    </xf>
    <xf numFmtId="0" fontId="18" fillId="0" borderId="13" xfId="0" applyFont="1" applyBorder="1" applyAlignment="1">
      <alignment horizontal="center"/>
    </xf>
    <xf numFmtId="0" fontId="42" fillId="45" borderId="0" xfId="0" applyFont="1" applyFill="1" applyAlignment="1">
      <alignment horizontal="center"/>
    </xf>
    <xf numFmtId="0" fontId="18" fillId="44" borderId="55" xfId="0" applyFont="1" applyFill="1" applyBorder="1" applyAlignment="1">
      <alignment horizontal="center"/>
    </xf>
    <xf numFmtId="0" fontId="0" fillId="0" borderId="52" xfId="0" applyFont="1" applyBorder="1" applyAlignment="1">
      <alignment horizontal="center"/>
    </xf>
    <xf numFmtId="0" fontId="0" fillId="0" borderId="55" xfId="0" applyFont="1" applyBorder="1" applyAlignment="1">
      <alignment horizontal="center"/>
    </xf>
    <xf numFmtId="0" fontId="27" fillId="45" borderId="0" xfId="0" applyFont="1" applyFill="1" applyAlignment="1">
      <alignment horizontal="center"/>
    </xf>
    <xf numFmtId="0" fontId="0" fillId="25" borderId="52" xfId="0" applyFill="1" applyBorder="1" applyAlignment="1">
      <alignment horizontal="center"/>
    </xf>
    <xf numFmtId="0" fontId="0" fillId="25" borderId="55" xfId="0" applyFill="1" applyBorder="1" applyAlignment="1">
      <alignment horizontal="center"/>
    </xf>
    <xf numFmtId="0" fontId="18" fillId="0" borderId="55" xfId="0" applyFont="1" applyBorder="1" applyAlignment="1">
      <alignment horizontal="center"/>
    </xf>
    <xf numFmtId="0" fontId="43" fillId="12" borderId="0" xfId="0" applyFont="1" applyFill="1" applyAlignment="1">
      <alignment horizontal="center" vertical="center"/>
    </xf>
    <xf numFmtId="0" fontId="54" fillId="12" borderId="0" xfId="0" applyFont="1" applyFill="1" applyAlignment="1">
      <alignment horizontal="center" vertical="center"/>
    </xf>
    <xf numFmtId="0" fontId="18" fillId="9" borderId="1" xfId="0" applyFont="1" applyFill="1" applyBorder="1" applyAlignment="1">
      <alignment horizontal="center"/>
    </xf>
    <xf numFmtId="0" fontId="0" fillId="6" borderId="1" xfId="0" applyFont="1" applyFill="1" applyBorder="1" applyAlignment="1">
      <alignment horizontal="center"/>
    </xf>
    <xf numFmtId="0" fontId="0" fillId="46" borderId="1" xfId="0" applyFont="1" applyFill="1" applyBorder="1" applyAlignment="1">
      <alignment horizontal="center"/>
    </xf>
    <xf numFmtId="0" fontId="49" fillId="12" borderId="0" xfId="0" applyFont="1" applyFill="1" applyAlignment="1"/>
    <xf numFmtId="0" fontId="27" fillId="12" borderId="0" xfId="0" applyFont="1" applyFill="1" applyAlignment="1"/>
    <xf numFmtId="0" fontId="0" fillId="46" borderId="1" xfId="0" applyFill="1" applyBorder="1" applyAlignment="1">
      <alignment horizontal="center"/>
    </xf>
    <xf numFmtId="0" fontId="18" fillId="0" borderId="85" xfId="0" applyFont="1" applyBorder="1" applyAlignment="1">
      <alignment horizontal="center"/>
    </xf>
    <xf numFmtId="0" fontId="55" fillId="12" borderId="0" xfId="0" applyFont="1" applyFill="1" applyAlignment="1"/>
    <xf numFmtId="0" fontId="0" fillId="0" borderId="8" xfId="0" applyBorder="1"/>
    <xf numFmtId="0" fontId="0" fillId="0" borderId="8" xfId="0" applyBorder="1" applyAlignment="1">
      <alignment horizontal="center"/>
    </xf>
    <xf numFmtId="0" fontId="18" fillId="0" borderId="1" xfId="0" applyFont="1" applyBorder="1" applyAlignment="1">
      <alignment horizontal="center"/>
    </xf>
    <xf numFmtId="0" fontId="0" fillId="46" borderId="1" xfId="0" applyFill="1" applyBorder="1"/>
    <xf numFmtId="0" fontId="18" fillId="0" borderId="22" xfId="0" applyFont="1" applyBorder="1" applyAlignment="1">
      <alignment horizontal="left"/>
    </xf>
    <xf numFmtId="0" fontId="18" fillId="0" borderId="86" xfId="0" applyFont="1" applyBorder="1" applyAlignment="1">
      <alignment horizontal="left"/>
    </xf>
    <xf numFmtId="0" fontId="18" fillId="0" borderId="34" xfId="0" applyFont="1" applyBorder="1" applyAlignment="1">
      <alignment horizontal="left"/>
    </xf>
    <xf numFmtId="0" fontId="49" fillId="45" borderId="1" xfId="0" applyFont="1" applyFill="1" applyBorder="1" applyAlignment="1">
      <alignment horizontal="center" vertical="center"/>
    </xf>
    <xf numFmtId="0" fontId="0" fillId="6" borderId="85" xfId="0" applyFill="1" applyBorder="1"/>
    <xf numFmtId="0" fontId="55" fillId="47" borderId="48" xfId="0" applyFont="1" applyFill="1" applyBorder="1" applyAlignment="1">
      <alignment horizontal="center" vertical="center"/>
    </xf>
    <xf numFmtId="0" fontId="55" fillId="47" borderId="57" xfId="0" applyFont="1" applyFill="1" applyBorder="1" applyAlignment="1">
      <alignment horizontal="center" vertical="center"/>
    </xf>
    <xf numFmtId="0" fontId="55" fillId="47" borderId="49" xfId="0" applyFont="1" applyFill="1" applyBorder="1" applyAlignment="1">
      <alignment horizontal="center" vertical="center"/>
    </xf>
    <xf numFmtId="0" fontId="55" fillId="47" borderId="53" xfId="0" applyFont="1" applyFill="1" applyBorder="1" applyAlignment="1">
      <alignment horizontal="center" vertical="center"/>
    </xf>
    <xf numFmtId="0" fontId="55" fillId="47" borderId="12" xfId="0" applyFont="1" applyFill="1" applyBorder="1" applyAlignment="1">
      <alignment horizontal="center" vertical="center"/>
    </xf>
    <xf numFmtId="0" fontId="55" fillId="47" borderId="54" xfId="0" applyFont="1" applyFill="1" applyBorder="1" applyAlignment="1">
      <alignment horizontal="center" vertical="center"/>
    </xf>
    <xf numFmtId="0" fontId="18" fillId="22" borderId="1" xfId="0" applyFont="1" applyFill="1" applyBorder="1" applyAlignment="1">
      <alignment vertical="center"/>
    </xf>
    <xf numFmtId="0" fontId="0" fillId="43" borderId="1" xfId="0" applyFill="1" applyBorder="1"/>
    <xf numFmtId="0" fontId="55" fillId="48" borderId="48" xfId="0" applyFont="1" applyFill="1" applyBorder="1" applyAlignment="1">
      <alignment horizontal="center" vertical="center"/>
    </xf>
    <xf numFmtId="0" fontId="55" fillId="48" borderId="57" xfId="0" applyFont="1" applyFill="1" applyBorder="1" applyAlignment="1">
      <alignment horizontal="center" vertical="center"/>
    </xf>
    <xf numFmtId="0" fontId="55" fillId="48" borderId="49" xfId="0" applyFont="1" applyFill="1" applyBorder="1" applyAlignment="1">
      <alignment horizontal="center" vertical="center"/>
    </xf>
    <xf numFmtId="0" fontId="55" fillId="48" borderId="53" xfId="0" applyFont="1" applyFill="1" applyBorder="1" applyAlignment="1">
      <alignment horizontal="center" vertical="center"/>
    </xf>
    <xf numFmtId="0" fontId="55" fillId="48" borderId="12" xfId="0" applyFont="1" applyFill="1" applyBorder="1" applyAlignment="1">
      <alignment horizontal="center" vertical="center"/>
    </xf>
    <xf numFmtId="0" fontId="55" fillId="48" borderId="54" xfId="0" applyFont="1" applyFill="1" applyBorder="1" applyAlignment="1">
      <alignment horizontal="center" vertical="center"/>
    </xf>
    <xf numFmtId="0" fontId="18" fillId="7" borderId="1" xfId="0" applyFont="1" applyFill="1" applyBorder="1"/>
    <xf numFmtId="0" fontId="0" fillId="49" borderId="1" xfId="0" applyFill="1" applyBorder="1"/>
    <xf numFmtId="0" fontId="56" fillId="50" borderId="8" xfId="23" applyBorder="1" applyAlignment="1">
      <alignment horizontal="center"/>
    </xf>
    <xf numFmtId="0" fontId="0" fillId="49" borderId="8" xfId="0" applyFill="1" applyBorder="1"/>
    <xf numFmtId="0" fontId="56" fillId="9" borderId="85" xfId="23" applyFill="1" applyBorder="1" applyAlignment="1">
      <alignment horizontal="center"/>
    </xf>
    <xf numFmtId="0" fontId="0" fillId="49" borderId="52" xfId="0" applyFill="1" applyBorder="1"/>
    <xf numFmtId="0" fontId="0" fillId="9" borderId="85" xfId="0" applyFill="1" applyBorder="1" applyAlignment="1">
      <alignment vertical="center"/>
    </xf>
    <xf numFmtId="0" fontId="56" fillId="50" borderId="56" xfId="23" applyBorder="1" applyAlignment="1">
      <alignment horizontal="center"/>
    </xf>
    <xf numFmtId="0" fontId="56" fillId="50" borderId="1" xfId="23" applyBorder="1" applyAlignment="1">
      <alignment horizontal="center"/>
    </xf>
    <xf numFmtId="42" fontId="0" fillId="0" borderId="87" xfId="0" applyNumberFormat="1" applyBorder="1"/>
    <xf numFmtId="44" fontId="0" fillId="0" borderId="88" xfId="5"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mruColors>
      <color rgb="00660033"/>
      <color rgb="00B23290"/>
      <color rgb="00FF99CC"/>
      <color rgb="00FFCCCC"/>
      <color rgb="00CC3399"/>
      <color rgb="00FF66CC"/>
      <color rgb="00993366"/>
      <color rgb="005C005C"/>
      <color rgb="00660066"/>
      <color rgb="00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6" Type="http://schemas.openxmlformats.org/officeDocument/2006/relationships/sharedStrings" Target="sharedStrings.xml"/><Relationship Id="rId35" Type="http://schemas.openxmlformats.org/officeDocument/2006/relationships/styles" Target="styles.xml"/><Relationship Id="rId34" Type="http://schemas.openxmlformats.org/officeDocument/2006/relationships/theme" Target="theme/theme1.xml"/><Relationship Id="rId33" Type="http://schemas.microsoft.com/office/2007/relationships/slicerCache" Target="slicerCaches/slicerCache2.xml"/><Relationship Id="rId32" Type="http://schemas.microsoft.com/office/2007/relationships/slicerCache" Target="slicerCaches/slicerCache1.xml"/><Relationship Id="rId31" Type="http://schemas.openxmlformats.org/officeDocument/2006/relationships/pivotCacheDefinition" Target="pivotCache/pivotCacheDefinition2.xml"/><Relationship Id="rId30" Type="http://schemas.openxmlformats.org/officeDocument/2006/relationships/pivotCacheDefinition" Target="pivotCache/pivotCacheDefinition1.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microsoft.com/office/2011/relationships/chartColorStyle" Target="colors4.xml"/><Relationship Id="rId2" Type="http://schemas.microsoft.com/office/2011/relationships/chartStyle" Target="style4.xml"/><Relationship Id="rId1" Type="http://schemas.openxmlformats.org/officeDocument/2006/relationships/image" Target="../media/image1.jpeg"/></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7"/>
    </mc:Choice>
    <mc:Fallback>
      <c:style val="7"/>
    </mc:Fallback>
  </mc:AlternateContent>
  <c:chart>
    <c:title>
      <c:layout/>
      <c:overlay val="0"/>
      <c:spPr>
        <a:noFill/>
        <a:ln>
          <a:noFill/>
        </a:ln>
        <a:effectLst/>
      </c:spPr>
      <c:txPr>
        <a:bodyPr rot="0" spcFirstLastPara="1" vertOverflow="ellipsis" vert="horz" wrap="square" anchor="ctr" anchorCtr="1"/>
        <a:lstStyle/>
        <a:p>
          <a:pPr>
            <a:defRPr lang="en-US" sz="1600" b="0" i="0" u="none" strike="noStrike" kern="1200" cap="none" spc="50" normalizeH="0" baseline="0">
              <a:solidFill>
                <a:schemeClr val="tx1">
                  <a:lumMod val="65000"/>
                  <a:lumOff val="35000"/>
                </a:schemeClr>
              </a:solidFill>
              <a:latin typeface="+mj-lt"/>
              <a:ea typeface="+mj-ea"/>
              <a:cs typeface="+mj-cs"/>
            </a:defRPr>
          </a:pPr>
        </a:p>
      </c:txPr>
    </c:title>
    <c:autoTitleDeleted val="0"/>
    <c:plotArea>
      <c:layout/>
      <c:barChart>
        <c:barDir val="col"/>
        <c:grouping val="clustered"/>
        <c:varyColors val="0"/>
        <c:ser>
          <c:idx val="0"/>
          <c:order val="0"/>
          <c:tx>
            <c:strRef>
              <c:f>'1.'!$C$6</c:f>
              <c:strCache>
                <c:ptCount val="1"/>
                <c:pt idx="0">
                  <c:v>Sales</c:v>
                </c:pt>
              </c:strCache>
            </c:strRef>
          </c:tx>
          <c:spPr>
            <a:solidFill>
              <a:schemeClr val="accent5">
                <a:alpha val="70000"/>
              </a:schemeClr>
            </a:solidFill>
            <a:ln>
              <a:noFill/>
            </a:ln>
            <a:effectLst/>
          </c:spPr>
          <c:invertIfNegative val="0"/>
          <c:dLbls>
            <c:delete val="1"/>
          </c:dLbls>
          <c:cat>
            <c:strRef>
              <c:f>'1.'!$B$7:$B$18</c:f>
              <c:strCache>
                <c:ptCount val="12"/>
                <c:pt idx="0" c:formatCode="mm/dd/yy;@">
                  <c:v>Jan</c:v>
                </c:pt>
                <c:pt idx="1" c:formatCode="mm/dd/yy;@">
                  <c:v>Feb</c:v>
                </c:pt>
                <c:pt idx="2" c:formatCode="mm/dd/yy;@">
                  <c:v>Mar</c:v>
                </c:pt>
                <c:pt idx="3" c:formatCode="mm/dd/yy;@">
                  <c:v>Apr</c:v>
                </c:pt>
                <c:pt idx="4" c:formatCode="mm/dd/yy;@">
                  <c:v>May</c:v>
                </c:pt>
                <c:pt idx="5" c:formatCode="mm/dd/yy;@">
                  <c:v>Jun</c:v>
                </c:pt>
                <c:pt idx="6" c:formatCode="mm/dd/yy;@">
                  <c:v>Jul</c:v>
                </c:pt>
                <c:pt idx="7" c:formatCode="mm/dd/yy;@">
                  <c:v>Aug</c:v>
                </c:pt>
                <c:pt idx="8" c:formatCode="mm/dd/yy;@">
                  <c:v>Sep</c:v>
                </c:pt>
                <c:pt idx="9" c:formatCode="mm/dd/yy;@">
                  <c:v>Oct</c:v>
                </c:pt>
                <c:pt idx="10" c:formatCode="mm/dd/yy;@">
                  <c:v>Nov</c:v>
                </c:pt>
                <c:pt idx="11" c:formatCode="mm/dd/yy;@">
                  <c:v>Dec</c:v>
                </c:pt>
              </c:strCache>
            </c:strRef>
          </c:cat>
          <c:val>
            <c:numRef>
              <c:f>'1.'!$C$7:$C$18</c:f>
              <c:numCache>
                <c:formatCode>_([$$-409]* #,##0_);_([$$-409]* \(#,##0\);_([$$-409]* "-"??_);_(@_)</c:formatCode>
                <c:ptCount val="12"/>
                <c:pt idx="0">
                  <c:v>207457.98</c:v>
                </c:pt>
                <c:pt idx="1">
                  <c:v>169980.57</c:v>
                </c:pt>
                <c:pt idx="2">
                  <c:v>266462.29</c:v>
                </c:pt>
                <c:pt idx="3">
                  <c:v>184165.29</c:v>
                </c:pt>
                <c:pt idx="4">
                  <c:v>292043.71</c:v>
                </c:pt>
                <c:pt idx="5">
                  <c:v>289475.47</c:v>
                </c:pt>
                <c:pt idx="6">
                  <c:v>264258.34</c:v>
                </c:pt>
                <c:pt idx="7">
                  <c:v>226670.98</c:v>
                </c:pt>
                <c:pt idx="8">
                  <c:v>184733.24</c:v>
                </c:pt>
                <c:pt idx="9">
                  <c:v>222474.54</c:v>
                </c:pt>
                <c:pt idx="10">
                  <c:v>227793.54</c:v>
                </c:pt>
                <c:pt idx="11">
                  <c:v>296149.72</c:v>
                </c:pt>
              </c:numCache>
            </c:numRef>
          </c:val>
        </c:ser>
        <c:dLbls>
          <c:showLegendKey val="0"/>
          <c:showVal val="0"/>
          <c:showCatName val="0"/>
          <c:showSerName val="0"/>
          <c:showPercent val="0"/>
          <c:showBubbleSize val="0"/>
        </c:dLbls>
        <c:gapWidth val="80"/>
        <c:overlap val="25"/>
        <c:axId val="1328919087"/>
        <c:axId val="1113902991"/>
      </c:barChart>
      <c:catAx>
        <c:axId val="1328919087"/>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cap="none" spc="20" normalizeH="0" baseline="0">
                <a:solidFill>
                  <a:schemeClr val="tx1">
                    <a:lumMod val="65000"/>
                    <a:lumOff val="35000"/>
                  </a:schemeClr>
                </a:solidFill>
                <a:latin typeface="+mn-lt"/>
                <a:ea typeface="+mn-ea"/>
                <a:cs typeface="+mn-cs"/>
              </a:defRPr>
            </a:pPr>
          </a:p>
        </c:txPr>
        <c:crossAx val="1113902991"/>
        <c:crosses val="autoZero"/>
        <c:auto val="1"/>
        <c:lblAlgn val="ctr"/>
        <c:lblOffset val="100"/>
        <c:noMultiLvlLbl val="0"/>
      </c:catAx>
      <c:valAx>
        <c:axId val="1113902991"/>
        <c:scaling>
          <c:orientation val="minMax"/>
        </c:scaling>
        <c:delete val="0"/>
        <c:axPos val="l"/>
        <c:majorGridlines>
          <c:spPr>
            <a:ln w="9525" cap="flat" cmpd="sng" algn="ctr">
              <a:solidFill>
                <a:schemeClr val="tx1">
                  <a:lumMod val="5000"/>
                  <a:lumOff val="9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spc="20" baseline="0">
                <a:solidFill>
                  <a:schemeClr val="tx1">
                    <a:lumMod val="65000"/>
                    <a:lumOff val="35000"/>
                  </a:schemeClr>
                </a:solidFill>
                <a:latin typeface="+mn-lt"/>
                <a:ea typeface="+mn-ea"/>
                <a:cs typeface="+mn-cs"/>
              </a:defRPr>
            </a:pPr>
          </a:p>
        </c:txPr>
        <c:crossAx val="1328919087"/>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p>
      </c:txPr>
    </c:title>
    <c:autoTitleDeleted val="0"/>
    <c:plotArea>
      <c:layout/>
      <c:barChart>
        <c:barDir val="col"/>
        <c:grouping val="clustered"/>
        <c:varyColors val="0"/>
        <c:ser>
          <c:idx val="0"/>
          <c:order val="0"/>
          <c:tx>
            <c:strRef>
              <c:f>'1.'!$B$24</c:f>
              <c:strCache>
                <c:ptCount val="1"/>
                <c:pt idx="0">
                  <c:v>Shirts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'1.'!$A$25:$A$29</c:f>
              <c:strCache>
                <c:ptCount val="5"/>
                <c:pt idx="0" c:formatCode="mm/dd/yy;@">
                  <c:v>Jan</c:v>
                </c:pt>
                <c:pt idx="1" c:formatCode="mm/dd/yy;@">
                  <c:v>Feb</c:v>
                </c:pt>
                <c:pt idx="2" c:formatCode="mm/dd/yy;@">
                  <c:v>Mar</c:v>
                </c:pt>
                <c:pt idx="3" c:formatCode="mm/dd/yy;@">
                  <c:v>Apr</c:v>
                </c:pt>
                <c:pt idx="4" c:formatCode="mm/dd/yy;@">
                  <c:v>May</c:v>
                </c:pt>
              </c:strCache>
            </c:strRef>
          </c:cat>
          <c:val>
            <c:numRef>
              <c:f>'1.'!$B$25:$B$29</c:f>
              <c:numCache>
                <c:formatCode>_(* #,##0_);_(* \(#,##0\);_(* "-"??_);_(@_)</c:formatCode>
                <c:ptCount val="5"/>
                <c:pt idx="0">
                  <c:v>60999</c:v>
                </c:pt>
                <c:pt idx="1">
                  <c:v>56732</c:v>
                </c:pt>
                <c:pt idx="2">
                  <c:v>49831</c:v>
                </c:pt>
                <c:pt idx="3">
                  <c:v>43789</c:v>
                </c:pt>
                <c:pt idx="4">
                  <c:v>39876</c:v>
                </c:pt>
              </c:numCache>
            </c:numRef>
          </c:val>
        </c:ser>
        <c:ser>
          <c:idx val="1"/>
          <c:order val="1"/>
          <c:tx>
            <c:strRef>
              <c:f>'1.'!$C$24</c:f>
              <c:strCache>
                <c:ptCount val="1"/>
                <c:pt idx="0">
                  <c:v>Pants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'1.'!$A$25:$A$29</c:f>
              <c:strCache>
                <c:ptCount val="5"/>
                <c:pt idx="0" c:formatCode="mm/dd/yy;@">
                  <c:v>Jan</c:v>
                </c:pt>
                <c:pt idx="1" c:formatCode="mm/dd/yy;@">
                  <c:v>Feb</c:v>
                </c:pt>
                <c:pt idx="2" c:formatCode="mm/dd/yy;@">
                  <c:v>Mar</c:v>
                </c:pt>
                <c:pt idx="3" c:formatCode="mm/dd/yy;@">
                  <c:v>Apr</c:v>
                </c:pt>
                <c:pt idx="4" c:formatCode="mm/dd/yy;@">
                  <c:v>May</c:v>
                </c:pt>
              </c:strCache>
            </c:strRef>
          </c:cat>
          <c:val>
            <c:numRef>
              <c:f>'1.'!$C$25:$C$29</c:f>
              <c:numCache>
                <c:formatCode>_(* #,##0_);_(* \(#,##0\);_(* "-"??_);_(@_)</c:formatCode>
                <c:ptCount val="5"/>
                <c:pt idx="0">
                  <c:v>64986</c:v>
                </c:pt>
                <c:pt idx="1">
                  <c:v>68981</c:v>
                </c:pt>
                <c:pt idx="2">
                  <c:v>77398</c:v>
                </c:pt>
                <c:pt idx="3">
                  <c:v>88096</c:v>
                </c:pt>
                <c:pt idx="4">
                  <c:v>93733</c:v>
                </c:pt>
              </c:numCache>
            </c:numRef>
          </c:val>
        </c:ser>
        <c:dLbls>
          <c:showLegendKey val="0"/>
          <c:showVal val="1"/>
          <c:showCatName val="0"/>
          <c:showSerName val="0"/>
          <c:showPercent val="0"/>
          <c:showBubbleSize val="0"/>
        </c:dLbls>
        <c:gapWidth val="150"/>
        <c:axId val="1107485807"/>
        <c:axId val="1100828879"/>
      </c:barChart>
      <c:catAx>
        <c:axId val="11074858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p>
        </c:txPr>
        <c:crossAx val="1100828879"/>
        <c:crosses val="autoZero"/>
        <c:auto val="1"/>
        <c:lblAlgn val="ctr"/>
        <c:lblOffset val="100"/>
        <c:noMultiLvlLbl val="0"/>
      </c:catAx>
      <c:valAx>
        <c:axId val="1100828879"/>
        <c:scaling>
          <c:orientation val="minMax"/>
        </c:scaling>
        <c:delete val="0"/>
        <c:axPos val="l"/>
        <c:majorGridlines>
          <c:spPr>
            <a:ln w="9525" cap="flat" cmpd="sng" algn="ctr">
              <a:solidFill>
                <a:schemeClr val="dk1">
                  <a:lumMod val="50000"/>
                  <a:lumOff val="5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p>
        </c:txPr>
        <c:crossAx val="110748580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Chart</a:t>
            </a:r>
            <a:endParaRPr lang="en-US"/>
          </a:p>
        </c:rich>
      </c:tx>
      <c:layout>
        <c:manualLayout>
          <c:xMode val="edge"/>
          <c:yMode val="edge"/>
          <c:x val="0.387560390567617"/>
          <c:y val="0.00418628783069202"/>
        </c:manualLayout>
      </c:layout>
      <c:overlay val="0"/>
      <c:spPr>
        <a:noFill/>
        <a:ln>
          <a:noFill/>
        </a:ln>
        <a:effectLst/>
      </c:spPr>
    </c:title>
    <c:autoTitleDeleted val="0"/>
    <c:plotArea>
      <c:layout>
        <c:manualLayout>
          <c:layoutTarget val="inner"/>
          <c:xMode val="edge"/>
          <c:yMode val="edge"/>
          <c:x val="0"/>
          <c:y val="0.0690424344549288"/>
          <c:w val="0.802642382745635"/>
          <c:h val="0.832460562481275"/>
        </c:manualLayout>
      </c:layout>
      <c:barChart>
        <c:barDir val="col"/>
        <c:grouping val="clustered"/>
        <c:varyColors val="0"/>
        <c:ser>
          <c:idx val="0"/>
          <c:order val="0"/>
          <c:tx>
            <c:strRef>
              <c:f>'1.'!$B$24</c:f>
              <c:strCache>
                <c:ptCount val="1"/>
                <c:pt idx="0">
                  <c:v>Shirts</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'1.'!$A$25:$A$29</c:f>
              <c:strCache>
                <c:ptCount val="5"/>
                <c:pt idx="0" c:formatCode="mm/dd/yy;@">
                  <c:v>Jan</c:v>
                </c:pt>
                <c:pt idx="1" c:formatCode="mm/dd/yy;@">
                  <c:v>Feb</c:v>
                </c:pt>
                <c:pt idx="2" c:formatCode="mm/dd/yy;@">
                  <c:v>Mar</c:v>
                </c:pt>
                <c:pt idx="3" c:formatCode="mm/dd/yy;@">
                  <c:v>Apr</c:v>
                </c:pt>
                <c:pt idx="4" c:formatCode="mm/dd/yy;@">
                  <c:v>May</c:v>
                </c:pt>
              </c:strCache>
            </c:strRef>
          </c:cat>
          <c:val>
            <c:numRef>
              <c:f>'1.'!$B$25:$B$29</c:f>
              <c:numCache>
                <c:formatCode>_(* #,##0_);_(* \(#,##0\);_(* "-"??_);_(@_)</c:formatCode>
                <c:ptCount val="5"/>
                <c:pt idx="0">
                  <c:v>60999</c:v>
                </c:pt>
                <c:pt idx="1">
                  <c:v>56732</c:v>
                </c:pt>
                <c:pt idx="2">
                  <c:v>49831</c:v>
                </c:pt>
                <c:pt idx="3">
                  <c:v>43789</c:v>
                </c:pt>
                <c:pt idx="4">
                  <c:v>39876</c:v>
                </c:pt>
              </c:numCache>
            </c:numRef>
          </c:val>
        </c:ser>
        <c:ser>
          <c:idx val="1"/>
          <c:order val="1"/>
          <c:tx>
            <c:strRef>
              <c:f>'1.'!$C$24</c:f>
              <c:strCache>
                <c:ptCount val="1"/>
                <c:pt idx="0">
                  <c:v>Pants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'1.'!$A$25:$A$29</c:f>
              <c:strCache>
                <c:ptCount val="5"/>
                <c:pt idx="0" c:formatCode="mm/dd/yy;@">
                  <c:v>Jan</c:v>
                </c:pt>
                <c:pt idx="1" c:formatCode="mm/dd/yy;@">
                  <c:v>Feb</c:v>
                </c:pt>
                <c:pt idx="2" c:formatCode="mm/dd/yy;@">
                  <c:v>Mar</c:v>
                </c:pt>
                <c:pt idx="3" c:formatCode="mm/dd/yy;@">
                  <c:v>Apr</c:v>
                </c:pt>
                <c:pt idx="4" c:formatCode="mm/dd/yy;@">
                  <c:v>May</c:v>
                </c:pt>
              </c:strCache>
            </c:strRef>
          </c:cat>
          <c:val>
            <c:numRef>
              <c:f>'1.'!$C$25:$C$29</c:f>
              <c:numCache>
                <c:formatCode>_(* #,##0_);_(* \(#,##0\);_(* "-"??_);_(@_)</c:formatCode>
                <c:ptCount val="5"/>
                <c:pt idx="0">
                  <c:v>64986</c:v>
                </c:pt>
                <c:pt idx="1">
                  <c:v>68981</c:v>
                </c:pt>
                <c:pt idx="2">
                  <c:v>77398</c:v>
                </c:pt>
                <c:pt idx="3">
                  <c:v>88096</c:v>
                </c:pt>
                <c:pt idx="4">
                  <c:v>93733</c:v>
                </c:pt>
              </c:numCache>
            </c:numRef>
          </c:val>
        </c:ser>
        <c:dLbls>
          <c:showLegendKey val="0"/>
          <c:showVal val="1"/>
          <c:showCatName val="0"/>
          <c:showSerName val="0"/>
          <c:showPercent val="0"/>
          <c:showBubbleSize val="0"/>
        </c:dLbls>
        <c:gapWidth val="100"/>
        <c:overlap val="-24"/>
        <c:axId val="2100709903"/>
        <c:axId val="1316884879"/>
      </c:barChart>
      <c:catAx>
        <c:axId val="21007099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p>
        </c:txPr>
        <c:crossAx val="1316884879"/>
        <c:crosses val="autoZero"/>
        <c:auto val="1"/>
        <c:lblAlgn val="ctr"/>
        <c:lblOffset val="100"/>
        <c:noMultiLvlLbl val="0"/>
      </c:catAx>
      <c:valAx>
        <c:axId val="1316884879"/>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p>
        </c:txPr>
        <c:crossAx val="2100709903"/>
        <c:crosses val="autoZero"/>
        <c:crossBetween val="between"/>
      </c:valAx>
      <c:spPr>
        <a:noFill/>
        <a:ln>
          <a:noFill/>
        </a:ln>
        <a:effectLst/>
      </c:spPr>
    </c:plotArea>
    <c:legend>
      <c:legendPos val="r"/>
      <c:layout>
        <c:manualLayout>
          <c:xMode val="edge"/>
          <c:yMode val="edge"/>
          <c:x val="0.901468629464795"/>
          <c:y val="0.761505905005065"/>
          <c:w val="0.084618327056944"/>
          <c:h val="0.13254873074172"/>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solidFill>
            <a:schemeClr val="tx1">
              <a:lumMod val="65000"/>
              <a:lumOff val="35000"/>
            </a:schemeClr>
          </a:solid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clustered"/>
        <c:varyColors val="0"/>
        <c:ser>
          <c:idx val="0"/>
          <c:order val="0"/>
          <c:tx>
            <c:strRef>
              <c:f>'2.'!$B$3</c:f>
              <c:strCache>
                <c:ptCount val="1"/>
                <c:pt idx="0">
                  <c:v>Shirts</c:v>
                </c:pt>
              </c:strCache>
            </c:strRef>
          </c:tx>
          <c:spPr>
            <a:solidFill>
              <a:schemeClr val="tx1">
                <a:lumMod val="95000"/>
                <a:lumOff val="5000"/>
              </a:schemeClr>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15:leaderLines>
                  <c:spPr>
                    <a:ln w="9525" cap="flat" cmpd="sng" algn="ctr">
                      <a:solidFill>
                        <a:schemeClr val="tx1">
                          <a:lumMod val="35000"/>
                          <a:lumOff val="65000"/>
                        </a:schemeClr>
                      </a:solidFill>
                      <a:round/>
                    </a:ln>
                    <a:effectLst/>
                  </c:spPr>
                </c15:leaderLines>
              </c:ext>
            </c:extLst>
          </c:dLbls>
          <c:cat>
            <c:strRef>
              <c:f>'2.'!$A$4:$A$8</c:f>
              <c:strCache>
                <c:ptCount val="5"/>
                <c:pt idx="0" c:formatCode="mm/dd/yy;@">
                  <c:v>Jan</c:v>
                </c:pt>
                <c:pt idx="1" c:formatCode="mm/dd/yy;@">
                  <c:v>Feb</c:v>
                </c:pt>
                <c:pt idx="2" c:formatCode="mm/dd/yy;@">
                  <c:v>Mar</c:v>
                </c:pt>
                <c:pt idx="3" c:formatCode="mm/dd/yy;@">
                  <c:v>Apr</c:v>
                </c:pt>
                <c:pt idx="4" c:formatCode="mm/dd/yy;@">
                  <c:v>May</c:v>
                </c:pt>
              </c:strCache>
            </c:strRef>
          </c:cat>
          <c:val>
            <c:numRef>
              <c:f>'2.'!$B$4:$B$8</c:f>
              <c:numCache>
                <c:formatCode>_(* #,##0_);_(* \(#,##0\);_(* "-"??_);_(@_)</c:formatCode>
                <c:ptCount val="5"/>
                <c:pt idx="0">
                  <c:v>60999</c:v>
                </c:pt>
                <c:pt idx="1">
                  <c:v>56732</c:v>
                </c:pt>
                <c:pt idx="2">
                  <c:v>49831</c:v>
                </c:pt>
                <c:pt idx="3">
                  <c:v>43789</c:v>
                </c:pt>
                <c:pt idx="4">
                  <c:v>39876</c:v>
                </c:pt>
              </c:numCache>
            </c:numRef>
          </c:val>
        </c:ser>
        <c:ser>
          <c:idx val="1"/>
          <c:order val="1"/>
          <c:tx>
            <c:strRef>
              <c:f>'2.'!$C$3</c:f>
              <c:strCache>
                <c:ptCount val="1"/>
                <c:pt idx="0">
                  <c:v>Pants</c:v>
                </c:pt>
              </c:strCache>
            </c:strRef>
          </c:tx>
          <c:spPr>
            <a:solidFill>
              <a:schemeClr val="accent6">
                <a:lumMod val="75000"/>
              </a:schemeClr>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15:leaderLines>
                  <c:spPr>
                    <a:ln w="9525" cap="flat" cmpd="sng" algn="ctr">
                      <a:solidFill>
                        <a:schemeClr val="tx1">
                          <a:lumMod val="35000"/>
                          <a:lumOff val="65000"/>
                        </a:schemeClr>
                      </a:solidFill>
                      <a:round/>
                    </a:ln>
                    <a:effectLst/>
                  </c:spPr>
                </c15:leaderLines>
              </c:ext>
            </c:extLst>
          </c:dLbls>
          <c:cat>
            <c:strRef>
              <c:f>'2.'!$A$4:$A$8</c:f>
              <c:strCache>
                <c:ptCount val="5"/>
                <c:pt idx="0" c:formatCode="mm/dd/yy;@">
                  <c:v>Jan</c:v>
                </c:pt>
                <c:pt idx="1" c:formatCode="mm/dd/yy;@">
                  <c:v>Feb</c:v>
                </c:pt>
                <c:pt idx="2" c:formatCode="mm/dd/yy;@">
                  <c:v>Mar</c:v>
                </c:pt>
                <c:pt idx="3" c:formatCode="mm/dd/yy;@">
                  <c:v>Apr</c:v>
                </c:pt>
                <c:pt idx="4" c:formatCode="mm/dd/yy;@">
                  <c:v>May</c:v>
                </c:pt>
              </c:strCache>
            </c:strRef>
          </c:cat>
          <c:val>
            <c:numRef>
              <c:f>'2.'!$C$4:$C$8</c:f>
              <c:numCache>
                <c:formatCode>_(* #,##0_);_(* \(#,##0\);_(* "-"??_);_(@_)</c:formatCode>
                <c:ptCount val="5"/>
                <c:pt idx="0">
                  <c:v>64986</c:v>
                </c:pt>
                <c:pt idx="1">
                  <c:v>68981</c:v>
                </c:pt>
                <c:pt idx="2">
                  <c:v>77398</c:v>
                </c:pt>
                <c:pt idx="3">
                  <c:v>88096</c:v>
                </c:pt>
                <c:pt idx="4">
                  <c:v>93733</c:v>
                </c:pt>
              </c:numCache>
            </c:numRef>
          </c:val>
        </c:ser>
        <c:dLbls>
          <c:showLegendKey val="0"/>
          <c:showVal val="0"/>
          <c:showCatName val="0"/>
          <c:showSerName val="0"/>
          <c:showPercent val="0"/>
          <c:showBubbleSize val="0"/>
        </c:dLbls>
        <c:gapWidth val="100"/>
        <c:overlap val="-12"/>
        <c:axId val="1634434064"/>
        <c:axId val="1635811632"/>
      </c:barChart>
      <c:catAx>
        <c:axId val="163443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635811632"/>
        <c:crossesAt val="0"/>
        <c:auto val="1"/>
        <c:lblAlgn val="ctr"/>
        <c:lblOffset val="100"/>
        <c:noMultiLvlLbl val="0"/>
      </c:catAx>
      <c:valAx>
        <c:axId val="1635811632"/>
        <c:scaling>
          <c:orientation val="minMax"/>
          <c:min val="0"/>
        </c:scaling>
        <c:delete val="0"/>
        <c:axPos val="l"/>
        <c:majorGridlines>
          <c:spPr>
            <a:ln w="9525" cap="flat" cmpd="sng" algn="ctr">
              <a:solidFill>
                <a:schemeClr val="tx1">
                  <a:lumMod val="15000"/>
                  <a:lumOff val="85000"/>
                </a:schemeClr>
              </a:solidFill>
              <a:prstDash val="dashDot"/>
              <a:round/>
            </a:ln>
            <a:effectLst/>
          </c:spPr>
        </c:majorGridlines>
        <c:numFmt formatCode="_(&quot;$&quot;* #,##0.00_);_(&quot;$&quot;* \(#,##0.0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6344340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blipFill>
      <a:blip xmlns:r="http://schemas.openxmlformats.org/officeDocument/2006/relationships" r:embed="rId1"/>
      <a:tile tx="0" ty="0" sx="100000" sy="100000" flip="none" algn="tl"/>
    </a:blipFill>
    <a:ln w="25400"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Line Chart </a:t>
            </a:r>
            <a:endParaRPr lang="en-US"/>
          </a:p>
        </c:rich>
      </c:tx>
      <c:layout>
        <c:manualLayout>
          <c:xMode val="edge"/>
          <c:yMode val="edge"/>
          <c:x val="0.40281139354225"/>
          <c:y val="0.0178074475092183"/>
        </c:manualLayout>
      </c:layout>
      <c:overlay val="0"/>
      <c:spPr>
        <a:noFill/>
        <a:ln>
          <a:noFill/>
        </a:ln>
        <a:effectLst/>
      </c:spPr>
    </c:title>
    <c:autoTitleDeleted val="0"/>
    <c:plotArea>
      <c:layout/>
      <c:lineChart>
        <c:grouping val="percentStacked"/>
        <c:varyColors val="0"/>
        <c:ser>
          <c:idx val="0"/>
          <c:order val="0"/>
          <c:tx>
            <c:strRef>
              <c:f>'2.'!$B$3</c:f>
              <c:strCache>
                <c:ptCount val="1"/>
                <c:pt idx="0">
                  <c:v>Shirts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'2.'!$A$4:$A$8</c:f>
              <c:strCache>
                <c:ptCount val="5"/>
                <c:pt idx="0" c:formatCode="mm/dd/yy;@">
                  <c:v>Jan</c:v>
                </c:pt>
                <c:pt idx="1" c:formatCode="mm/dd/yy;@">
                  <c:v>Feb</c:v>
                </c:pt>
                <c:pt idx="2" c:formatCode="mm/dd/yy;@">
                  <c:v>Mar</c:v>
                </c:pt>
                <c:pt idx="3" c:formatCode="mm/dd/yy;@">
                  <c:v>Apr</c:v>
                </c:pt>
                <c:pt idx="4" c:formatCode="mm/dd/yy;@">
                  <c:v>May</c:v>
                </c:pt>
              </c:strCache>
            </c:strRef>
          </c:cat>
          <c:val>
            <c:numRef>
              <c:f>'2.'!$B$4:$B$8</c:f>
              <c:numCache>
                <c:formatCode>_(* #,##0_);_(* \(#,##0\);_(* "-"??_);_(@_)</c:formatCode>
                <c:ptCount val="5"/>
                <c:pt idx="0">
                  <c:v>60999</c:v>
                </c:pt>
                <c:pt idx="1">
                  <c:v>56732</c:v>
                </c:pt>
                <c:pt idx="2">
                  <c:v>49831</c:v>
                </c:pt>
                <c:pt idx="3">
                  <c:v>43789</c:v>
                </c:pt>
                <c:pt idx="4">
                  <c:v>39876</c:v>
                </c:pt>
              </c:numCache>
            </c:numRef>
          </c:val>
          <c:smooth val="0"/>
        </c:ser>
        <c:ser>
          <c:idx val="1"/>
          <c:order val="1"/>
          <c:tx>
            <c:strRef>
              <c:f>'2.'!$C$3</c:f>
              <c:strCache>
                <c:ptCount val="1"/>
                <c:pt idx="0">
                  <c:v>Pants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'2.'!$A$4:$A$8</c:f>
              <c:strCache>
                <c:ptCount val="5"/>
                <c:pt idx="0" c:formatCode="mm/dd/yy;@">
                  <c:v>Jan</c:v>
                </c:pt>
                <c:pt idx="1" c:formatCode="mm/dd/yy;@">
                  <c:v>Feb</c:v>
                </c:pt>
                <c:pt idx="2" c:formatCode="mm/dd/yy;@">
                  <c:v>Mar</c:v>
                </c:pt>
                <c:pt idx="3" c:formatCode="mm/dd/yy;@">
                  <c:v>Apr</c:v>
                </c:pt>
                <c:pt idx="4" c:formatCode="mm/dd/yy;@">
                  <c:v>May</c:v>
                </c:pt>
              </c:strCache>
            </c:strRef>
          </c:cat>
          <c:val>
            <c:numRef>
              <c:f>'2.'!$C$4:$C$8</c:f>
              <c:numCache>
                <c:formatCode>_(* #,##0_);_(* \(#,##0\);_(* "-"??_);_(@_)</c:formatCode>
                <c:ptCount val="5"/>
                <c:pt idx="0">
                  <c:v>64986</c:v>
                </c:pt>
                <c:pt idx="1">
                  <c:v>68981</c:v>
                </c:pt>
                <c:pt idx="2">
                  <c:v>77398</c:v>
                </c:pt>
                <c:pt idx="3">
                  <c:v>88096</c:v>
                </c:pt>
                <c:pt idx="4">
                  <c:v>93733</c:v>
                </c:pt>
              </c:numCache>
            </c:numRef>
          </c:val>
          <c:smooth val="0"/>
        </c:ser>
        <c:dLbls>
          <c:showLegendKey val="0"/>
          <c:showVal val="0"/>
          <c:showCatName val="0"/>
          <c:showSerName val="0"/>
          <c:showPercent val="0"/>
          <c:showBubbleSize val="0"/>
        </c:dLbls>
        <c:marker val="1"/>
        <c:smooth val="0"/>
        <c:axId val="312110239"/>
        <c:axId val="295503903"/>
      </c:lineChart>
      <c:catAx>
        <c:axId val="31211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95503903"/>
        <c:crosses val="autoZero"/>
        <c:auto val="1"/>
        <c:lblAlgn val="ctr"/>
        <c:lblOffset val="100"/>
        <c:noMultiLvlLbl val="0"/>
      </c:catAx>
      <c:valAx>
        <c:axId val="2955039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211023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'2.'!$B$22</c:f>
              <c:strCache>
                <c:ptCount val="1"/>
                <c:pt idx="0">
                  <c:v>Shirts</c:v>
                </c:pt>
              </c:strCache>
            </c:strRef>
          </c:tx>
          <c:spPr>
            <a:solidFill>
              <a:schemeClr val="accent1"/>
            </a:solidFill>
            <a:ln>
              <a:noFill/>
            </a:ln>
            <a:effectLst/>
          </c:spPr>
          <c:dLbls>
            <c:delete val="1"/>
          </c:dLbls>
          <c:cat>
            <c:strRef>
              <c:f>'2.'!$A$23:$A$27</c:f>
              <c:strCache>
                <c:ptCount val="5"/>
                <c:pt idx="0" c:formatCode="mm/dd/yy;@">
                  <c:v>Jan</c:v>
                </c:pt>
                <c:pt idx="1" c:formatCode="mm/dd/yy;@">
                  <c:v>Feb</c:v>
                </c:pt>
                <c:pt idx="2" c:formatCode="mm/dd/yy;@">
                  <c:v>Mar</c:v>
                </c:pt>
                <c:pt idx="3" c:formatCode="mm/dd/yy;@">
                  <c:v>Apr</c:v>
                </c:pt>
                <c:pt idx="4" c:formatCode="mm/dd/yy;@">
                  <c:v>May</c:v>
                </c:pt>
              </c:strCache>
            </c:strRef>
          </c:cat>
          <c:val>
            <c:numRef>
              <c:f>'2.'!$B$23:$B$27</c:f>
              <c:numCache>
                <c:formatCode>_(* #,##0_);_(* \(#,##0\);_(* "-"??_);_(@_)</c:formatCode>
                <c:ptCount val="5"/>
                <c:pt idx="0">
                  <c:v>60999</c:v>
                </c:pt>
                <c:pt idx="1">
                  <c:v>56732</c:v>
                </c:pt>
                <c:pt idx="2">
                  <c:v>49831</c:v>
                </c:pt>
                <c:pt idx="3">
                  <c:v>43789</c:v>
                </c:pt>
                <c:pt idx="4">
                  <c:v>39876</c:v>
                </c:pt>
              </c:numCache>
            </c:numRef>
          </c:val>
        </c:ser>
        <c:ser>
          <c:idx val="1"/>
          <c:order val="1"/>
          <c:tx>
            <c:strRef>
              <c:f>'2.'!$C$22</c:f>
              <c:strCache>
                <c:ptCount val="1"/>
                <c:pt idx="0">
                  <c:v>Pants</c:v>
                </c:pt>
              </c:strCache>
            </c:strRef>
          </c:tx>
          <c:spPr>
            <a:solidFill>
              <a:schemeClr val="accent2"/>
            </a:solidFill>
            <a:ln w="25400">
              <a:noFill/>
            </a:ln>
            <a:effectLst/>
          </c:spPr>
          <c:dLbls>
            <c:delete val="1"/>
          </c:dLbls>
          <c:val>
            <c:numRef>
              <c:f>'2.'!$C$23:$C$27</c:f>
              <c:numCache>
                <c:formatCode>_(* #,##0_);_(* \(#,##0\);_(* "-"??_);_(@_)</c:formatCode>
                <c:ptCount val="5"/>
                <c:pt idx="0">
                  <c:v>64986</c:v>
                </c:pt>
                <c:pt idx="1">
                  <c:v>68981</c:v>
                </c:pt>
                <c:pt idx="2">
                  <c:v>77398</c:v>
                </c:pt>
                <c:pt idx="3">
                  <c:v>88096</c:v>
                </c:pt>
                <c:pt idx="4">
                  <c:v>93733</c:v>
                </c:pt>
              </c:numCache>
            </c:numRef>
          </c:val>
        </c:ser>
        <c:dLbls>
          <c:showLegendKey val="0"/>
          <c:showVal val="0"/>
          <c:showCatName val="0"/>
          <c:showSerName val="0"/>
          <c:showPercent val="0"/>
          <c:showBubbleSize val="0"/>
        </c:dLbls>
        <c:axId val="137110095"/>
        <c:axId val="295486431"/>
      </c:areaChart>
      <c:catAx>
        <c:axId val="137110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95486431"/>
        <c:crosses val="autoZero"/>
        <c:auto val="1"/>
        <c:lblAlgn val="ctr"/>
        <c:lblOffset val="100"/>
        <c:noMultiLvlLbl val="0"/>
      </c:catAx>
      <c:valAx>
        <c:axId val="29548643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7110095"/>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lineChart>
        <c:grouping val="standard"/>
        <c:varyColors val="0"/>
        <c:ser>
          <c:idx val="0"/>
          <c:order val="0"/>
          <c:tx>
            <c:strRef>
              <c:f>'2.'!$B$22</c:f>
              <c:strCache>
                <c:ptCount val="1"/>
                <c:pt idx="0">
                  <c:v>Shirts</c:v>
                </c:pt>
              </c:strCache>
            </c:strRef>
          </c:tx>
          <c:spPr>
            <a:ln w="28575" cap="rnd">
              <a:solidFill>
                <a:schemeClr val="accent1"/>
              </a:solidFill>
              <a:round/>
            </a:ln>
            <a:effectLst/>
          </c:spPr>
          <c:marker>
            <c:symbol val="none"/>
          </c:marker>
          <c:dLbls>
            <c:delete val="1"/>
          </c:dLbls>
          <c:cat>
            <c:strRef>
              <c:f>'2.'!$A$23:$A$27</c:f>
              <c:strCache>
                <c:ptCount val="5"/>
                <c:pt idx="0" c:formatCode="mm/dd/yy;@">
                  <c:v>Jan</c:v>
                </c:pt>
                <c:pt idx="1" c:formatCode="mm/dd/yy;@">
                  <c:v>Feb</c:v>
                </c:pt>
                <c:pt idx="2" c:formatCode="mm/dd/yy;@">
                  <c:v>Mar</c:v>
                </c:pt>
                <c:pt idx="3" c:formatCode="mm/dd/yy;@">
                  <c:v>Apr</c:v>
                </c:pt>
                <c:pt idx="4" c:formatCode="mm/dd/yy;@">
                  <c:v>May</c:v>
                </c:pt>
              </c:strCache>
            </c:strRef>
          </c:cat>
          <c:val>
            <c:numRef>
              <c:f>'2.'!$B$23:$B$27</c:f>
              <c:numCache>
                <c:formatCode>_(* #,##0_);_(* \(#,##0\);_(* "-"??_);_(@_)</c:formatCode>
                <c:ptCount val="5"/>
                <c:pt idx="0">
                  <c:v>60999</c:v>
                </c:pt>
                <c:pt idx="1">
                  <c:v>56732</c:v>
                </c:pt>
                <c:pt idx="2">
                  <c:v>49831</c:v>
                </c:pt>
                <c:pt idx="3">
                  <c:v>43789</c:v>
                </c:pt>
                <c:pt idx="4">
                  <c:v>39876</c:v>
                </c:pt>
              </c:numCache>
            </c:numRef>
          </c:val>
          <c:smooth val="0"/>
        </c:ser>
        <c:dLbls>
          <c:showLegendKey val="0"/>
          <c:showVal val="0"/>
          <c:showCatName val="0"/>
          <c:showSerName val="0"/>
          <c:showPercent val="0"/>
          <c:showBubbleSize val="0"/>
        </c:dLbls>
        <c:marker val="0"/>
        <c:smooth val="0"/>
        <c:axId val="136410671"/>
        <c:axId val="295477279"/>
      </c:lineChart>
      <c:catAx>
        <c:axId val="13641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95477279"/>
        <c:crosses val="autoZero"/>
        <c:auto val="1"/>
        <c:lblAlgn val="ctr"/>
        <c:lblOffset val="100"/>
        <c:noMultiLvlLbl val="0"/>
      </c:catAx>
      <c:valAx>
        <c:axId val="29547727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64106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pieChart>
        <c:varyColors val="1"/>
        <c:ser>
          <c:idx val="0"/>
          <c:order val="0"/>
          <c:tx>
            <c:strRef>
              <c:f>'3.'!$B$3</c:f>
              <c:strCache>
                <c:ptCount val="1"/>
                <c:pt idx="0">
                  <c:v>Units Sold</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1"/>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'3.'!$A$4:$A$7</c:f>
              <c:strCache>
                <c:ptCount val="4"/>
                <c:pt idx="0">
                  <c:v>Shirts</c:v>
                </c:pt>
                <c:pt idx="1">
                  <c:v>Pants</c:v>
                </c:pt>
                <c:pt idx="2">
                  <c:v>Jeans</c:v>
                </c:pt>
                <c:pt idx="3">
                  <c:v>Other</c:v>
                </c:pt>
              </c:strCache>
            </c:strRef>
          </c:cat>
          <c:val>
            <c:numRef>
              <c:f>'3.'!$B$4:$B$7</c:f>
              <c:numCache>
                <c:formatCode>General</c:formatCode>
                <c:ptCount val="4"/>
                <c:pt idx="0">
                  <c:v>189</c:v>
                </c:pt>
                <c:pt idx="1">
                  <c:v>1082</c:v>
                </c:pt>
                <c:pt idx="2">
                  <c:v>612</c:v>
                </c:pt>
                <c:pt idx="3">
                  <c:v>373</c:v>
                </c:pt>
              </c:numCache>
            </c:numRef>
          </c:val>
        </c:ser>
        <c:dLbls>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40" b="0" i="0" u="none" strike="noStrike" kern="1200" spc="0" baseline="0">
              <a:solidFill>
                <a:schemeClr val="tx1">
                  <a:lumMod val="65000"/>
                  <a:lumOff val="35000"/>
                </a:schemeClr>
              </a:solidFill>
              <a:latin typeface="+mn-lt"/>
              <a:ea typeface="+mn-ea"/>
              <a:cs typeface="+mn-cs"/>
            </a:defRPr>
          </a:pPr>
        </a:p>
      </c:txPr>
    </c:title>
    <c:autoTitleDeleted val="0"/>
    <c:plotArea>
      <c:layout>
        <c:manualLayout>
          <c:layoutTarget val="inner"/>
          <c:xMode val="edge"/>
          <c:yMode val="edge"/>
          <c:x val="0.0327746702708638"/>
          <c:y val="0.172179689077327"/>
          <c:w val="0.934450659458272"/>
          <c:h val="0.554742176458712"/>
        </c:manualLayout>
      </c:layout>
      <c:ofPieChart>
        <c:ofPieType val="pie"/>
        <c:varyColors val="1"/>
        <c:ser>
          <c:idx val="0"/>
          <c:order val="0"/>
          <c:tx>
            <c:strRef>
              <c:f>'3.'!$M$3</c:f>
              <c:strCache>
                <c:ptCount val="1"/>
                <c:pt idx="0">
                  <c:v>Units Sold</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delete val="1"/>
          </c:dLbls>
          <c:cat>
            <c:strRef>
              <c:f>'3.'!$L$4:$L$10</c:f>
              <c:strCache>
                <c:ptCount val="7"/>
                <c:pt idx="0">
                  <c:v>Shirts</c:v>
                </c:pt>
                <c:pt idx="1">
                  <c:v>Pants</c:v>
                </c:pt>
                <c:pt idx="2">
                  <c:v>Jeans</c:v>
                </c:pt>
                <c:pt idx="3">
                  <c:v>Other (socks)</c:v>
                </c:pt>
                <c:pt idx="4">
                  <c:v>Other (shoes)</c:v>
                </c:pt>
                <c:pt idx="5">
                  <c:v>Other (wallets)</c:v>
                </c:pt>
                <c:pt idx="6">
                  <c:v>Other (bags)</c:v>
                </c:pt>
              </c:strCache>
            </c:strRef>
          </c:cat>
          <c:val>
            <c:numRef>
              <c:f>'3.'!$M$4:$M$10</c:f>
              <c:numCache>
                <c:formatCode>General</c:formatCode>
                <c:ptCount val="7"/>
                <c:pt idx="0">
                  <c:v>2189</c:v>
                </c:pt>
                <c:pt idx="1">
                  <c:v>2082</c:v>
                </c:pt>
                <c:pt idx="2">
                  <c:v>1612</c:v>
                </c:pt>
                <c:pt idx="3">
                  <c:v>1373</c:v>
                </c:pt>
                <c:pt idx="4">
                  <c:v>1959</c:v>
                </c:pt>
                <c:pt idx="5">
                  <c:v>1398</c:v>
                </c:pt>
                <c:pt idx="6">
                  <c:v>1288</c:v>
                </c:pt>
              </c:numCache>
            </c:numRef>
          </c:val>
        </c:ser>
        <c:dLbls>
          <c:showLegendKey val="0"/>
          <c:showVal val="0"/>
          <c:showCatName val="0"/>
          <c:showSerName val="0"/>
          <c:showPercent val="0"/>
          <c:showBubbleSize val="0"/>
          <c:showLeaderLines val="1"/>
        </c:dLbls>
        <c:gapWidth val="100"/>
        <c:splitType val="pos"/>
        <c:splitPos val="4"/>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doughnutChart>
        <c:varyColors val="1"/>
        <c:ser>
          <c:idx val="0"/>
          <c:order val="0"/>
          <c:tx>
            <c:strRef>
              <c:f>'3.'!$B$19</c:f>
              <c:strCache>
                <c:ptCount val="1"/>
                <c:pt idx="0">
                  <c:v>Units Sold (2018)</c:v>
                </c:pt>
              </c:strCache>
            </c:strRef>
          </c:tx>
          <c:spPr/>
          <c:explosion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delete val="1"/>
          </c:dLbls>
          <c:cat>
            <c:strRef>
              <c:f>'3.'!$A$20:$A$26</c:f>
              <c:strCache>
                <c:ptCount val="7"/>
                <c:pt idx="0">
                  <c:v>Shirts</c:v>
                </c:pt>
                <c:pt idx="1">
                  <c:v>Pants</c:v>
                </c:pt>
                <c:pt idx="2">
                  <c:v>Jeans</c:v>
                </c:pt>
                <c:pt idx="3">
                  <c:v>Other (socks)</c:v>
                </c:pt>
                <c:pt idx="4">
                  <c:v>Other (shoes)</c:v>
                </c:pt>
                <c:pt idx="5">
                  <c:v>Other (wallets)</c:v>
                </c:pt>
                <c:pt idx="6">
                  <c:v>Other (bags)</c:v>
                </c:pt>
              </c:strCache>
            </c:strRef>
          </c:cat>
          <c:val>
            <c:numRef>
              <c:f>'3.'!$B$20:$B$26</c:f>
              <c:numCache>
                <c:formatCode>General</c:formatCode>
                <c:ptCount val="7"/>
                <c:pt idx="0">
                  <c:v>2189</c:v>
                </c:pt>
                <c:pt idx="1">
                  <c:v>2082</c:v>
                </c:pt>
                <c:pt idx="2">
                  <c:v>1612</c:v>
                </c:pt>
                <c:pt idx="3">
                  <c:v>1373</c:v>
                </c:pt>
                <c:pt idx="4">
                  <c:v>1959</c:v>
                </c:pt>
                <c:pt idx="5">
                  <c:v>1398</c:v>
                </c:pt>
                <c:pt idx="6">
                  <c:v>1288</c:v>
                </c:pt>
              </c:numCache>
            </c:numRef>
          </c:val>
        </c:ser>
        <c:ser>
          <c:idx val="1"/>
          <c:order val="1"/>
          <c:tx>
            <c:strRef>
              <c:f>'3.'!$C$19</c:f>
              <c:strCache>
                <c:ptCount val="1"/>
                <c:pt idx="0">
                  <c:v>Units Sold(2019)</c:v>
                </c:pt>
              </c:strCache>
            </c:strRef>
          </c:tx>
          <c:spPr/>
          <c:explosion val="0"/>
          <c:dPt>
            <c:idx val="0"/>
            <c:bubble3D val="0"/>
            <c:spPr>
              <a:solidFill>
                <a:schemeClr val="accent1"/>
              </a:solidFill>
              <a:ln w="19050">
                <a:solidFill>
                  <a:schemeClr val="lt1"/>
                </a:solidFill>
              </a:ln>
              <a:effectLst/>
            </c:spPr>
          </c:dPt>
          <c:dPt>
            <c:idx val="1"/>
            <c:bubble3D val="0"/>
            <c:explosion val="17"/>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delete val="1"/>
          </c:dLbls>
          <c:cat>
            <c:strRef>
              <c:f>'3.'!$A$20:$A$26</c:f>
              <c:strCache>
                <c:ptCount val="7"/>
                <c:pt idx="0">
                  <c:v>Shirts</c:v>
                </c:pt>
                <c:pt idx="1">
                  <c:v>Pants</c:v>
                </c:pt>
                <c:pt idx="2">
                  <c:v>Jeans</c:v>
                </c:pt>
                <c:pt idx="3">
                  <c:v>Other (socks)</c:v>
                </c:pt>
                <c:pt idx="4">
                  <c:v>Other (shoes)</c:v>
                </c:pt>
                <c:pt idx="5">
                  <c:v>Other (wallets)</c:v>
                </c:pt>
                <c:pt idx="6">
                  <c:v>Other (bags)</c:v>
                </c:pt>
              </c:strCache>
            </c:strRef>
          </c:cat>
          <c:val>
            <c:numRef>
              <c:f>'3.'!$C$20:$C$26</c:f>
              <c:numCache>
                <c:formatCode>General</c:formatCode>
                <c:ptCount val="7"/>
                <c:pt idx="0">
                  <c:v>3289</c:v>
                </c:pt>
                <c:pt idx="1">
                  <c:v>4082</c:v>
                </c:pt>
                <c:pt idx="2">
                  <c:v>2612</c:v>
                </c:pt>
                <c:pt idx="3">
                  <c:v>2373</c:v>
                </c:pt>
                <c:pt idx="4">
                  <c:v>2959</c:v>
                </c:pt>
                <c:pt idx="5">
                  <c:v>3398</c:v>
                </c:pt>
                <c:pt idx="6">
                  <c:v>1088</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scatterChart>
        <c:scatterStyle val="marker"/>
        <c:varyColors val="0"/>
        <c:ser>
          <c:idx val="0"/>
          <c:order val="0"/>
          <c:tx>
            <c:strRef>
              <c:f>'4. Scatter Plot'!$E$4</c:f>
              <c:strCache>
                <c:ptCount val="1"/>
                <c:pt idx="0">
                  <c:v>Sales</c:v>
                </c:pt>
              </c:strCache>
            </c:strRef>
          </c:tx>
          <c:spPr>
            <a:ln w="19050" cap="rnd">
              <a:noFill/>
              <a:round/>
            </a:ln>
            <a:effectLst/>
          </c:spPr>
          <c:marker>
            <c:symbol val="circle"/>
            <c:size val="5"/>
            <c:spPr>
              <a:solidFill>
                <a:schemeClr val="accent1"/>
              </a:solidFill>
              <a:ln w="9525">
                <a:solidFill>
                  <a:schemeClr val="accent1"/>
                </a:solidFill>
              </a:ln>
              <a:effectLst/>
            </c:spPr>
          </c:marker>
          <c:dLbls>
            <c:delete val="1"/>
          </c:dLbls>
          <c:xVal>
            <c:numRef>
              <c:f>'4. Scatter Plot'!$D$5:$D$28</c:f>
              <c:numCache>
                <c:formatCode>General</c:formatCode>
                <c:ptCount val="24"/>
                <c:pt idx="0">
                  <c:v>904</c:v>
                </c:pt>
                <c:pt idx="1">
                  <c:v>895</c:v>
                </c:pt>
                <c:pt idx="2">
                  <c:v>896</c:v>
                </c:pt>
                <c:pt idx="3">
                  <c:v>881</c:v>
                </c:pt>
                <c:pt idx="4">
                  <c:v>909</c:v>
                </c:pt>
                <c:pt idx="5">
                  <c:v>864</c:v>
                </c:pt>
                <c:pt idx="6">
                  <c:v>907</c:v>
                </c:pt>
                <c:pt idx="7">
                  <c:v>893</c:v>
                </c:pt>
                <c:pt idx="8">
                  <c:v>875</c:v>
                </c:pt>
                <c:pt idx="9">
                  <c:v>911</c:v>
                </c:pt>
                <c:pt idx="10">
                  <c:v>922</c:v>
                </c:pt>
                <c:pt idx="11">
                  <c:v>840</c:v>
                </c:pt>
                <c:pt idx="12">
                  <c:v>909</c:v>
                </c:pt>
                <c:pt idx="13">
                  <c:v>897</c:v>
                </c:pt>
                <c:pt idx="14">
                  <c:v>885</c:v>
                </c:pt>
                <c:pt idx="15">
                  <c:v>856</c:v>
                </c:pt>
                <c:pt idx="16">
                  <c:v>825</c:v>
                </c:pt>
                <c:pt idx="17">
                  <c:v>815</c:v>
                </c:pt>
                <c:pt idx="18">
                  <c:v>799</c:v>
                </c:pt>
                <c:pt idx="19">
                  <c:v>813</c:v>
                </c:pt>
                <c:pt idx="20">
                  <c:v>788</c:v>
                </c:pt>
                <c:pt idx="21">
                  <c:v>777</c:v>
                </c:pt>
                <c:pt idx="22">
                  <c:v>786</c:v>
                </c:pt>
                <c:pt idx="23">
                  <c:v>798</c:v>
                </c:pt>
              </c:numCache>
            </c:numRef>
          </c:xVal>
          <c:yVal>
            <c:numRef>
              <c:f>'4. Scatter Plot'!$E$5:$E$28</c:f>
              <c:numCache>
                <c:formatCode>General</c:formatCode>
                <c:ptCount val="24"/>
                <c:pt idx="0">
                  <c:v>89</c:v>
                </c:pt>
                <c:pt idx="1">
                  <c:v>89</c:v>
                </c:pt>
                <c:pt idx="2">
                  <c:v>89</c:v>
                </c:pt>
                <c:pt idx="3">
                  <c:v>86</c:v>
                </c:pt>
                <c:pt idx="4">
                  <c:v>92</c:v>
                </c:pt>
                <c:pt idx="5">
                  <c:v>86</c:v>
                </c:pt>
                <c:pt idx="6">
                  <c:v>91</c:v>
                </c:pt>
                <c:pt idx="7">
                  <c:v>91</c:v>
                </c:pt>
                <c:pt idx="8">
                  <c:v>86</c:v>
                </c:pt>
                <c:pt idx="9">
                  <c:v>88</c:v>
                </c:pt>
                <c:pt idx="10">
                  <c:v>93</c:v>
                </c:pt>
                <c:pt idx="11">
                  <c:v>91</c:v>
                </c:pt>
                <c:pt idx="12">
                  <c:v>91</c:v>
                </c:pt>
                <c:pt idx="13">
                  <c:v>89</c:v>
                </c:pt>
                <c:pt idx="14">
                  <c:v>87</c:v>
                </c:pt>
                <c:pt idx="15">
                  <c:v>82</c:v>
                </c:pt>
                <c:pt idx="16">
                  <c:v>81</c:v>
                </c:pt>
                <c:pt idx="17">
                  <c:v>77</c:v>
                </c:pt>
                <c:pt idx="18">
                  <c:v>76</c:v>
                </c:pt>
                <c:pt idx="19">
                  <c:v>85</c:v>
                </c:pt>
                <c:pt idx="20">
                  <c:v>76</c:v>
                </c:pt>
                <c:pt idx="21">
                  <c:v>75</c:v>
                </c:pt>
                <c:pt idx="22">
                  <c:v>77</c:v>
                </c:pt>
                <c:pt idx="23">
                  <c:v>97</c:v>
                </c:pt>
              </c:numCache>
            </c:numRef>
          </c:yVal>
          <c:smooth val="0"/>
        </c:ser>
        <c:dLbls>
          <c:showLegendKey val="0"/>
          <c:showVal val="0"/>
          <c:showCatName val="0"/>
          <c:showSerName val="0"/>
          <c:showPercent val="0"/>
          <c:showBubbleSize val="0"/>
        </c:dLbls>
        <c:axId val="1178583775"/>
        <c:axId val="1178591263"/>
      </c:scatterChart>
      <c:valAx>
        <c:axId val="11785837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78591263"/>
        <c:crosses val="autoZero"/>
        <c:crossBetween val="midCat"/>
      </c:valAx>
      <c:valAx>
        <c:axId val="117859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7858377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scatterChart>
        <c:scatterStyle val="marker"/>
        <c:varyColors val="0"/>
        <c:ser>
          <c:idx val="0"/>
          <c:order val="0"/>
          <c:tx>
            <c:strRef>
              <c:f>'4. Scatter Plot'!$E$4</c:f>
              <c:strCache>
                <c:ptCount val="1"/>
                <c:pt idx="0">
                  <c:v>Sales</c:v>
                </c:pt>
              </c:strCache>
            </c:strRef>
          </c:tx>
          <c:spPr>
            <a:ln w="25400" cap="rnd">
              <a:noFill/>
              <a:round/>
            </a:ln>
            <a:effectLst/>
          </c:spPr>
          <c:marker>
            <c:symbol val="circle"/>
            <c:size val="5"/>
            <c:spPr>
              <a:solidFill>
                <a:schemeClr val="accent1"/>
              </a:solidFill>
              <a:ln w="9525">
                <a:solidFill>
                  <a:schemeClr val="accent1"/>
                </a:solidFill>
              </a:ln>
              <a:effectLst/>
            </c:spPr>
          </c:marker>
          <c:dLbls>
            <c:delete val="1"/>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0861195746004453"/>
                  <c:y val="-0.315761672326121"/>
                </c:manualLayout>
              </c:layout>
              <c:numFmt formatCode="General"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trendlineLbl>
          </c:trendline>
          <c:xVal>
            <c:numRef>
              <c:f>'4. Scatter Plot'!$D$5:$D$28</c:f>
              <c:numCache>
                <c:formatCode>General</c:formatCode>
                <c:ptCount val="24"/>
                <c:pt idx="0">
                  <c:v>904</c:v>
                </c:pt>
                <c:pt idx="1">
                  <c:v>895</c:v>
                </c:pt>
                <c:pt idx="2">
                  <c:v>896</c:v>
                </c:pt>
                <c:pt idx="3">
                  <c:v>881</c:v>
                </c:pt>
                <c:pt idx="4">
                  <c:v>909</c:v>
                </c:pt>
                <c:pt idx="5">
                  <c:v>864</c:v>
                </c:pt>
                <c:pt idx="6">
                  <c:v>907</c:v>
                </c:pt>
                <c:pt idx="7">
                  <c:v>893</c:v>
                </c:pt>
                <c:pt idx="8">
                  <c:v>875</c:v>
                </c:pt>
                <c:pt idx="9">
                  <c:v>911</c:v>
                </c:pt>
                <c:pt idx="10">
                  <c:v>922</c:v>
                </c:pt>
                <c:pt idx="11">
                  <c:v>840</c:v>
                </c:pt>
                <c:pt idx="12">
                  <c:v>909</c:v>
                </c:pt>
                <c:pt idx="13">
                  <c:v>897</c:v>
                </c:pt>
                <c:pt idx="14">
                  <c:v>885</c:v>
                </c:pt>
                <c:pt idx="15">
                  <c:v>856</c:v>
                </c:pt>
                <c:pt idx="16">
                  <c:v>825</c:v>
                </c:pt>
                <c:pt idx="17">
                  <c:v>815</c:v>
                </c:pt>
                <c:pt idx="18">
                  <c:v>799</c:v>
                </c:pt>
                <c:pt idx="19">
                  <c:v>813</c:v>
                </c:pt>
                <c:pt idx="20">
                  <c:v>788</c:v>
                </c:pt>
                <c:pt idx="21">
                  <c:v>777</c:v>
                </c:pt>
                <c:pt idx="22">
                  <c:v>786</c:v>
                </c:pt>
                <c:pt idx="23">
                  <c:v>798</c:v>
                </c:pt>
              </c:numCache>
            </c:numRef>
          </c:xVal>
          <c:yVal>
            <c:numRef>
              <c:f>'4. Scatter Plot'!$E$5:$E$28</c:f>
              <c:numCache>
                <c:formatCode>General</c:formatCode>
                <c:ptCount val="24"/>
                <c:pt idx="0">
                  <c:v>89</c:v>
                </c:pt>
                <c:pt idx="1">
                  <c:v>89</c:v>
                </c:pt>
                <c:pt idx="2">
                  <c:v>89</c:v>
                </c:pt>
                <c:pt idx="3">
                  <c:v>86</c:v>
                </c:pt>
                <c:pt idx="4">
                  <c:v>92</c:v>
                </c:pt>
                <c:pt idx="5">
                  <c:v>86</c:v>
                </c:pt>
                <c:pt idx="6">
                  <c:v>91</c:v>
                </c:pt>
                <c:pt idx="7">
                  <c:v>91</c:v>
                </c:pt>
                <c:pt idx="8">
                  <c:v>86</c:v>
                </c:pt>
                <c:pt idx="9">
                  <c:v>88</c:v>
                </c:pt>
                <c:pt idx="10">
                  <c:v>93</c:v>
                </c:pt>
                <c:pt idx="11">
                  <c:v>91</c:v>
                </c:pt>
                <c:pt idx="12">
                  <c:v>91</c:v>
                </c:pt>
                <c:pt idx="13">
                  <c:v>89</c:v>
                </c:pt>
                <c:pt idx="14">
                  <c:v>87</c:v>
                </c:pt>
                <c:pt idx="15">
                  <c:v>82</c:v>
                </c:pt>
                <c:pt idx="16">
                  <c:v>81</c:v>
                </c:pt>
                <c:pt idx="17">
                  <c:v>77</c:v>
                </c:pt>
                <c:pt idx="18">
                  <c:v>76</c:v>
                </c:pt>
                <c:pt idx="19">
                  <c:v>85</c:v>
                </c:pt>
                <c:pt idx="20">
                  <c:v>76</c:v>
                </c:pt>
                <c:pt idx="21">
                  <c:v>75</c:v>
                </c:pt>
                <c:pt idx="22">
                  <c:v>77</c:v>
                </c:pt>
                <c:pt idx="23">
                  <c:v>97</c:v>
                </c:pt>
              </c:numCache>
            </c:numRef>
          </c:yVal>
          <c:smooth val="0"/>
        </c:ser>
        <c:dLbls>
          <c:showLegendKey val="0"/>
          <c:showVal val="0"/>
          <c:showCatName val="0"/>
          <c:showSerName val="0"/>
          <c:showPercent val="0"/>
          <c:showBubbleSize val="0"/>
        </c:dLbls>
        <c:axId val="1190720239"/>
        <c:axId val="1190713583"/>
      </c:scatterChart>
      <c:valAx>
        <c:axId val="1190720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90713583"/>
        <c:crosses val="autoZero"/>
        <c:crossBetween val="midCat"/>
      </c:valAx>
      <c:valAx>
        <c:axId val="1190713583"/>
        <c:scaling>
          <c:orientation val="minMax"/>
          <c:min val="7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1907202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ubbleChart>
        <c:varyColors val="0"/>
        <c:ser>
          <c:idx val="0"/>
          <c:order val="0"/>
          <c:tx>
            <c:strRef>
              <c:f>'4. Scatter Plot'!$D$35</c:f>
              <c:strCache>
                <c:ptCount val="1"/>
                <c:pt idx="0">
                  <c:v>Weeks in Program</c:v>
                </c:pt>
              </c:strCache>
            </c:strRef>
          </c:tx>
          <c:spPr>
            <a:solidFill>
              <a:schemeClr val="accent1">
                <a:alpha val="75000"/>
              </a:schemeClr>
            </a:solidFill>
            <a:ln>
              <a:noFill/>
            </a:ln>
            <a:effectLst/>
          </c:spPr>
          <c:invertIfNegative val="0"/>
          <c:dLbls>
            <c:delete val="1"/>
          </c:dLbls>
          <c:xVal>
            <c:numRef>
              <c:f>'4. Scatter Plot'!$C$36:$C$43</c:f>
              <c:numCache>
                <c:formatCode>General</c:formatCode>
                <c:ptCount val="8"/>
                <c:pt idx="0">
                  <c:v>285</c:v>
                </c:pt>
                <c:pt idx="1">
                  <c:v>442</c:v>
                </c:pt>
                <c:pt idx="2">
                  <c:v>240</c:v>
                </c:pt>
                <c:pt idx="3">
                  <c:v>275</c:v>
                </c:pt>
                <c:pt idx="4">
                  <c:v>290</c:v>
                </c:pt>
                <c:pt idx="5">
                  <c:v>380</c:v>
                </c:pt>
                <c:pt idx="6">
                  <c:v>188</c:v>
                </c:pt>
                <c:pt idx="7">
                  <c:v>301</c:v>
                </c:pt>
              </c:numCache>
            </c:numRef>
          </c:xVal>
          <c:yVal>
            <c:numRef>
              <c:f>'4. Scatter Plot'!$D$36:$D$43</c:f>
              <c:numCache>
                <c:formatCode>General</c:formatCode>
                <c:ptCount val="8"/>
                <c:pt idx="0">
                  <c:v>12</c:v>
                </c:pt>
                <c:pt idx="1">
                  <c:v>3</c:v>
                </c:pt>
                <c:pt idx="2">
                  <c:v>5</c:v>
                </c:pt>
                <c:pt idx="3">
                  <c:v>18</c:v>
                </c:pt>
                <c:pt idx="4">
                  <c:v>1</c:v>
                </c:pt>
                <c:pt idx="5">
                  <c:v>18</c:v>
                </c:pt>
                <c:pt idx="6">
                  <c:v>13</c:v>
                </c:pt>
                <c:pt idx="7">
                  <c:v>7</c:v>
                </c:pt>
              </c:numCache>
            </c:numRef>
          </c:yVal>
          <c:bubbleSize>
            <c:numRef>
              <c:f>'4. Scatter Plot'!$E$36:$E$43</c:f>
              <c:numCache>
                <c:formatCode>General</c:formatCode>
                <c:ptCount val="8"/>
                <c:pt idx="0">
                  <c:v>37</c:v>
                </c:pt>
                <c:pt idx="1">
                  <c:v>20</c:v>
                </c:pt>
                <c:pt idx="2">
                  <c:v>28</c:v>
                </c:pt>
                <c:pt idx="3">
                  <c:v>43</c:v>
                </c:pt>
                <c:pt idx="4">
                  <c:v>2</c:v>
                </c:pt>
                <c:pt idx="5">
                  <c:v>15</c:v>
                </c:pt>
                <c:pt idx="6">
                  <c:v>13</c:v>
                </c:pt>
                <c:pt idx="7">
                  <c:v>32</c:v>
                </c:pt>
              </c:numCache>
            </c:numRef>
          </c:bubbleSize>
          <c:bubble3D val="0"/>
        </c:ser>
        <c:dLbls>
          <c:showLegendKey val="0"/>
          <c:showVal val="0"/>
          <c:showCatName val="0"/>
          <c:showSerName val="0"/>
          <c:showPercent val="0"/>
          <c:showBubbleSize val="0"/>
        </c:dLbls>
        <c:bubbleScale val="100"/>
        <c:showNegBubbles val="0"/>
        <c:sizeRepresents val="area"/>
        <c:axId val="730636143"/>
        <c:axId val="730643631"/>
      </c:bubbleChart>
      <c:valAx>
        <c:axId val="730636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30643631"/>
        <c:crosses val="autoZero"/>
        <c:crossBetween val="midCat"/>
      </c:valAx>
      <c:valAx>
        <c:axId val="730643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30636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stacked"/>
        <c:varyColors val="0"/>
        <c:ser>
          <c:idx val="0"/>
          <c:order val="0"/>
          <c:spPr>
            <a:solidFill>
              <a:schemeClr val="bg1">
                <a:lumMod val="85000"/>
              </a:schemeClr>
            </a:solidFill>
            <a:ln>
              <a:noFill/>
            </a:ln>
            <a:effectLst/>
          </c:spPr>
          <c:invertIfNegative val="0"/>
          <c:dLbls>
            <c:delete val="1"/>
          </c:dLbls>
          <c:val>
            <c:numRef>
              <c:f>'6.Waterfall charts'!$D$5:$D$15</c:f>
              <c:numCache>
                <c:formatCode>General</c:formatCode>
                <c:ptCount val="11"/>
                <c:pt idx="0">
                  <c:v>0</c:v>
                </c:pt>
                <c:pt idx="1" c:formatCode="0">
                  <c:v>70000</c:v>
                </c:pt>
                <c:pt idx="2">
                  <c:v>0</c:v>
                </c:pt>
                <c:pt idx="3" c:formatCode="0">
                  <c:v>30000</c:v>
                </c:pt>
                <c:pt idx="4">
                  <c:v>0</c:v>
                </c:pt>
                <c:pt idx="5" c:formatCode="0">
                  <c:v>25500</c:v>
                </c:pt>
                <c:pt idx="6">
                  <c:v>25500</c:v>
                </c:pt>
                <c:pt idx="7" c:formatCode="0">
                  <c:v>26500</c:v>
                </c:pt>
                <c:pt idx="8">
                  <c:v>0</c:v>
                </c:pt>
                <c:pt idx="9" c:formatCode="0">
                  <c:v>18550</c:v>
                </c:pt>
                <c:pt idx="10">
                  <c:v>0</c:v>
                </c:pt>
              </c:numCache>
            </c:numRef>
          </c:val>
        </c:ser>
        <c:ser>
          <c:idx val="1"/>
          <c:order val="1"/>
          <c:spPr>
            <a:solidFill>
              <a:schemeClr val="accent2"/>
            </a:solidFill>
            <a:ln>
              <a:noFill/>
            </a:ln>
            <a:effectLst/>
          </c:spPr>
          <c:invertIfNegative val="0"/>
          <c:dPt>
            <c:idx val="0"/>
            <c:invertIfNegative val="0"/>
            <c:bubble3D val="0"/>
            <c:spPr>
              <a:solidFill>
                <a:schemeClr val="tx2">
                  <a:lumMod val="60000"/>
                  <a:lumOff val="40000"/>
                </a:schemeClr>
              </a:solidFill>
              <a:ln>
                <a:noFill/>
              </a:ln>
              <a:effectLst/>
            </c:spPr>
          </c:dPt>
          <c:dPt>
            <c:idx val="2"/>
            <c:invertIfNegative val="0"/>
            <c:bubble3D val="0"/>
            <c:spPr>
              <a:solidFill>
                <a:schemeClr val="tx2">
                  <a:lumMod val="60000"/>
                  <a:lumOff val="40000"/>
                </a:schemeClr>
              </a:solidFill>
              <a:ln>
                <a:noFill/>
              </a:ln>
              <a:effectLst/>
            </c:spPr>
          </c:dPt>
          <c:dPt>
            <c:idx val="4"/>
            <c:invertIfNegative val="0"/>
            <c:bubble3D val="0"/>
            <c:spPr>
              <a:solidFill>
                <a:schemeClr val="tx2">
                  <a:lumMod val="60000"/>
                  <a:lumOff val="40000"/>
                </a:schemeClr>
              </a:solidFill>
              <a:ln>
                <a:noFill/>
              </a:ln>
              <a:effectLst/>
            </c:spPr>
          </c:dPt>
          <c:dPt>
            <c:idx val="6"/>
            <c:invertIfNegative val="0"/>
            <c:bubble3D val="0"/>
            <c:spPr>
              <a:solidFill>
                <a:srgbClr val="FF0000"/>
              </a:solidFill>
              <a:ln>
                <a:solidFill>
                  <a:srgbClr val="FF0000"/>
                </a:solidFill>
              </a:ln>
              <a:effectLst>
                <a:outerShdw blurRad="50800" dist="50800" dir="5400000" algn="ctr" rotWithShape="0">
                  <a:schemeClr val="bg1"/>
                </a:outerShdw>
              </a:effectLst>
            </c:spPr>
          </c:dPt>
          <c:dPt>
            <c:idx val="8"/>
            <c:invertIfNegative val="0"/>
            <c:bubble3D val="0"/>
            <c:spPr>
              <a:solidFill>
                <a:schemeClr val="tx2">
                  <a:lumMod val="60000"/>
                  <a:lumOff val="40000"/>
                </a:schemeClr>
              </a:solidFill>
              <a:ln>
                <a:noFill/>
              </a:ln>
              <a:effectLst/>
            </c:spPr>
          </c:dPt>
          <c:dPt>
            <c:idx val="10"/>
            <c:invertIfNegative val="0"/>
            <c:bubble3D val="0"/>
            <c:spPr>
              <a:solidFill>
                <a:schemeClr val="tx2">
                  <a:lumMod val="60000"/>
                  <a:lumOff val="40000"/>
                </a:schemeClr>
              </a:solidFill>
              <a:ln>
                <a:noFill/>
              </a:ln>
              <a:effectLst/>
            </c:spPr>
          </c:dPt>
          <c:dLbls>
            <c:delete val="1"/>
          </c:dLbls>
          <c:val>
            <c:numRef>
              <c:f>'6.Waterfall charts'!$E$5:$E$15</c:f>
              <c:numCache>
                <c:formatCode>General</c:formatCode>
                <c:ptCount val="11"/>
                <c:pt idx="0">
                  <c:v>100000</c:v>
                </c:pt>
                <c:pt idx="1">
                  <c:v>30000</c:v>
                </c:pt>
                <c:pt idx="2">
                  <c:v>70000</c:v>
                </c:pt>
                <c:pt idx="3">
                  <c:v>40000</c:v>
                </c:pt>
                <c:pt idx="4">
                  <c:v>30000</c:v>
                </c:pt>
                <c:pt idx="5">
                  <c:v>4500</c:v>
                </c:pt>
                <c:pt idx="6">
                  <c:v>3000</c:v>
                </c:pt>
                <c:pt idx="7">
                  <c:v>2000</c:v>
                </c:pt>
                <c:pt idx="8">
                  <c:v>26500</c:v>
                </c:pt>
                <c:pt idx="9">
                  <c:v>7950</c:v>
                </c:pt>
                <c:pt idx="10">
                  <c:v>18550</c:v>
                </c:pt>
              </c:numCache>
            </c:numRef>
          </c:val>
        </c:ser>
        <c:dLbls>
          <c:showLegendKey val="0"/>
          <c:showVal val="0"/>
          <c:showCatName val="0"/>
          <c:showSerName val="0"/>
          <c:showPercent val="0"/>
          <c:showBubbleSize val="0"/>
        </c:dLbls>
        <c:gapWidth val="150"/>
        <c:overlap val="100"/>
        <c:axId val="1317570719"/>
        <c:axId val="1317571135"/>
      </c:barChart>
      <c:catAx>
        <c:axId val="131757071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17571135"/>
        <c:crosses val="autoZero"/>
        <c:auto val="1"/>
        <c:lblAlgn val="ctr"/>
        <c:lblOffset val="100"/>
        <c:noMultiLvlLbl val="0"/>
      </c:catAx>
      <c:valAx>
        <c:axId val="1317571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1757071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Guide.xlsx]1!PivotTable1</c:name>
    <c:fmtId val="0"/>
  </c:pivotSource>
  <c:chart>
    <c:autoTitleDeleted val="1"/>
    <c:plotArea>
      <c:layout/>
      <c:barChart>
        <c:barDir val="col"/>
        <c:grouping val="clustered"/>
        <c:varyColors val="0"/>
        <c:ser>
          <c:idx val="0"/>
          <c:order val="0"/>
          <c:tx>
            <c:strRef>
              <c:f>'1'!$B$3:$B$4</c:f>
              <c:strCache>
                <c:ptCount val="1"/>
                <c:pt idx="0">
                  <c:v>Home Town</c:v>
                </c:pt>
              </c:strCache>
            </c:strRef>
          </c:tx>
          <c:spPr>
            <a:solidFill>
              <a:schemeClr val="accent1"/>
            </a:solidFill>
            <a:ln>
              <a:noFill/>
            </a:ln>
            <a:effectLst/>
          </c:spPr>
          <c:invertIfNegative val="0"/>
          <c:dLbls>
            <c:delete val="1"/>
          </c:dLbls>
          <c:cat>
            <c:strRef>
              <c:f>'1'!$A$5:$A$17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'1'!$B$5:$B$17</c:f>
              <c:numCache>
                <c:formatCode>General</c:formatCode>
                <c:ptCount val="12"/>
                <c:pt idx="0">
                  <c:v>30959.35</c:v>
                </c:pt>
                <c:pt idx="1">
                  <c:v>17666.28</c:v>
                </c:pt>
                <c:pt idx="2">
                  <c:v>26092.25</c:v>
                </c:pt>
                <c:pt idx="3">
                  <c:v>24490.66</c:v>
                </c:pt>
                <c:pt idx="4">
                  <c:v>42508.37</c:v>
                </c:pt>
                <c:pt idx="5">
                  <c:v>54686.77</c:v>
                </c:pt>
                <c:pt idx="6">
                  <c:v>41458.4</c:v>
                </c:pt>
                <c:pt idx="7">
                  <c:v>38168.83</c:v>
                </c:pt>
                <c:pt idx="8">
                  <c:v>19591.7</c:v>
                </c:pt>
                <c:pt idx="9">
                  <c:v>33357.73</c:v>
                </c:pt>
                <c:pt idx="10">
                  <c:v>35543.51</c:v>
                </c:pt>
                <c:pt idx="11">
                  <c:v>108907.53</c:v>
                </c:pt>
              </c:numCache>
            </c:numRef>
          </c:val>
        </c:ser>
        <c:ser>
          <c:idx val="1"/>
          <c:order val="1"/>
          <c:tx>
            <c:strRef>
              <c:f>'1'!$C$3:$C$4</c:f>
              <c:strCache>
                <c:ptCount val="1"/>
                <c:pt idx="0">
                  <c:v>PaperFry</c:v>
                </c:pt>
              </c:strCache>
            </c:strRef>
          </c:tx>
          <c:spPr>
            <a:solidFill>
              <a:schemeClr val="accent2"/>
            </a:solidFill>
            <a:ln>
              <a:noFill/>
            </a:ln>
            <a:effectLst/>
          </c:spPr>
          <c:invertIfNegative val="0"/>
          <c:dLbls>
            <c:delete val="1"/>
          </c:dLbls>
          <c:cat>
            <c:strRef>
              <c:f>'1'!$A$5:$A$17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'1'!$C$5:$C$17</c:f>
              <c:numCache>
                <c:formatCode>General</c:formatCode>
                <c:ptCount val="12"/>
                <c:pt idx="0">
                  <c:v>19107.15</c:v>
                </c:pt>
                <c:pt idx="1">
                  <c:v>17544.59</c:v>
                </c:pt>
                <c:pt idx="2">
                  <c:v>7740.87</c:v>
                </c:pt>
                <c:pt idx="3">
                  <c:v>8944.05</c:v>
                </c:pt>
                <c:pt idx="4">
                  <c:v>35734.66</c:v>
                </c:pt>
                <c:pt idx="5">
                  <c:v>17730.63</c:v>
                </c:pt>
                <c:pt idx="6">
                  <c:v>17295.93</c:v>
                </c:pt>
                <c:pt idx="7">
                  <c:v>22304.82</c:v>
                </c:pt>
                <c:pt idx="8">
                  <c:v>22816.33</c:v>
                </c:pt>
                <c:pt idx="9">
                  <c:v>25882.12</c:v>
                </c:pt>
                <c:pt idx="10">
                  <c:v>20250.48</c:v>
                </c:pt>
                <c:pt idx="11">
                  <c:v>4786.45</c:v>
                </c:pt>
              </c:numCache>
            </c:numRef>
          </c:val>
        </c:ser>
        <c:ser>
          <c:idx val="2"/>
          <c:order val="2"/>
          <c:tx>
            <c:strRef>
              <c:f>'1'!$D$3:$D$4</c:f>
              <c:strCache>
                <c:ptCount val="1"/>
                <c:pt idx="0">
                  <c:v>Rentical</c:v>
                </c:pt>
              </c:strCache>
            </c:strRef>
          </c:tx>
          <c:spPr>
            <a:solidFill>
              <a:schemeClr val="accent3"/>
            </a:solidFill>
            <a:ln>
              <a:noFill/>
            </a:ln>
            <a:effectLst/>
          </c:spPr>
          <c:invertIfNegative val="0"/>
          <c:dLbls>
            <c:delete val="1"/>
          </c:dLbls>
          <c:cat>
            <c:strRef>
              <c:f>'1'!$A$5:$A$17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'1'!$D$5:$D$17</c:f>
              <c:numCache>
                <c:formatCode>General</c:formatCode>
                <c:ptCount val="12"/>
                <c:pt idx="0">
                  <c:v>18698.38</c:v>
                </c:pt>
                <c:pt idx="1">
                  <c:v>17266.43</c:v>
                </c:pt>
                <c:pt idx="2">
                  <c:v>22742.98</c:v>
                </c:pt>
                <c:pt idx="3">
                  <c:v>4091.4</c:v>
                </c:pt>
                <c:pt idx="4">
                  <c:v>16989.45</c:v>
                </c:pt>
                <c:pt idx="5">
                  <c:v>28807.45</c:v>
                </c:pt>
                <c:pt idx="6">
                  <c:v>13574.85</c:v>
                </c:pt>
                <c:pt idx="7">
                  <c:v>9534.4</c:v>
                </c:pt>
                <c:pt idx="8">
                  <c:v>23946.49</c:v>
                </c:pt>
                <c:pt idx="9">
                  <c:v>16192.68</c:v>
                </c:pt>
                <c:pt idx="10">
                  <c:v>24107.96</c:v>
                </c:pt>
                <c:pt idx="11">
                  <c:v>22633.11</c:v>
                </c:pt>
              </c:numCache>
            </c:numRef>
          </c:val>
        </c:ser>
        <c:dLbls>
          <c:showLegendKey val="0"/>
          <c:showVal val="0"/>
          <c:showCatName val="0"/>
          <c:showSerName val="0"/>
          <c:showPercent val="0"/>
          <c:showBubbleSize val="0"/>
        </c:dLbls>
        <c:gapWidth val="219"/>
        <c:overlap val="-27"/>
        <c:axId val="1392448768"/>
        <c:axId val="1392440448"/>
      </c:barChart>
      <c:catAx>
        <c:axId val="139244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92440448"/>
        <c:crosses val="autoZero"/>
        <c:auto val="1"/>
        <c:lblAlgn val="ctr"/>
        <c:lblOffset val="100"/>
        <c:noMultiLvlLbl val="0"/>
      </c:catAx>
      <c:valAx>
        <c:axId val="139244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92448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Guide.xlsx]2!PivotTable2</c:name>
    <c:fmtId val="0"/>
  </c:pivotSource>
  <c:chart>
    <c:autoTitleDeleted val="1"/>
    <c:plotArea>
      <c:layout/>
      <c:barChart>
        <c:barDir val="col"/>
        <c:grouping val="clustered"/>
        <c:varyColors val="0"/>
        <c:ser>
          <c:idx val="0"/>
          <c:order val="0"/>
          <c:tx>
            <c:strRef>
              <c:f>'2'!$B$3:$B$4</c:f>
              <c:strCache>
                <c:ptCount val="1"/>
                <c:pt idx="0">
                  <c:v>PaperFry</c:v>
                </c:pt>
              </c:strCache>
            </c:strRef>
          </c:tx>
          <c:spPr>
            <a:solidFill>
              <a:schemeClr val="accent1"/>
            </a:solidFill>
            <a:ln>
              <a:noFill/>
            </a:ln>
            <a:effectLst/>
          </c:spPr>
          <c:invertIfNegative val="0"/>
          <c:dLbls>
            <c:delete val="1"/>
          </c:dLbls>
          <c:cat>
            <c:strRef>
              <c:f>'2'!$A$5:$A$11</c:f>
              <c:strCache>
                <c:ptCount val="6"/>
                <c:pt idx="0">
                  <c:v>Jan</c:v>
                </c:pt>
                <c:pt idx="1">
                  <c:v>Feb</c:v>
                </c:pt>
                <c:pt idx="2">
                  <c:v>Mar</c:v>
                </c:pt>
                <c:pt idx="3">
                  <c:v>Apr</c:v>
                </c:pt>
                <c:pt idx="4">
                  <c:v>May</c:v>
                </c:pt>
                <c:pt idx="5">
                  <c:v>Jun</c:v>
                </c:pt>
              </c:strCache>
            </c:strRef>
          </c:cat>
          <c:val>
            <c:numRef>
              <c:f>'2'!$B$5:$B$11</c:f>
              <c:numCache>
                <c:formatCode>General</c:formatCode>
                <c:ptCount val="6"/>
                <c:pt idx="0">
                  <c:v>25812.97</c:v>
                </c:pt>
                <c:pt idx="1">
                  <c:v>48356.09</c:v>
                </c:pt>
                <c:pt idx="2">
                  <c:v>34497.47</c:v>
                </c:pt>
                <c:pt idx="3">
                  <c:v>22911.34</c:v>
                </c:pt>
                <c:pt idx="4">
                  <c:v>61477.89</c:v>
                </c:pt>
                <c:pt idx="5">
                  <c:v>28509.37</c:v>
                </c:pt>
              </c:numCache>
            </c:numRef>
          </c:val>
        </c:ser>
        <c:ser>
          <c:idx val="1"/>
          <c:order val="1"/>
          <c:tx>
            <c:strRef>
              <c:f>'2'!$C$3:$C$4</c:f>
              <c:strCache>
                <c:ptCount val="1"/>
                <c:pt idx="0">
                  <c:v>Rentical</c:v>
                </c:pt>
              </c:strCache>
            </c:strRef>
          </c:tx>
          <c:spPr>
            <a:solidFill>
              <a:schemeClr val="accent2"/>
            </a:solidFill>
            <a:ln>
              <a:noFill/>
            </a:ln>
            <a:effectLst/>
          </c:spPr>
          <c:invertIfNegative val="0"/>
          <c:dLbls>
            <c:delete val="1"/>
          </c:dLbls>
          <c:cat>
            <c:strRef>
              <c:f>'2'!$A$5:$A$11</c:f>
              <c:strCache>
                <c:ptCount val="6"/>
                <c:pt idx="0">
                  <c:v>Jan</c:v>
                </c:pt>
                <c:pt idx="1">
                  <c:v>Feb</c:v>
                </c:pt>
                <c:pt idx="2">
                  <c:v>Mar</c:v>
                </c:pt>
                <c:pt idx="3">
                  <c:v>Apr</c:v>
                </c:pt>
                <c:pt idx="4">
                  <c:v>May</c:v>
                </c:pt>
                <c:pt idx="5">
                  <c:v>Jun</c:v>
                </c:pt>
              </c:strCache>
            </c:strRef>
          </c:cat>
          <c:val>
            <c:numRef>
              <c:f>'2'!$C$5:$C$11</c:f>
              <c:numCache>
                <c:formatCode>General</c:formatCode>
                <c:ptCount val="6"/>
                <c:pt idx="0">
                  <c:v>24983.8</c:v>
                </c:pt>
                <c:pt idx="1">
                  <c:v>33896.35</c:v>
                </c:pt>
                <c:pt idx="2">
                  <c:v>52172.02</c:v>
                </c:pt>
                <c:pt idx="3">
                  <c:v>23422.83</c:v>
                </c:pt>
                <c:pt idx="4">
                  <c:v>38468.28</c:v>
                </c:pt>
                <c:pt idx="5">
                  <c:v>44080.49</c:v>
                </c:pt>
              </c:numCache>
            </c:numRef>
          </c:val>
        </c:ser>
        <c:dLbls>
          <c:showLegendKey val="0"/>
          <c:showVal val="0"/>
          <c:showCatName val="0"/>
          <c:showSerName val="0"/>
          <c:showPercent val="0"/>
          <c:showBubbleSize val="0"/>
        </c:dLbls>
        <c:gapWidth val="219"/>
        <c:overlap val="-27"/>
        <c:axId val="1392437536"/>
        <c:axId val="1392428800"/>
      </c:barChart>
      <c:catAx>
        <c:axId val="139243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92428800"/>
        <c:crosses val="autoZero"/>
        <c:auto val="1"/>
        <c:lblAlgn val="ctr"/>
        <c:lblOffset val="100"/>
        <c:noMultiLvlLbl val="0"/>
      </c:catAx>
      <c:valAx>
        <c:axId val="139242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392437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4" Type="http://schemas.openxmlformats.org/officeDocument/2006/relationships/chart" Target="../charts/chart7.xml"/><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11</xdr:col>
      <xdr:colOff>695325</xdr:colOff>
      <xdr:row>5</xdr:row>
      <xdr:rowOff>123825</xdr:rowOff>
    </xdr:from>
    <xdr:ext cx="184731" cy="293135"/>
    <xdr:sp>
      <xdr:nvSpPr>
        <xdr:cNvPr id="2" name="TextBox 1"/>
        <xdr:cNvSpPr txBox="1"/>
      </xdr:nvSpPr>
      <xdr:spPr>
        <a:xfrm>
          <a:off x="8963025" y="1104900"/>
          <a:ext cx="184150" cy="2927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2</xdr:row>
      <xdr:rowOff>9524</xdr:rowOff>
    </xdr:from>
    <xdr:ext cx="2390774" cy="628651"/>
    <xdr:sp>
      <xdr:nvSpPr>
        <xdr:cNvPr id="3" name="TextBox 2"/>
        <xdr:cNvSpPr txBox="1"/>
      </xdr:nvSpPr>
      <xdr:spPr>
        <a:xfrm>
          <a:off x="0" y="399415"/>
          <a:ext cx="2390140" cy="629285"/>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b="1"/>
            <a:t>3 Types of Data:                                              </a:t>
          </a:r>
          <a:r>
            <a:rPr lang="en-US" sz="1100"/>
            <a:t>1.Textual.  2. Numeric.  3. Formula.</a:t>
          </a:r>
          <a:endParaRPr lang="en-US" sz="1100"/>
        </a:p>
      </xdr:txBody>
    </xdr:sp>
    <xdr:clientData/>
  </xdr:oneCellAnchor>
  <xdr:twoCellAnchor>
    <xdr:from>
      <xdr:col>8</xdr:col>
      <xdr:colOff>0</xdr:colOff>
      <xdr:row>21</xdr:row>
      <xdr:rowOff>1</xdr:rowOff>
    </xdr:from>
    <xdr:to>
      <xdr:col>11</xdr:col>
      <xdr:colOff>0</xdr:colOff>
      <xdr:row>28</xdr:row>
      <xdr:rowOff>0</xdr:rowOff>
    </xdr:to>
    <xdr:sp>
      <xdr:nvSpPr>
        <xdr:cNvPr id="4" name="TextBox 3"/>
        <xdr:cNvSpPr txBox="1"/>
      </xdr:nvSpPr>
      <xdr:spPr>
        <a:xfrm>
          <a:off x="6191250" y="4038600"/>
          <a:ext cx="2076450" cy="13335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On sum(constant), A and B will be changed, but the constant number will remain same, but how? So we have to use</a:t>
          </a:r>
          <a:r>
            <a:rPr lang="en-US" sz="1400" b="1"/>
            <a:t> "$"</a:t>
          </a:r>
          <a:r>
            <a:rPr lang="en-US" sz="1100"/>
            <a:t> symbol to lock the particular value.</a:t>
          </a:r>
          <a:endParaRPr lang="en-US" sz="1100"/>
        </a:p>
      </xdr:txBody>
    </xdr:sp>
    <xdr:clientData/>
  </xdr:twoCellAnchor>
  <xdr:twoCellAnchor>
    <xdr:from>
      <xdr:col>8</xdr:col>
      <xdr:colOff>9525</xdr:colOff>
      <xdr:row>18</xdr:row>
      <xdr:rowOff>9525</xdr:rowOff>
    </xdr:from>
    <xdr:to>
      <xdr:col>11</xdr:col>
      <xdr:colOff>0</xdr:colOff>
      <xdr:row>21</xdr:row>
      <xdr:rowOff>0</xdr:rowOff>
    </xdr:to>
    <xdr:sp>
      <xdr:nvSpPr>
        <xdr:cNvPr id="5" name="TextBox 4"/>
        <xdr:cNvSpPr txBox="1"/>
      </xdr:nvSpPr>
      <xdr:spPr>
        <a:xfrm>
          <a:off x="6200775" y="3476625"/>
          <a:ext cx="2066925" cy="56197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a:t>
          </a:r>
          <a:r>
            <a:rPr lang="en-US" sz="1100" b="1"/>
            <a:t>Sum= (=A15+B15)</a:t>
          </a:r>
          <a:r>
            <a:rPr lang="en-US" sz="1100"/>
            <a:t>.  Next just drag and drop.</a:t>
          </a:r>
          <a:endParaRPr lang="en-US" sz="1100"/>
        </a:p>
      </xdr:txBody>
    </xdr:sp>
    <xdr:clientData/>
  </xdr:twoCellAnchor>
  <xdr:oneCellAnchor>
    <xdr:from>
      <xdr:col>11</xdr:col>
      <xdr:colOff>695325</xdr:colOff>
      <xdr:row>12</xdr:row>
      <xdr:rowOff>123825</xdr:rowOff>
    </xdr:from>
    <xdr:ext cx="184731" cy="264560"/>
    <xdr:sp>
      <xdr:nvSpPr>
        <xdr:cNvPr id="6" name="TextBox 5"/>
        <xdr:cNvSpPr txBox="1"/>
      </xdr:nvSpPr>
      <xdr:spPr>
        <a:xfrm>
          <a:off x="8963025" y="244792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695325</xdr:colOff>
      <xdr:row>19</xdr:row>
      <xdr:rowOff>123825</xdr:rowOff>
    </xdr:from>
    <xdr:ext cx="184731" cy="264560"/>
    <xdr:sp>
      <xdr:nvSpPr>
        <xdr:cNvPr id="7" name="TextBox 6"/>
        <xdr:cNvSpPr txBox="1"/>
      </xdr:nvSpPr>
      <xdr:spPr>
        <a:xfrm>
          <a:off x="8963025" y="378142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695325</xdr:colOff>
      <xdr:row>26</xdr:row>
      <xdr:rowOff>123825</xdr:rowOff>
    </xdr:from>
    <xdr:ext cx="184731" cy="264560"/>
    <xdr:sp>
      <xdr:nvSpPr>
        <xdr:cNvPr id="8" name="TextBox 7"/>
        <xdr:cNvSpPr txBox="1"/>
      </xdr:nvSpPr>
      <xdr:spPr>
        <a:xfrm>
          <a:off x="8963025" y="511492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1</xdr:colOff>
      <xdr:row>2</xdr:row>
      <xdr:rowOff>0</xdr:rowOff>
    </xdr:from>
    <xdr:ext cx="4156364" cy="761999"/>
    <xdr:sp>
      <xdr:nvSpPr>
        <xdr:cNvPr id="2" name="TextBox 1"/>
        <xdr:cNvSpPr txBox="1"/>
      </xdr:nvSpPr>
      <xdr:spPr>
        <a:xfrm>
          <a:off x="0" y="381000"/>
          <a:ext cx="4156075" cy="761365"/>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a:t>1. Formula is an expression that calculate value in a cell.                                                                                                                    2. Function is a pre-defined formulas that allows to use descripted name that automatically applied formula to calculate.</a:t>
          </a:r>
          <a:endParaRPr lang="en-US" sz="1100"/>
        </a:p>
      </xdr:txBody>
    </xdr:sp>
    <xdr:clientData/>
  </xdr:oneCellAnchor>
  <xdr:twoCellAnchor>
    <xdr:from>
      <xdr:col>8</xdr:col>
      <xdr:colOff>0</xdr:colOff>
      <xdr:row>8</xdr:row>
      <xdr:rowOff>190498</xdr:rowOff>
    </xdr:from>
    <xdr:to>
      <xdr:col>14</xdr:col>
      <xdr:colOff>0</xdr:colOff>
      <xdr:row>14</xdr:row>
      <xdr:rowOff>190499</xdr:rowOff>
    </xdr:to>
    <xdr:sp>
      <xdr:nvSpPr>
        <xdr:cNvPr id="3" name="TextBox 2"/>
        <xdr:cNvSpPr txBox="1"/>
      </xdr:nvSpPr>
      <xdr:spPr>
        <a:xfrm>
          <a:off x="5476875" y="1790065"/>
          <a:ext cx="3600450" cy="11430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a:t>
          </a:r>
          <a:r>
            <a:rPr lang="en-US" sz="1100" b="1"/>
            <a:t>SUM(B9,C9,D9) </a:t>
          </a:r>
          <a:r>
            <a:rPr lang="en-US" sz="1100"/>
            <a:t>is other formula to calculate sum.             2. </a:t>
          </a:r>
          <a:r>
            <a:rPr lang="en-US" sz="1100" b="1"/>
            <a:t>SUM(B10:D10) </a:t>
          </a:r>
          <a:r>
            <a:rPr lang="en-US" sz="1100"/>
            <a:t>is another way to calculate sum total. Here, </a:t>
          </a:r>
          <a:r>
            <a:rPr lang="en-US" sz="1200" b="1"/>
            <a:t>" : " </a:t>
          </a:r>
          <a:r>
            <a:rPr lang="en-US" sz="1100"/>
            <a:t>means everything between B10 and D10 will be added.                                                                                              3</a:t>
          </a:r>
          <a:r>
            <a:rPr lang="en-US" sz="1100" b="1"/>
            <a:t>. AVERAGE(B9:D9</a:t>
          </a:r>
          <a:r>
            <a:rPr lang="en-US" sz="1100"/>
            <a:t>), to calculate average.                                     </a:t>
          </a:r>
          <a:r>
            <a:rPr lang="en-US" sz="1100" b="0"/>
            <a:t>4</a:t>
          </a:r>
          <a:r>
            <a:rPr lang="en-US" sz="1100"/>
            <a:t>. </a:t>
          </a:r>
          <a:r>
            <a:rPr lang="en-US" sz="1100" b="1"/>
            <a:t>=RANK.AVG(F9,F$9:F$13,0), </a:t>
          </a:r>
          <a:r>
            <a:rPr lang="en-US" sz="1100"/>
            <a:t>To calculate total avg rank.</a:t>
          </a:r>
          <a:endParaRPr lang="en-US" sz="1100"/>
        </a:p>
      </xdr:txBody>
    </xdr:sp>
    <xdr:clientData/>
  </xdr:twoCellAnchor>
  <xdr:twoCellAnchor>
    <xdr:from>
      <xdr:col>8</xdr:col>
      <xdr:colOff>8658</xdr:colOff>
      <xdr:row>24</xdr:row>
      <xdr:rowOff>8660</xdr:rowOff>
    </xdr:from>
    <xdr:to>
      <xdr:col>14</xdr:col>
      <xdr:colOff>0</xdr:colOff>
      <xdr:row>26</xdr:row>
      <xdr:rowOff>1</xdr:rowOff>
    </xdr:to>
    <xdr:sp>
      <xdr:nvSpPr>
        <xdr:cNvPr id="4" name="TextBox 3"/>
        <xdr:cNvSpPr txBox="1"/>
      </xdr:nvSpPr>
      <xdr:spPr>
        <a:xfrm>
          <a:off x="5485130" y="4732655"/>
          <a:ext cx="3592195" cy="38227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=SUMPRODUCT(B21:D21,B$27:D$27)</a:t>
          </a:r>
          <a:endParaRPr lang="en-US" sz="1100" b="1"/>
        </a:p>
      </xdr:txBody>
    </xdr:sp>
    <xdr:clientData/>
  </xdr:twoCellAnchor>
  <xdr:twoCellAnchor>
    <xdr:from>
      <xdr:col>8</xdr:col>
      <xdr:colOff>8659</xdr:colOff>
      <xdr:row>19</xdr:row>
      <xdr:rowOff>0</xdr:rowOff>
    </xdr:from>
    <xdr:to>
      <xdr:col>13</xdr:col>
      <xdr:colOff>597477</xdr:colOff>
      <xdr:row>23</xdr:row>
      <xdr:rowOff>8659</xdr:rowOff>
    </xdr:to>
    <xdr:sp>
      <xdr:nvSpPr>
        <xdr:cNvPr id="5" name="TextBox 4"/>
        <xdr:cNvSpPr txBox="1"/>
      </xdr:nvSpPr>
      <xdr:spPr>
        <a:xfrm>
          <a:off x="5485130" y="3771900"/>
          <a:ext cx="3589020" cy="77025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1. This function returns the sum after multiplying is an array. It can also be used to count cells based on criteria provided.      2. SUMPRODUCT(Array1, [Array2], [Array3],…. And so on).</a:t>
          </a:r>
          <a:endParaRPr lang="en-US" sz="1100"/>
        </a:p>
      </xdr:txBody>
    </xdr:sp>
    <xdr:clientData/>
  </xdr:twoCellAnchor>
  <xdr:twoCellAnchor>
    <xdr:from>
      <xdr:col>8</xdr:col>
      <xdr:colOff>0</xdr:colOff>
      <xdr:row>30</xdr:row>
      <xdr:rowOff>190499</xdr:rowOff>
    </xdr:from>
    <xdr:to>
      <xdr:col>14</xdr:col>
      <xdr:colOff>0</xdr:colOff>
      <xdr:row>33</xdr:row>
      <xdr:rowOff>199158</xdr:rowOff>
    </xdr:to>
    <xdr:sp>
      <xdr:nvSpPr>
        <xdr:cNvPr id="6" name="TextBox 5"/>
        <xdr:cNvSpPr txBox="1"/>
      </xdr:nvSpPr>
      <xdr:spPr>
        <a:xfrm>
          <a:off x="5476875" y="6152515"/>
          <a:ext cx="3600450" cy="57213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This function returns random numbers greater than 0 and less than 1. The numbers change on recalculation.  </a:t>
          </a:r>
          <a:r>
            <a:rPr lang="en-US" sz="1100" b="1"/>
            <a:t>=RAND()</a:t>
          </a:r>
          <a:endParaRPr lang="en-US" sz="1100" b="1"/>
        </a:p>
      </xdr:txBody>
    </xdr:sp>
    <xdr:clientData/>
  </xdr:twoCellAnchor>
  <xdr:twoCellAnchor>
    <xdr:from>
      <xdr:col>8</xdr:col>
      <xdr:colOff>8660</xdr:colOff>
      <xdr:row>41</xdr:row>
      <xdr:rowOff>1</xdr:rowOff>
    </xdr:from>
    <xdr:to>
      <xdr:col>14</xdr:col>
      <xdr:colOff>8660</xdr:colOff>
      <xdr:row>45</xdr:row>
      <xdr:rowOff>1</xdr:rowOff>
    </xdr:to>
    <xdr:sp>
      <xdr:nvSpPr>
        <xdr:cNvPr id="7" name="TextBox 6"/>
        <xdr:cNvSpPr txBox="1"/>
      </xdr:nvSpPr>
      <xdr:spPr>
        <a:xfrm>
          <a:off x="5485130" y="8153400"/>
          <a:ext cx="3600450" cy="7620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function returns random numbers between specified numbers.                                                </a:t>
          </a:r>
          <a:r>
            <a:rPr lang="en-US" sz="1100" b="1"/>
            <a:t>=RANDBETWEEN(BOTTOM, TOP)</a:t>
          </a:r>
          <a:endParaRPr lang="en-US" sz="1100" b="1"/>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10</xdr:col>
      <xdr:colOff>0</xdr:colOff>
      <xdr:row>32</xdr:row>
      <xdr:rowOff>8283</xdr:rowOff>
    </xdr:from>
    <xdr:to>
      <xdr:col>14</xdr:col>
      <xdr:colOff>604630</xdr:colOff>
      <xdr:row>38</xdr:row>
      <xdr:rowOff>0</xdr:rowOff>
    </xdr:to>
    <xdr:sp>
      <xdr:nvSpPr>
        <xdr:cNvPr id="5" name="TextBox 4"/>
        <xdr:cNvSpPr txBox="1"/>
      </xdr:nvSpPr>
      <xdr:spPr>
        <a:xfrm>
          <a:off x="7800975" y="6247130"/>
          <a:ext cx="3000375" cy="113474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1. This Function</a:t>
          </a:r>
          <a:r>
            <a:rPr lang="en-US" sz="1100" baseline="0"/>
            <a:t> is used to replace a part of text in a string with something else. </a:t>
          </a:r>
          <a:r>
            <a:rPr lang="en-US" sz="1100" b="1" baseline="0"/>
            <a:t>SUBSTITUTE</a:t>
          </a:r>
          <a:r>
            <a:rPr lang="en-US" sz="1100" baseline="0"/>
            <a:t> function is used to clean data. this function is case- sensitive.                                                                                                                   2. </a:t>
          </a:r>
          <a:r>
            <a:rPr lang="en-US" sz="1100" b="1" baseline="0"/>
            <a:t>=SUBSTITUTE(Text, Old_Text, New_Text,[instance_numbers])</a:t>
          </a:r>
          <a:endParaRPr lang="en-US" sz="1100" b="1"/>
        </a:p>
      </xdr:txBody>
    </xdr:sp>
    <xdr:clientData/>
  </xdr:twoCellAnchor>
  <xdr:twoCellAnchor>
    <xdr:from>
      <xdr:col>4</xdr:col>
      <xdr:colOff>737152</xdr:colOff>
      <xdr:row>5</xdr:row>
      <xdr:rowOff>6626</xdr:rowOff>
    </xdr:from>
    <xdr:to>
      <xdr:col>9</xdr:col>
      <xdr:colOff>0</xdr:colOff>
      <xdr:row>10</xdr:row>
      <xdr:rowOff>8283</xdr:rowOff>
    </xdr:to>
    <xdr:sp>
      <xdr:nvSpPr>
        <xdr:cNvPr id="6" name="TextBox 5"/>
        <xdr:cNvSpPr txBox="1"/>
      </xdr:nvSpPr>
      <xdr:spPr>
        <a:xfrm>
          <a:off x="3746500" y="1006475"/>
          <a:ext cx="3454400" cy="95440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1. The Function removes spaces all before and following the words i.e. leading and tariling spaces and also removes extra spaces between words but does not remove the single space between words.</a:t>
          </a:r>
          <a:endParaRPr lang="en-US" sz="1100"/>
        </a:p>
      </xdr:txBody>
    </xdr:sp>
    <xdr:clientData/>
  </xdr:twoCellAnchor>
  <xdr:oneCellAnchor>
    <xdr:from>
      <xdr:col>9</xdr:col>
      <xdr:colOff>612912</xdr:colOff>
      <xdr:row>5</xdr:row>
      <xdr:rowOff>0</xdr:rowOff>
    </xdr:from>
    <xdr:ext cx="3072848" cy="977348"/>
    <xdr:sp>
      <xdr:nvSpPr>
        <xdr:cNvPr id="7" name="TextBox 6"/>
        <xdr:cNvSpPr txBox="1"/>
      </xdr:nvSpPr>
      <xdr:spPr>
        <a:xfrm>
          <a:off x="7800975" y="1000125"/>
          <a:ext cx="3072765" cy="977265"/>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a:t>2. </a:t>
          </a:r>
          <a:r>
            <a:rPr lang="en-US" sz="1100" b="1"/>
            <a:t>=TRIM(Text); </a:t>
          </a:r>
          <a:r>
            <a:rPr lang="en-US" sz="1100"/>
            <a:t>are used to perform text type of data, if we need to remove any particular word from a group of  words or extract first five data, last five characters of any word, in such operation we need textual functions.</a:t>
          </a:r>
          <a:endParaRPr lang="en-US" sz="1100"/>
        </a:p>
      </xdr:txBody>
    </xdr:sp>
    <xdr:clientData/>
  </xdr:oneCellAnchor>
  <xdr:oneCellAnchor>
    <xdr:from>
      <xdr:col>10</xdr:col>
      <xdr:colOff>0</xdr:colOff>
      <xdr:row>14</xdr:row>
      <xdr:rowOff>1</xdr:rowOff>
    </xdr:from>
    <xdr:ext cx="3072847" cy="761999"/>
    <xdr:sp>
      <xdr:nvSpPr>
        <xdr:cNvPr id="8" name="TextBox 7"/>
        <xdr:cNvSpPr txBox="1"/>
      </xdr:nvSpPr>
      <xdr:spPr>
        <a:xfrm>
          <a:off x="7800975" y="2762250"/>
          <a:ext cx="3072765" cy="762000"/>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a:t>1. This function joins several (more than 1) text string into 1 string.                                           </a:t>
          </a:r>
          <a:r>
            <a:rPr lang="en-US" sz="1100" baseline="0"/>
            <a:t>   </a:t>
          </a:r>
          <a:r>
            <a:rPr lang="en-US" sz="1100"/>
            <a:t>Means to combine two or more strings.</a:t>
          </a:r>
          <a:endParaRPr lang="en-US" sz="1100"/>
        </a:p>
      </xdr:txBody>
    </xdr:sp>
    <xdr:clientData/>
  </xdr:oneCellAnchor>
  <xdr:oneCellAnchor>
    <xdr:from>
      <xdr:col>10</xdr:col>
      <xdr:colOff>0</xdr:colOff>
      <xdr:row>26</xdr:row>
      <xdr:rowOff>8284</xdr:rowOff>
    </xdr:from>
    <xdr:ext cx="3072847" cy="198782"/>
    <xdr:sp>
      <xdr:nvSpPr>
        <xdr:cNvPr id="9" name="TextBox 8"/>
        <xdr:cNvSpPr txBox="1"/>
      </xdr:nvSpPr>
      <xdr:spPr>
        <a:xfrm>
          <a:off x="7800975" y="5056505"/>
          <a:ext cx="3072765" cy="198755"/>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a:t>3. Concatenation can also be done using </a:t>
          </a:r>
          <a:r>
            <a:rPr lang="en-US" sz="1100" b="1"/>
            <a:t>{ =&amp;" "&amp;}</a:t>
          </a:r>
          <a:endParaRPr lang="en-US" sz="1100"/>
        </a:p>
      </xdr:txBody>
    </xdr:sp>
    <xdr:clientData/>
  </xdr:oneCellAnchor>
  <xdr:oneCellAnchor>
    <xdr:from>
      <xdr:col>10</xdr:col>
      <xdr:colOff>0</xdr:colOff>
      <xdr:row>21</xdr:row>
      <xdr:rowOff>0</xdr:rowOff>
    </xdr:from>
    <xdr:ext cx="3064565" cy="563218"/>
    <xdr:sp>
      <xdr:nvSpPr>
        <xdr:cNvPr id="10" name="TextBox 9"/>
        <xdr:cNvSpPr txBox="1"/>
      </xdr:nvSpPr>
      <xdr:spPr>
        <a:xfrm>
          <a:off x="7800975" y="4095750"/>
          <a:ext cx="3064510" cy="562610"/>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a:t>2.</a:t>
          </a:r>
          <a:r>
            <a:rPr lang="en-US" sz="1100" baseline="0"/>
            <a:t> </a:t>
          </a:r>
          <a:r>
            <a:rPr lang="en-US" sz="1100" b="1"/>
            <a:t>=CONCATENATE(String1, String2,… and so on)   </a:t>
          </a:r>
          <a:r>
            <a:rPr lang="en-US" sz="1100"/>
            <a:t>OR   </a:t>
          </a:r>
          <a:r>
            <a:rPr lang="en-US" sz="1100" b="1"/>
            <a:t>=String1&amp;String2&amp;so on…</a:t>
          </a:r>
          <a:endParaRPr lang="en-US" sz="1100" b="1"/>
        </a:p>
      </xdr:txBody>
    </xdr:sp>
    <xdr:clientData/>
  </xdr:oneCellAnchor>
  <xdr:twoCellAnchor>
    <xdr:from>
      <xdr:col>0</xdr:col>
      <xdr:colOff>0</xdr:colOff>
      <xdr:row>37</xdr:row>
      <xdr:rowOff>0</xdr:rowOff>
    </xdr:from>
    <xdr:to>
      <xdr:col>6</xdr:col>
      <xdr:colOff>1134717</xdr:colOff>
      <xdr:row>39</xdr:row>
      <xdr:rowOff>8284</xdr:rowOff>
    </xdr:to>
    <xdr:sp>
      <xdr:nvSpPr>
        <xdr:cNvPr id="2" name="TextBox 1"/>
        <xdr:cNvSpPr txBox="1"/>
      </xdr:nvSpPr>
      <xdr:spPr>
        <a:xfrm>
          <a:off x="0" y="7191375"/>
          <a:ext cx="5982335" cy="389255"/>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Substitute</a:t>
          </a:r>
          <a:r>
            <a:rPr lang="en-US" sz="1100" baseline="0"/>
            <a:t> function used to substitute a particular string with another string in the selected text. </a:t>
          </a:r>
          <a:endParaRPr lang="en-US" sz="1100"/>
        </a:p>
      </xdr:txBody>
    </xdr:sp>
    <xdr:clientData/>
  </xdr:twoCellAnchor>
  <xdr:twoCellAnchor>
    <xdr:from>
      <xdr:col>10</xdr:col>
      <xdr:colOff>8283</xdr:colOff>
      <xdr:row>43</xdr:row>
      <xdr:rowOff>8283</xdr:rowOff>
    </xdr:from>
    <xdr:to>
      <xdr:col>14</xdr:col>
      <xdr:colOff>604631</xdr:colOff>
      <xdr:row>46</xdr:row>
      <xdr:rowOff>182217</xdr:rowOff>
    </xdr:to>
    <xdr:sp>
      <xdr:nvSpPr>
        <xdr:cNvPr id="3" name="TextBox 2"/>
        <xdr:cNvSpPr txBox="1"/>
      </xdr:nvSpPr>
      <xdr:spPr>
        <a:xfrm>
          <a:off x="7809230" y="8390255"/>
          <a:ext cx="2992120" cy="744855"/>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1. This</a:t>
          </a:r>
          <a:r>
            <a:rPr lang="en-US" sz="1100" baseline="0"/>
            <a:t> Function converts the entire text string into uppercase and lowecase letters.                      2. </a:t>
          </a:r>
          <a:r>
            <a:rPr lang="en-US" sz="1100" b="1" baseline="0"/>
            <a:t>=UPPER(Text) or, LOWER(Text)</a:t>
          </a:r>
          <a:endParaRPr lang="en-US" sz="1100" b="1"/>
        </a:p>
      </xdr:txBody>
    </xdr:sp>
    <xdr:clientData/>
  </xdr:twoCellAnchor>
  <xdr:twoCellAnchor>
    <xdr:from>
      <xdr:col>9</xdr:col>
      <xdr:colOff>612912</xdr:colOff>
      <xdr:row>53</xdr:row>
      <xdr:rowOff>8283</xdr:rowOff>
    </xdr:from>
    <xdr:to>
      <xdr:col>14</xdr:col>
      <xdr:colOff>612912</xdr:colOff>
      <xdr:row>57</xdr:row>
      <xdr:rowOff>182218</xdr:rowOff>
    </xdr:to>
    <xdr:sp>
      <xdr:nvSpPr>
        <xdr:cNvPr id="11" name="TextBox 10"/>
        <xdr:cNvSpPr txBox="1"/>
      </xdr:nvSpPr>
      <xdr:spPr>
        <a:xfrm>
          <a:off x="7800975" y="10342880"/>
          <a:ext cx="3000375" cy="935355"/>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a:t>
          </a:r>
          <a:r>
            <a:rPr lang="en-US" sz="1100" baseline="0"/>
            <a:t> This function returns the number of character in a string (text or numeric). It also counts the space and special characters.                                               2. </a:t>
          </a:r>
          <a:r>
            <a:rPr lang="en-US" sz="1100" b="1" baseline="0"/>
            <a:t>=LEN(Text)</a:t>
          </a:r>
          <a:endParaRPr lang="en-US" sz="1100"/>
        </a:p>
      </xdr:txBody>
    </xdr:sp>
    <xdr:clientData/>
  </xdr:twoCellAnchor>
  <xdr:oneCellAnchor>
    <xdr:from>
      <xdr:col>10</xdr:col>
      <xdr:colOff>0</xdr:colOff>
      <xdr:row>63</xdr:row>
      <xdr:rowOff>16565</xdr:rowOff>
    </xdr:from>
    <xdr:ext cx="3072848" cy="1325217"/>
    <xdr:sp>
      <xdr:nvSpPr>
        <xdr:cNvPr id="12" name="TextBox 11"/>
        <xdr:cNvSpPr txBox="1"/>
      </xdr:nvSpPr>
      <xdr:spPr>
        <a:xfrm>
          <a:off x="7800975" y="12256135"/>
          <a:ext cx="3072765" cy="1325245"/>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1. This function returns</a:t>
          </a:r>
          <a:r>
            <a:rPr lang="en-US" sz="1100" baseline="0"/>
            <a:t> the number of specified characters from the start/end of the string.           2. </a:t>
          </a:r>
          <a:r>
            <a:rPr lang="en-US" sz="1100" b="1" baseline="0"/>
            <a:t>"MID" </a:t>
          </a:r>
          <a:r>
            <a:rPr lang="en-US" sz="1100" baseline="0"/>
            <a:t>returns the number of specified characters from the specified point.                        3. </a:t>
          </a:r>
          <a:r>
            <a:rPr lang="en-US" sz="1100" b="1" baseline="0"/>
            <a:t>=LEFT(Text,[num_chars])                                          </a:t>
          </a:r>
          <a:r>
            <a:rPr lang="en-US" sz="1100" b="0" baseline="0"/>
            <a:t>4</a:t>
          </a:r>
          <a:r>
            <a:rPr lang="en-US" sz="1100" b="1" baseline="0"/>
            <a:t>. =RIGHT(Text, [num_chars])                                   </a:t>
          </a:r>
          <a:r>
            <a:rPr lang="en-US" sz="1100" b="0" baseline="0"/>
            <a:t>5. </a:t>
          </a:r>
          <a:r>
            <a:rPr lang="en-US" sz="1100" b="1" baseline="0"/>
            <a:t>MID(Text, [Starting_position], [num_chars])</a:t>
          </a:r>
          <a:endParaRPr lang="en-US" sz="1100"/>
        </a:p>
      </xdr:txBody>
    </xdr:sp>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5</xdr:col>
      <xdr:colOff>9525</xdr:colOff>
      <xdr:row>5</xdr:row>
      <xdr:rowOff>9524</xdr:rowOff>
    </xdr:from>
    <xdr:to>
      <xdr:col>13</xdr:col>
      <xdr:colOff>9525</xdr:colOff>
      <xdr:row>20</xdr:row>
      <xdr:rowOff>19049</xdr:rowOff>
    </xdr:to>
    <xdr:graphicFrame>
      <xdr:nvGraphicFramePr>
        <xdr:cNvPr id="3" name="Chart 2"/>
        <xdr:cNvGraphicFramePr/>
      </xdr:nvGraphicFramePr>
      <xdr:xfrm>
        <a:off x="3667125" y="1066165"/>
        <a:ext cx="5105400" cy="28670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25</xdr:row>
      <xdr:rowOff>9526</xdr:rowOff>
    </xdr:from>
    <xdr:to>
      <xdr:col>12</xdr:col>
      <xdr:colOff>333375</xdr:colOff>
      <xdr:row>42</xdr:row>
      <xdr:rowOff>0</xdr:rowOff>
    </xdr:to>
    <xdr:graphicFrame>
      <xdr:nvGraphicFramePr>
        <xdr:cNvPr id="4" name="Chart 3"/>
        <xdr:cNvGraphicFramePr/>
      </xdr:nvGraphicFramePr>
      <xdr:xfrm>
        <a:off x="3067050" y="5029200"/>
        <a:ext cx="5124450" cy="322897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0</xdr:col>
      <xdr:colOff>0</xdr:colOff>
      <xdr:row>0</xdr:row>
      <xdr:rowOff>0</xdr:rowOff>
    </xdr:to>
    <xdr:sp>
      <xdr:nvSpPr>
        <xdr:cNvPr id="5" name="Chart 4"/>
        <xdr:cNvSpPr/>
      </xdr:nvSpPr>
      <xdr:spPr>
        <a:xfrm>
          <a:off x="0" y="0"/>
          <a:ext cx="0" cy="0"/>
        </a:xfrm>
      </xdr:spPr>
    </xdr:sp>
    <xdr:clientData/>
  </xdr:twoCellAnchor>
  <xdr:twoCellAnchor>
    <xdr:from>
      <xdr:col>0</xdr:col>
      <xdr:colOff>0</xdr:colOff>
      <xdr:row>30</xdr:row>
      <xdr:rowOff>171450</xdr:rowOff>
    </xdr:from>
    <xdr:to>
      <xdr:col>2</xdr:col>
      <xdr:colOff>904875</xdr:colOff>
      <xdr:row>41</xdr:row>
      <xdr:rowOff>180975</xdr:rowOff>
    </xdr:to>
    <xdr:sp>
      <xdr:nvSpPr>
        <xdr:cNvPr id="2" name="Rectangles 1"/>
        <xdr:cNvSpPr>
          <a:spLocks noTextEdit="1"/>
        </xdr:cNvSpPr>
      </xdr:nvSpPr>
      <xdr:spPr>
        <a:xfrm>
          <a:off x="0" y="6143625"/>
          <a:ext cx="2266950" cy="21050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xdr:from>
      <xdr:col>13</xdr:col>
      <xdr:colOff>9525</xdr:colOff>
      <xdr:row>25</xdr:row>
      <xdr:rowOff>4760</xdr:rowOff>
    </xdr:from>
    <xdr:to>
      <xdr:col>22</xdr:col>
      <xdr:colOff>0</xdr:colOff>
      <xdr:row>41</xdr:row>
      <xdr:rowOff>190499</xdr:rowOff>
    </xdr:to>
    <xdr:graphicFrame>
      <xdr:nvGraphicFramePr>
        <xdr:cNvPr id="6" name="Chart 5"/>
        <xdr:cNvGraphicFramePr/>
      </xdr:nvGraphicFramePr>
      <xdr:xfrm>
        <a:off x="8772525" y="5024120"/>
        <a:ext cx="5391150" cy="32334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2</xdr:row>
      <xdr:rowOff>4761</xdr:rowOff>
    </xdr:from>
    <xdr:to>
      <xdr:col>11</xdr:col>
      <xdr:colOff>600075</xdr:colOff>
      <xdr:row>17</xdr:row>
      <xdr:rowOff>0</xdr:rowOff>
    </xdr:to>
    <xdr:graphicFrame>
      <xdr:nvGraphicFramePr>
        <xdr:cNvPr id="3" name="Chart 2"/>
        <xdr:cNvGraphicFramePr/>
      </xdr:nvGraphicFramePr>
      <xdr:xfrm>
        <a:off x="2409825" y="490220"/>
        <a:ext cx="4791075" cy="28530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0</xdr:colOff>
      <xdr:row>2</xdr:row>
      <xdr:rowOff>4761</xdr:rowOff>
    </xdr:from>
    <xdr:to>
      <xdr:col>25</xdr:col>
      <xdr:colOff>600075</xdr:colOff>
      <xdr:row>17</xdr:row>
      <xdr:rowOff>0</xdr:rowOff>
    </xdr:to>
    <xdr:graphicFrame>
      <xdr:nvGraphicFramePr>
        <xdr:cNvPr id="2" name="Chart 1"/>
        <xdr:cNvGraphicFramePr/>
      </xdr:nvGraphicFramePr>
      <xdr:xfrm>
        <a:off x="11401425" y="490220"/>
        <a:ext cx="4200525" cy="285305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20</xdr:row>
      <xdr:rowOff>185737</xdr:rowOff>
    </xdr:from>
    <xdr:to>
      <xdr:col>11</xdr:col>
      <xdr:colOff>9525</xdr:colOff>
      <xdr:row>34</xdr:row>
      <xdr:rowOff>9525</xdr:rowOff>
    </xdr:to>
    <xdr:graphicFrame>
      <xdr:nvGraphicFramePr>
        <xdr:cNvPr id="5" name="Chart 4"/>
        <xdr:cNvGraphicFramePr/>
      </xdr:nvGraphicFramePr>
      <xdr:xfrm>
        <a:off x="2400300" y="4204970"/>
        <a:ext cx="4210050" cy="249110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21</xdr:row>
      <xdr:rowOff>4762</xdr:rowOff>
    </xdr:from>
    <xdr:to>
      <xdr:col>19</xdr:col>
      <xdr:colOff>9525</xdr:colOff>
      <xdr:row>33</xdr:row>
      <xdr:rowOff>180975</xdr:rowOff>
    </xdr:to>
    <xdr:graphicFrame>
      <xdr:nvGraphicFramePr>
        <xdr:cNvPr id="6" name="Chart 5"/>
        <xdr:cNvGraphicFramePr/>
      </xdr:nvGraphicFramePr>
      <xdr:xfrm>
        <a:off x="7200900" y="4214495"/>
        <a:ext cx="4210050" cy="246253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2</xdr:col>
      <xdr:colOff>571500</xdr:colOff>
      <xdr:row>2</xdr:row>
      <xdr:rowOff>4762</xdr:rowOff>
    </xdr:from>
    <xdr:to>
      <xdr:col>10</xdr:col>
      <xdr:colOff>0</xdr:colOff>
      <xdr:row>14</xdr:row>
      <xdr:rowOff>180975</xdr:rowOff>
    </xdr:to>
    <xdr:graphicFrame>
      <xdr:nvGraphicFramePr>
        <xdr:cNvPr id="2" name="Chart 1"/>
        <xdr:cNvGraphicFramePr/>
      </xdr:nvGraphicFramePr>
      <xdr:xfrm>
        <a:off x="2428875" y="490220"/>
        <a:ext cx="3209925" cy="24625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4762</xdr:colOff>
      <xdr:row>2</xdr:row>
      <xdr:rowOff>1</xdr:rowOff>
    </xdr:from>
    <xdr:to>
      <xdr:col>21</xdr:col>
      <xdr:colOff>0</xdr:colOff>
      <xdr:row>15</xdr:row>
      <xdr:rowOff>1</xdr:rowOff>
    </xdr:to>
    <xdr:graphicFrame>
      <xdr:nvGraphicFramePr>
        <xdr:cNvPr id="3" name="Chart 2"/>
        <xdr:cNvGraphicFramePr/>
      </xdr:nvGraphicFramePr>
      <xdr:xfrm>
        <a:off x="8624570" y="485775"/>
        <a:ext cx="4196080" cy="24765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xdr:colOff>
      <xdr:row>17</xdr:row>
      <xdr:rowOff>190499</xdr:rowOff>
    </xdr:from>
    <xdr:to>
      <xdr:col>12</xdr:col>
      <xdr:colOff>0</xdr:colOff>
      <xdr:row>30</xdr:row>
      <xdr:rowOff>9524</xdr:rowOff>
    </xdr:to>
    <xdr:graphicFrame>
      <xdr:nvGraphicFramePr>
        <xdr:cNvPr id="5" name="Chart 4"/>
        <xdr:cNvGraphicFramePr/>
      </xdr:nvGraphicFramePr>
      <xdr:xfrm>
        <a:off x="3343275" y="3637915"/>
        <a:ext cx="3905250" cy="229552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6</xdr:col>
      <xdr:colOff>0</xdr:colOff>
      <xdr:row>3</xdr:row>
      <xdr:rowOff>14287</xdr:rowOff>
    </xdr:from>
    <xdr:to>
      <xdr:col>11</xdr:col>
      <xdr:colOff>28575</xdr:colOff>
      <xdr:row>19</xdr:row>
      <xdr:rowOff>9525</xdr:rowOff>
    </xdr:to>
    <xdr:graphicFrame>
      <xdr:nvGraphicFramePr>
        <xdr:cNvPr id="3" name="Chart 2"/>
        <xdr:cNvGraphicFramePr/>
      </xdr:nvGraphicFramePr>
      <xdr:xfrm>
        <a:off x="3733800" y="690245"/>
        <a:ext cx="4295775" cy="30435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9526</xdr:colOff>
      <xdr:row>3</xdr:row>
      <xdr:rowOff>4761</xdr:rowOff>
    </xdr:from>
    <xdr:to>
      <xdr:col>21</xdr:col>
      <xdr:colOff>1</xdr:colOff>
      <xdr:row>26</xdr:row>
      <xdr:rowOff>28574</xdr:rowOff>
    </xdr:to>
    <xdr:graphicFrame>
      <xdr:nvGraphicFramePr>
        <xdr:cNvPr id="5" name="Chart 4"/>
        <xdr:cNvGraphicFramePr/>
      </xdr:nvGraphicFramePr>
      <xdr:xfrm>
        <a:off x="8382000" y="680720"/>
        <a:ext cx="7153275" cy="440499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400050</xdr:colOff>
      <xdr:row>33</xdr:row>
      <xdr:rowOff>0</xdr:rowOff>
    </xdr:from>
    <xdr:to>
      <xdr:col>12</xdr:col>
      <xdr:colOff>19050</xdr:colOff>
      <xdr:row>46</xdr:row>
      <xdr:rowOff>180975</xdr:rowOff>
    </xdr:to>
    <xdr:graphicFrame>
      <xdr:nvGraphicFramePr>
        <xdr:cNvPr id="6" name="Chart 5"/>
        <xdr:cNvGraphicFramePr/>
      </xdr:nvGraphicFramePr>
      <xdr:xfrm>
        <a:off x="3724275" y="6496050"/>
        <a:ext cx="4667250" cy="28479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5" name="Chart 4"/>
        <xdr:cNvSpPr/>
      </xdr:nvSpPr>
      <xdr:spPr>
        <a:xfrm>
          <a:off x="0" y="0"/>
          <a:ext cx="0" cy="0"/>
        </a:xfrm>
      </xdr:spPr>
    </xdr:sp>
    <xdr:clientData/>
  </xdr:twoCellAnchor>
  <xdr:twoCellAnchor>
    <xdr:from>
      <xdr:col>4</xdr:col>
      <xdr:colOff>4762</xdr:colOff>
      <xdr:row>8</xdr:row>
      <xdr:rowOff>4762</xdr:rowOff>
    </xdr:from>
    <xdr:to>
      <xdr:col>12</xdr:col>
      <xdr:colOff>9525</xdr:colOff>
      <xdr:row>26</xdr:row>
      <xdr:rowOff>0</xdr:rowOff>
    </xdr:to>
    <xdr:sp>
      <xdr:nvSpPr>
        <xdr:cNvPr id="2" name="Rectangles 1"/>
        <xdr:cNvSpPr>
          <a:spLocks noTextEdit="1"/>
        </xdr:cNvSpPr>
      </xdr:nvSpPr>
      <xdr:spPr>
        <a:xfrm>
          <a:off x="2404745" y="1633220"/>
          <a:ext cx="4805680" cy="34245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xdr:from>
      <xdr:col>0</xdr:col>
      <xdr:colOff>0</xdr:colOff>
      <xdr:row>0</xdr:row>
      <xdr:rowOff>0</xdr:rowOff>
    </xdr:from>
    <xdr:to>
      <xdr:col>0</xdr:col>
      <xdr:colOff>0</xdr:colOff>
      <xdr:row>0</xdr:row>
      <xdr:rowOff>0</xdr:rowOff>
    </xdr:to>
    <xdr:sp>
      <xdr:nvSpPr>
        <xdr:cNvPr id="7" name="Chart 6"/>
        <xdr:cNvSpPr/>
      </xdr:nvSpPr>
      <xdr:spPr>
        <a:xfrm>
          <a:off x="0" y="0"/>
          <a:ext cx="0" cy="0"/>
        </a:xfrm>
      </xdr:spPr>
    </xdr:sp>
    <xdr:clientData/>
  </xdr:twoCellAnchor>
  <xdr:twoCellAnchor>
    <xdr:from>
      <xdr:col>13</xdr:col>
      <xdr:colOff>14287</xdr:colOff>
      <xdr:row>8</xdr:row>
      <xdr:rowOff>14287</xdr:rowOff>
    </xdr:from>
    <xdr:to>
      <xdr:col>21</xdr:col>
      <xdr:colOff>85725</xdr:colOff>
      <xdr:row>25</xdr:row>
      <xdr:rowOff>180975</xdr:rowOff>
    </xdr:to>
    <xdr:sp>
      <xdr:nvSpPr>
        <xdr:cNvPr id="3" name="Rectangles 2"/>
        <xdr:cNvSpPr>
          <a:spLocks noTextEdit="1"/>
        </xdr:cNvSpPr>
      </xdr:nvSpPr>
      <xdr:spPr>
        <a:xfrm>
          <a:off x="7814945" y="1642745"/>
          <a:ext cx="4872355" cy="340550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6</xdr:col>
      <xdr:colOff>14287</xdr:colOff>
      <xdr:row>2</xdr:row>
      <xdr:rowOff>0</xdr:rowOff>
    </xdr:from>
    <xdr:to>
      <xdr:col>13</xdr:col>
      <xdr:colOff>9525</xdr:colOff>
      <xdr:row>23</xdr:row>
      <xdr:rowOff>0</xdr:rowOff>
    </xdr:to>
    <xdr:sp>
      <xdr:nvSpPr>
        <xdr:cNvPr id="3" name="Rectangles 2"/>
        <xdr:cNvSpPr>
          <a:spLocks noTextEdit="1"/>
        </xdr:cNvSpPr>
      </xdr:nvSpPr>
      <xdr:spPr>
        <a:xfrm>
          <a:off x="5814695" y="485775"/>
          <a:ext cx="4196080" cy="4000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xdr:from>
      <xdr:col>13</xdr:col>
      <xdr:colOff>14287</xdr:colOff>
      <xdr:row>2</xdr:row>
      <xdr:rowOff>4761</xdr:rowOff>
    </xdr:from>
    <xdr:to>
      <xdr:col>21</xdr:col>
      <xdr:colOff>9525</xdr:colOff>
      <xdr:row>17</xdr:row>
      <xdr:rowOff>9524</xdr:rowOff>
    </xdr:to>
    <xdr:graphicFrame>
      <xdr:nvGraphicFramePr>
        <xdr:cNvPr id="4" name="Chart 3"/>
        <xdr:cNvGraphicFramePr/>
      </xdr:nvGraphicFramePr>
      <xdr:xfrm>
        <a:off x="10015220" y="490220"/>
        <a:ext cx="4796155" cy="28619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6</xdr:col>
      <xdr:colOff>1</xdr:colOff>
      <xdr:row>2</xdr:row>
      <xdr:rowOff>9524</xdr:rowOff>
    </xdr:from>
    <xdr:to>
      <xdr:col>15</xdr:col>
      <xdr:colOff>0</xdr:colOff>
      <xdr:row>18</xdr:row>
      <xdr:rowOff>19050</xdr:rowOff>
    </xdr:to>
    <xdr:graphicFrame>
      <xdr:nvGraphicFramePr>
        <xdr:cNvPr id="2" name="Chart 1"/>
        <xdr:cNvGraphicFramePr/>
      </xdr:nvGraphicFramePr>
      <xdr:xfrm>
        <a:off x="5038725" y="389890"/>
        <a:ext cx="5553075" cy="3058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0</xdr:colOff>
      <xdr:row>2</xdr:row>
      <xdr:rowOff>9525</xdr:rowOff>
    </xdr:from>
    <xdr:to>
      <xdr:col>19</xdr:col>
      <xdr:colOff>0</xdr:colOff>
      <xdr:row>15</xdr:row>
      <xdr:rowOff>57150</xdr:rowOff>
    </xdr:to>
    <mc:AlternateContent xmlns:mc="http://schemas.openxmlformats.org/markup-compatibility/2006">
      <mc:Choice xmlns:a14="http://schemas.microsoft.com/office/drawing/2010/main" Requires="a14">
        <xdr:graphicFrame>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191875" y="390525"/>
              <a:ext cx="1800225" cy="252412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16</xdr:col>
      <xdr:colOff>0</xdr:colOff>
      <xdr:row>16</xdr:row>
      <xdr:rowOff>9525</xdr:rowOff>
    </xdr:from>
    <xdr:to>
      <xdr:col>19</xdr:col>
      <xdr:colOff>0</xdr:colOff>
      <xdr:row>29</xdr:row>
      <xdr:rowOff>57150</xdr:rowOff>
    </xdr:to>
    <mc:AlternateContent xmlns:mc="http://schemas.openxmlformats.org/markup-compatibility/2006">
      <mc:Choice xmlns:a14="http://schemas.microsoft.com/office/drawing/2010/main" Requires="a14">
        <xdr:graphicFrame>
          <xdr:nvGraphicFramePr>
            <xdr:cNvPr id="4"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11191875" y="3057525"/>
              <a:ext cx="1800225" cy="252412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5</xdr:col>
      <xdr:colOff>1</xdr:colOff>
      <xdr:row>0</xdr:row>
      <xdr:rowOff>190499</xdr:rowOff>
    </xdr:from>
    <xdr:to>
      <xdr:col>14</xdr:col>
      <xdr:colOff>9526</xdr:colOff>
      <xdr:row>17</xdr:row>
      <xdr:rowOff>180974</xdr:rowOff>
    </xdr:to>
    <xdr:graphicFrame>
      <xdr:nvGraphicFramePr>
        <xdr:cNvPr id="2" name="Chart 1"/>
        <xdr:cNvGraphicFramePr/>
      </xdr:nvGraphicFramePr>
      <xdr:xfrm>
        <a:off x="4267200" y="189865"/>
        <a:ext cx="5629275" cy="32289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6" refreshedVersion="6" minRefreshableVersion="3" refreshedDate="44490.2020429398" refreshedBy="Lenovo" recordCount="909">
  <cacheSource type="worksheet">
    <worksheetSource ref="A5:H914" sheet="Pivot Tables Data Sheet"/>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76">
      <sharedItems containsSemiMixedTypes="0" containsString="0" containsNonDate="0" containsDate="1" minDate="2016-06-25T00:00:00" maxDate="2018-06-18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8T00:00:00" groupInterval="1"/>
        <groupItems count="14">
          <s v="&lt;6/25/2016"/>
          <s v="Jan"/>
          <s v="Feb"/>
          <s v="Mar"/>
          <s v="Apr"/>
          <s v="May"/>
          <s v="Jun"/>
          <s v="Jul"/>
          <s v="Aug"/>
          <s v="Sep"/>
          <s v="Oct"/>
          <s v="Nov"/>
          <s v="Dec"/>
          <s v="&gt;6/19/2018"/>
        </groupItems>
      </fieldGroup>
    </cacheField>
    <cacheField name="Item Cost" numFmtId="43"/>
    <cacheField name="No.Items" numFmtId="178"/>
    <cacheField name="Total Cost" numFmtId="2"/>
    <cacheField name="Customer2" numFmtId="0" databaseField="0">
      <fieldGroup base="3">
        <discretePr count="5">
          <x v="3"/>
          <x v="0"/>
          <x v="3"/>
          <x v="1"/>
          <x v="2"/>
        </discretePr>
        <groupItems count="4">
          <s v="FurniChar"/>
          <s v="PaperFry"/>
          <s v="Rentical"/>
          <s v="Group1"/>
        </groupItems>
      </fieldGroup>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7" refreshedVersion="7" minRefreshableVersion="3" refreshedDate="44601.1776703704" refreshedBy="Lenovo" recordCount="909">
  <cacheSource type="worksheet">
    <worksheetSource ref="A6:H915" sheet="Pivot Chart"/>
  </cacheSource>
  <cacheFields count="10">
    <cacheField name="Salesperson" numFmtId="0"/>
    <cacheField name="Product" numFmtId="0"/>
    <cacheField name="Region" numFmtId="0">
      <sharedItems count="4">
        <s v="NE"/>
        <s v="SE"/>
        <s v="NW"/>
        <s v="SW"/>
      </sharedItems>
    </cacheField>
    <cacheField name="Customer" numFmtId="0">
      <sharedItems count="5">
        <s v="Home Town"/>
        <s v="FurniChar"/>
        <s v="Home Spaze"/>
        <s v="PaperFry"/>
        <s v="Rentical"/>
      </sharedItems>
    </cacheField>
    <cacheField name="Date" numFmtId="176">
      <sharedItems containsSemiMixedTypes="0" containsString="0" containsNonDate="0" containsDate="1" minDate="2016-06-25T00:00:00" maxDate="2018-06-18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8T00:00:00" groupInterval="1"/>
        <groupItems count="14">
          <s v="&lt;6/25/2016"/>
          <s v="Jan"/>
          <s v="Feb"/>
          <s v="Mar"/>
          <s v="Apr"/>
          <s v="May"/>
          <s v="Jun"/>
          <s v="Jul"/>
          <s v="Aug"/>
          <s v="Sep"/>
          <s v="Oct"/>
          <s v="Nov"/>
          <s v="Dec"/>
          <s v="&gt;6/19/2018"/>
        </groupItems>
      </fieldGroup>
    </cacheField>
    <cacheField name="Item Cost" numFmtId="43"/>
    <cacheField name="No.Items" numFmtId="178"/>
    <cacheField name="Total Cost" numFmtId="2"/>
    <cacheField name="Quarters" numFmtId="0" databaseField="0">
      <fieldGroup base="4">
        <rangePr groupBy="quarters" startDate="2016-06-25T00:00:00" endDate="2018-06-19T00:00:00" groupInterval="1"/>
        <groupItems count="6">
          <s v="&lt;6/25/2016"/>
          <s v="Qtr1"/>
          <s v="Qtr2"/>
          <s v="Qtr3"/>
          <s v="Qtr4"/>
          <s v="&gt;6/19/2018"/>
        </groupItems>
      </fieldGroup>
    </cacheField>
    <cacheField name="Years" numFmtId="0" databaseField="0">
      <fieldGroup base="4">
        <rangePr groupBy="years" startDate="2016-06-25T00:00:00" endDate="2018-06-19T00:00:00" groupInterval="1"/>
        <groupItems count="5">
          <s v="&lt;6/25/2016"/>
          <s v="2016"/>
          <s v="2017"/>
          <s v="2018"/>
          <s v="&gt;6/19/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s v="Salesperson 12"/>
    <s v="Chair"/>
    <x v="0"/>
    <x v="0"/>
    <x v="0"/>
    <n v="340.95"/>
    <n v="9"/>
    <n v="3068.55"/>
  </r>
  <r>
    <s v="Salesperson 10"/>
    <s v="Showcase"/>
    <x v="1"/>
    <x v="1"/>
    <x v="0"/>
    <n v="340.95"/>
    <n v="2"/>
    <n v="681.9"/>
  </r>
  <r>
    <s v="Salesperson 3"/>
    <s v="Dinner Table"/>
    <x v="2"/>
    <x v="2"/>
    <x v="1"/>
    <n v="79.989999999999995"/>
    <n v="7"/>
    <n v="559.92999999999995"/>
  </r>
  <r>
    <s v="Salesperson 10"/>
    <s v="Coffee Table"/>
    <x v="1"/>
    <x v="2"/>
    <x v="2"/>
    <n v="168.95"/>
    <n v="3"/>
    <n v="506.85"/>
  </r>
  <r>
    <s v="Salesperson 2"/>
    <s v="Dinner Table"/>
    <x v="1"/>
    <x v="0"/>
    <x v="2"/>
    <n v="79.989999999999995"/>
    <n v="12"/>
    <n v="959.88"/>
  </r>
  <r>
    <s v="Salesperson 11"/>
    <s v="Couch"/>
    <x v="3"/>
    <x v="2"/>
    <x v="3"/>
    <n v="799.95"/>
    <n v="13"/>
    <n v="10399.35"/>
  </r>
  <r>
    <s v="Salesperson 8"/>
    <s v="Dinner Table"/>
    <x v="0"/>
    <x v="1"/>
    <x v="4"/>
    <n v="79.989999999999995"/>
    <n v="10"/>
    <n v="799.9"/>
  </r>
  <r>
    <s v="Salesperson 10"/>
    <s v="Couch"/>
    <x v="1"/>
    <x v="1"/>
    <x v="4"/>
    <n v="799.95"/>
    <n v="2"/>
    <n v="1599.9"/>
  </r>
  <r>
    <s v="Salesperson 10"/>
    <s v="Showcase"/>
    <x v="1"/>
    <x v="1"/>
    <x v="4"/>
    <n v="340.95"/>
    <n v="6"/>
    <n v="2045.7"/>
  </r>
  <r>
    <s v="Salesperson 10"/>
    <s v="Showcase"/>
    <x v="1"/>
    <x v="0"/>
    <x v="5"/>
    <n v="340.95"/>
    <n v="13"/>
    <n v="4432.3500000000004"/>
  </r>
  <r>
    <s v="Salesperson 2"/>
    <s v="Coffee Table"/>
    <x v="1"/>
    <x v="1"/>
    <x v="5"/>
    <n v="168.95"/>
    <n v="10"/>
    <n v="1689.5"/>
  </r>
  <r>
    <s v="Salesperson 12"/>
    <s v="Showcase"/>
    <x v="0"/>
    <x v="1"/>
    <x v="5"/>
    <n v="340.95"/>
    <n v="4"/>
    <n v="1363.8"/>
  </r>
  <r>
    <s v="Salesperson 2"/>
    <s v="Coffee Table"/>
    <x v="1"/>
    <x v="0"/>
    <x v="6"/>
    <n v="168.95"/>
    <n v="11"/>
    <n v="1858.45"/>
  </r>
  <r>
    <s v="Salesperson 3"/>
    <s v="Chair"/>
    <x v="2"/>
    <x v="0"/>
    <x v="6"/>
    <n v="340.95"/>
    <n v="7"/>
    <n v="2386.65"/>
  </r>
  <r>
    <s v="Salesperson 2"/>
    <s v="Dinner Table"/>
    <x v="1"/>
    <x v="2"/>
    <x v="7"/>
    <n v="79.989999999999995"/>
    <n v="11"/>
    <n v="879.89"/>
  </r>
  <r>
    <s v="Salesperson 8"/>
    <s v="Couch"/>
    <x v="0"/>
    <x v="0"/>
    <x v="7"/>
    <n v="799.95"/>
    <n v="6"/>
    <n v="4799.7"/>
  </r>
  <r>
    <s v="Salesperson 7"/>
    <s v="Chair"/>
    <x v="3"/>
    <x v="0"/>
    <x v="8"/>
    <n v="340.95"/>
    <n v="14"/>
    <n v="4773.3"/>
  </r>
  <r>
    <s v="Salesperson 11"/>
    <s v="Coffee Table"/>
    <x v="3"/>
    <x v="1"/>
    <x v="8"/>
    <n v="168.95"/>
    <n v="10"/>
    <n v="1689.5"/>
  </r>
  <r>
    <s v="Salesperson 12"/>
    <s v="Showcase"/>
    <x v="0"/>
    <x v="2"/>
    <x v="9"/>
    <n v="340.95"/>
    <n v="4"/>
    <n v="1363.8"/>
  </r>
  <r>
    <s v="Salesperson 7"/>
    <s v="Dinner Table"/>
    <x v="3"/>
    <x v="0"/>
    <x v="10"/>
    <n v="79.989999999999995"/>
    <n v="20"/>
    <n v="1599.8"/>
  </r>
  <r>
    <s v="Salesperson 11"/>
    <s v="Showcase"/>
    <x v="3"/>
    <x v="1"/>
    <x v="11"/>
    <n v="340.95"/>
    <n v="8"/>
    <n v="2727.6"/>
  </r>
  <r>
    <s v="Salesperson 6"/>
    <s v="Dinner Table"/>
    <x v="0"/>
    <x v="1"/>
    <x v="12"/>
    <n v="79.989999999999995"/>
    <n v="11"/>
    <n v="879.89"/>
  </r>
  <r>
    <s v="Salesperson 3"/>
    <s v="Chair"/>
    <x v="2"/>
    <x v="2"/>
    <x v="13"/>
    <n v="340.95"/>
    <n v="13"/>
    <n v="4432.3500000000004"/>
  </r>
  <r>
    <s v="Salesperson 3"/>
    <s v="Showcase"/>
    <x v="2"/>
    <x v="0"/>
    <x v="13"/>
    <n v="340.95"/>
    <n v="7"/>
    <n v="2386.65"/>
  </r>
  <r>
    <s v="Salesperson 6"/>
    <s v="Showcase"/>
    <x v="0"/>
    <x v="0"/>
    <x v="14"/>
    <n v="340.95"/>
    <n v="8"/>
    <n v="2727.6"/>
  </r>
  <r>
    <s v="Salesperson 12"/>
    <s v="Couch"/>
    <x v="0"/>
    <x v="2"/>
    <x v="15"/>
    <n v="799.95"/>
    <n v="10"/>
    <n v="7999.5"/>
  </r>
  <r>
    <s v="Salesperson 12"/>
    <s v="Couch"/>
    <x v="0"/>
    <x v="1"/>
    <x v="15"/>
    <n v="799.95"/>
    <n v="7"/>
    <n v="5599.65"/>
  </r>
  <r>
    <s v="Salesperson 7"/>
    <s v="Showcase"/>
    <x v="3"/>
    <x v="2"/>
    <x v="16"/>
    <n v="340.95"/>
    <n v="4"/>
    <n v="1363.8"/>
  </r>
  <r>
    <s v="Salesperson 3"/>
    <s v="Chair"/>
    <x v="2"/>
    <x v="1"/>
    <x v="16"/>
    <n v="340.95"/>
    <n v="8"/>
    <n v="2727.6"/>
  </r>
  <r>
    <s v="Salesperson 3"/>
    <s v="Couch"/>
    <x v="2"/>
    <x v="3"/>
    <x v="17"/>
    <n v="799.95"/>
    <n v="5"/>
    <n v="3999.75"/>
  </r>
  <r>
    <s v="Salesperson 11"/>
    <s v="Couch"/>
    <x v="3"/>
    <x v="1"/>
    <x v="17"/>
    <n v="799.95"/>
    <n v="7"/>
    <n v="5599.65"/>
  </r>
  <r>
    <s v="Salesperson 12"/>
    <s v="Chair"/>
    <x v="0"/>
    <x v="1"/>
    <x v="17"/>
    <n v="340.95"/>
    <n v="6"/>
    <n v="2045.7"/>
  </r>
  <r>
    <s v="Salesperson 3"/>
    <s v="Dinner Table"/>
    <x v="2"/>
    <x v="1"/>
    <x v="18"/>
    <n v="79.989999999999995"/>
    <n v="5"/>
    <n v="399.95"/>
  </r>
  <r>
    <s v="Salesperson 10"/>
    <s v="Dinner Table"/>
    <x v="1"/>
    <x v="1"/>
    <x v="19"/>
    <n v="79.989999999999995"/>
    <n v="10"/>
    <n v="799.9"/>
  </r>
  <r>
    <s v="Salesperson 4"/>
    <s v="Chair"/>
    <x v="3"/>
    <x v="0"/>
    <x v="20"/>
    <n v="340.95"/>
    <n v="7"/>
    <n v="2386.65"/>
  </r>
  <r>
    <s v="Salesperson 4"/>
    <s v="Chair"/>
    <x v="3"/>
    <x v="0"/>
    <x v="20"/>
    <n v="340.95"/>
    <n v="11"/>
    <n v="3750.45"/>
  </r>
  <r>
    <s v="Salesperson 8"/>
    <s v="Chair"/>
    <x v="0"/>
    <x v="0"/>
    <x v="20"/>
    <n v="340.95"/>
    <n v="9"/>
    <n v="3068.55"/>
  </r>
  <r>
    <s v="Salesperson 8"/>
    <s v="Chair"/>
    <x v="0"/>
    <x v="0"/>
    <x v="20"/>
    <n v="340.95"/>
    <n v="12"/>
    <n v="4091.4"/>
  </r>
  <r>
    <s v="Salesperson 12"/>
    <s v="Chair"/>
    <x v="0"/>
    <x v="0"/>
    <x v="20"/>
    <n v="340.95"/>
    <n v="15"/>
    <n v="5114.25"/>
  </r>
  <r>
    <s v="Salesperson 12"/>
    <s v="Chair"/>
    <x v="0"/>
    <x v="0"/>
    <x v="20"/>
    <n v="340.95"/>
    <n v="17"/>
    <n v="5796.15"/>
  </r>
  <r>
    <s v="Salesperson 10"/>
    <s v="Dinner Table"/>
    <x v="1"/>
    <x v="3"/>
    <x v="21"/>
    <n v="79.989999999999995"/>
    <n v="9"/>
    <n v="719.91"/>
  </r>
  <r>
    <s v="Salesperson 10"/>
    <s v="Dinner Table"/>
    <x v="1"/>
    <x v="3"/>
    <x v="21"/>
    <n v="79.989999999999995"/>
    <n v="14"/>
    <n v="1119.8599999999999"/>
  </r>
  <r>
    <s v="Salesperson 11"/>
    <s v="Chair"/>
    <x v="3"/>
    <x v="1"/>
    <x v="22"/>
    <n v="340.95"/>
    <n v="1"/>
    <n v="340.95"/>
  </r>
  <r>
    <s v="Salesperson 11"/>
    <s v="Chair"/>
    <x v="3"/>
    <x v="1"/>
    <x v="22"/>
    <n v="340.95"/>
    <n v="3"/>
    <n v="1022.85"/>
  </r>
  <r>
    <s v="Salesperson 11"/>
    <s v="Couch"/>
    <x v="3"/>
    <x v="3"/>
    <x v="23"/>
    <n v="799.95"/>
    <n v="4"/>
    <n v="3199.8"/>
  </r>
  <r>
    <s v="Salesperson 11"/>
    <s v="Couch"/>
    <x v="3"/>
    <x v="3"/>
    <x v="23"/>
    <n v="799.95"/>
    <n v="11"/>
    <n v="8799.4500000000007"/>
  </r>
  <r>
    <s v="Salesperson 5"/>
    <s v="Showcase"/>
    <x v="3"/>
    <x v="2"/>
    <x v="24"/>
    <n v="340.95"/>
    <n v="4"/>
    <n v="1363.8"/>
  </r>
  <r>
    <s v="Salesperson 5"/>
    <s v="Showcase"/>
    <x v="3"/>
    <x v="2"/>
    <x v="24"/>
    <n v="340.95"/>
    <n v="6"/>
    <n v="2045.7"/>
  </r>
  <r>
    <s v="Salesperson 12"/>
    <s v="Coffee Table"/>
    <x v="0"/>
    <x v="0"/>
    <x v="24"/>
    <n v="168.95"/>
    <n v="8"/>
    <n v="1351.6"/>
  </r>
  <r>
    <s v="Salesperson 12"/>
    <s v="Coffee Table"/>
    <x v="0"/>
    <x v="0"/>
    <x v="24"/>
    <n v="168.95"/>
    <n v="13"/>
    <n v="2196.35"/>
  </r>
  <r>
    <s v="Salesperson 12"/>
    <s v="Dinner Table"/>
    <x v="0"/>
    <x v="0"/>
    <x v="24"/>
    <n v="79.989999999999995"/>
    <n v="8"/>
    <n v="639.91999999999996"/>
  </r>
  <r>
    <s v="Salesperson 12"/>
    <s v="Dinner Table"/>
    <x v="0"/>
    <x v="0"/>
    <x v="24"/>
    <n v="79.989999999999995"/>
    <n v="14"/>
    <n v="1119.8599999999999"/>
  </r>
  <r>
    <s v="Salesperson 4"/>
    <s v="Dinner Table"/>
    <x v="3"/>
    <x v="0"/>
    <x v="25"/>
    <n v="79.989999999999995"/>
    <n v="17"/>
    <n v="1359.83"/>
  </r>
  <r>
    <s v="Salesperson 5"/>
    <s v="Couch"/>
    <x v="3"/>
    <x v="3"/>
    <x v="26"/>
    <n v="799.95"/>
    <n v="1"/>
    <n v="799.95"/>
  </r>
  <r>
    <s v="Salesperson 6"/>
    <s v="Coffee Table"/>
    <x v="0"/>
    <x v="1"/>
    <x v="26"/>
    <n v="168.95"/>
    <n v="11"/>
    <n v="1858.45"/>
  </r>
  <r>
    <s v="Salesperson 5"/>
    <s v="Couch"/>
    <x v="3"/>
    <x v="2"/>
    <x v="27"/>
    <n v="799.95"/>
    <n v="9"/>
    <n v="7199.55"/>
  </r>
  <r>
    <s v="Salesperson 8"/>
    <s v="Dinner Table"/>
    <x v="0"/>
    <x v="0"/>
    <x v="27"/>
    <n v="79.989999999999995"/>
    <n v="15"/>
    <n v="1199.8499999999999"/>
  </r>
  <r>
    <s v="Salesperson 11"/>
    <s v="Couch"/>
    <x v="3"/>
    <x v="0"/>
    <x v="27"/>
    <n v="799.95"/>
    <n v="14"/>
    <n v="11199.3"/>
  </r>
  <r>
    <s v="Salesperson 12"/>
    <s v="Dinner Table"/>
    <x v="0"/>
    <x v="0"/>
    <x v="27"/>
    <n v="79.989999999999995"/>
    <n v="20"/>
    <n v="1599.8"/>
  </r>
  <r>
    <s v="Salesperson 6"/>
    <s v="Couch"/>
    <x v="0"/>
    <x v="3"/>
    <x v="27"/>
    <n v="799.95"/>
    <n v="5"/>
    <n v="3999.75"/>
  </r>
  <r>
    <s v="Salesperson 6"/>
    <s v="Couch"/>
    <x v="0"/>
    <x v="0"/>
    <x v="28"/>
    <n v="799.95"/>
    <n v="18"/>
    <n v="14399.1"/>
  </r>
  <r>
    <s v="Salesperson 3"/>
    <s v="Coffee Table"/>
    <x v="2"/>
    <x v="3"/>
    <x v="28"/>
    <n v="168.95"/>
    <n v="8"/>
    <n v="1351.6"/>
  </r>
  <r>
    <s v="Salesperson 6"/>
    <s v="Couch"/>
    <x v="0"/>
    <x v="3"/>
    <x v="29"/>
    <n v="799.95"/>
    <n v="14"/>
    <n v="11199.3"/>
  </r>
  <r>
    <s v="Salesperson 11"/>
    <s v="Chair"/>
    <x v="3"/>
    <x v="0"/>
    <x v="30"/>
    <n v="340.95"/>
    <n v="18"/>
    <n v="6137.1"/>
  </r>
  <r>
    <s v="Salesperson 2"/>
    <s v="Chair"/>
    <x v="1"/>
    <x v="1"/>
    <x v="30"/>
    <n v="340.95"/>
    <n v="2"/>
    <n v="681.9"/>
  </r>
  <r>
    <s v="Salesperson 11"/>
    <s v="Couch"/>
    <x v="3"/>
    <x v="0"/>
    <x v="31"/>
    <n v="799.95"/>
    <n v="17"/>
    <n v="13599.15"/>
  </r>
  <r>
    <s v="Salesperson 4"/>
    <s v="Chair"/>
    <x v="3"/>
    <x v="3"/>
    <x v="31"/>
    <n v="340.95"/>
    <n v="12"/>
    <n v="4091.4"/>
  </r>
  <r>
    <s v="Salesperson 11"/>
    <s v="Showcase"/>
    <x v="3"/>
    <x v="1"/>
    <x v="32"/>
    <n v="340.95"/>
    <n v="14"/>
    <n v="4773.3"/>
  </r>
  <r>
    <s v="Salesperson 11"/>
    <s v="Couch"/>
    <x v="3"/>
    <x v="2"/>
    <x v="33"/>
    <n v="799.95"/>
    <n v="9"/>
    <n v="7199.55"/>
  </r>
  <r>
    <s v="Salesperson 10"/>
    <s v="Coffee Table"/>
    <x v="1"/>
    <x v="2"/>
    <x v="34"/>
    <n v="168.95"/>
    <n v="4"/>
    <n v="675.8"/>
  </r>
  <r>
    <s v="Salesperson 8"/>
    <s v="Showcase"/>
    <x v="0"/>
    <x v="0"/>
    <x v="34"/>
    <n v="340.95"/>
    <n v="20"/>
    <n v="6819"/>
  </r>
  <r>
    <s v="Salesperson 10"/>
    <s v="Dinner Table"/>
    <x v="1"/>
    <x v="1"/>
    <x v="35"/>
    <n v="79.989999999999995"/>
    <n v="10"/>
    <n v="799.9"/>
  </r>
  <r>
    <s v="Salesperson 11"/>
    <s v="Dinner Table"/>
    <x v="3"/>
    <x v="2"/>
    <x v="36"/>
    <n v="79.989999999999995"/>
    <n v="12"/>
    <n v="959.88"/>
  </r>
  <r>
    <s v="Salesperson 2"/>
    <s v="Coffee Table"/>
    <x v="1"/>
    <x v="2"/>
    <x v="37"/>
    <n v="168.95"/>
    <n v="11"/>
    <n v="1858.45"/>
  </r>
  <r>
    <s v="Salesperson 11"/>
    <s v="Showcase"/>
    <x v="3"/>
    <x v="4"/>
    <x v="38"/>
    <n v="340.95"/>
    <n v="1"/>
    <n v="340.95"/>
  </r>
  <r>
    <s v="Salesperson 4"/>
    <s v="Couch"/>
    <x v="3"/>
    <x v="2"/>
    <x v="39"/>
    <n v="799.95"/>
    <n v="8"/>
    <n v="6399.6"/>
  </r>
  <r>
    <s v="Salesperson 5"/>
    <s v="Coffee Table"/>
    <x v="3"/>
    <x v="1"/>
    <x v="39"/>
    <n v="168.95"/>
    <n v="15"/>
    <n v="2534.25"/>
  </r>
  <r>
    <s v="Salesperson 12"/>
    <s v="Chair"/>
    <x v="0"/>
    <x v="4"/>
    <x v="39"/>
    <n v="340.95"/>
    <n v="6"/>
    <n v="2045.7"/>
  </r>
  <r>
    <s v="Salesperson 5"/>
    <s v="Chair"/>
    <x v="3"/>
    <x v="0"/>
    <x v="40"/>
    <n v="340.95"/>
    <n v="17"/>
    <n v="5796.15"/>
  </r>
  <r>
    <s v="Salesperson 3"/>
    <s v="Chair"/>
    <x v="2"/>
    <x v="3"/>
    <x v="40"/>
    <n v="340.95"/>
    <n v="2"/>
    <n v="681.9"/>
  </r>
  <r>
    <s v="Salesperson 5"/>
    <s v="Chair"/>
    <x v="3"/>
    <x v="3"/>
    <x v="40"/>
    <n v="340.95"/>
    <n v="9"/>
    <n v="3068.55"/>
  </r>
  <r>
    <s v="Salesperson 11"/>
    <s v="Couch"/>
    <x v="3"/>
    <x v="3"/>
    <x v="40"/>
    <n v="799.95"/>
    <n v="8"/>
    <n v="6399.6"/>
  </r>
  <r>
    <s v="Salesperson 12"/>
    <s v="Showcase"/>
    <x v="0"/>
    <x v="2"/>
    <x v="41"/>
    <n v="340.95"/>
    <n v="5"/>
    <n v="1704.75"/>
  </r>
  <r>
    <s v="Salesperson 8"/>
    <s v="Couch"/>
    <x v="0"/>
    <x v="2"/>
    <x v="42"/>
    <n v="799.95"/>
    <n v="11"/>
    <n v="8799.4500000000007"/>
  </r>
  <r>
    <s v="Salesperson 12"/>
    <s v="Dinner Table"/>
    <x v="0"/>
    <x v="2"/>
    <x v="43"/>
    <n v="79.989999999999995"/>
    <n v="9"/>
    <n v="719.91"/>
  </r>
  <r>
    <s v="Salesperson 3"/>
    <s v="Dinner Table"/>
    <x v="2"/>
    <x v="4"/>
    <x v="43"/>
    <n v="79.989999999999995"/>
    <n v="1"/>
    <n v="79.989999999999995"/>
  </r>
  <r>
    <s v="Salesperson 6"/>
    <s v="Chair"/>
    <x v="0"/>
    <x v="4"/>
    <x v="43"/>
    <n v="340.95"/>
    <n v="11"/>
    <n v="3750.45"/>
  </r>
  <r>
    <s v="Salesperson 2"/>
    <s v="Dinner Table"/>
    <x v="1"/>
    <x v="2"/>
    <x v="44"/>
    <n v="79.989999999999995"/>
    <n v="5"/>
    <n v="399.95"/>
  </r>
  <r>
    <s v="Salesperson 6"/>
    <s v="Coffee Table"/>
    <x v="0"/>
    <x v="1"/>
    <x v="45"/>
    <n v="168.95"/>
    <n v="12"/>
    <n v="2027.4"/>
  </r>
  <r>
    <s v="Salesperson 4"/>
    <s v="Showcase"/>
    <x v="3"/>
    <x v="3"/>
    <x v="46"/>
    <n v="340.95"/>
    <n v="1"/>
    <n v="340.95"/>
  </r>
  <r>
    <s v="Salesperson 6"/>
    <s v="Couch"/>
    <x v="0"/>
    <x v="3"/>
    <x v="46"/>
    <n v="799.95"/>
    <n v="9"/>
    <n v="7199.55"/>
  </r>
  <r>
    <s v="Salesperson 8"/>
    <s v="Showcase"/>
    <x v="0"/>
    <x v="0"/>
    <x v="47"/>
    <n v="340.95"/>
    <n v="16"/>
    <n v="5455.2"/>
  </r>
  <r>
    <s v="Salesperson 11"/>
    <s v="Couch"/>
    <x v="3"/>
    <x v="1"/>
    <x v="48"/>
    <n v="799.95"/>
    <n v="8"/>
    <n v="6399.6"/>
  </r>
  <r>
    <s v="Salesperson 12"/>
    <s v="Dinner Table"/>
    <x v="0"/>
    <x v="0"/>
    <x v="49"/>
    <n v="79.989999999999995"/>
    <n v="20"/>
    <n v="1599.8"/>
  </r>
  <r>
    <s v="Salesperson 5"/>
    <s v="Showcase"/>
    <x v="3"/>
    <x v="4"/>
    <x v="49"/>
    <n v="340.95"/>
    <n v="6"/>
    <n v="2045.7"/>
  </r>
  <r>
    <s v="Salesperson 4"/>
    <s v="Showcase"/>
    <x v="3"/>
    <x v="0"/>
    <x v="50"/>
    <n v="340.95"/>
    <n v="20"/>
    <n v="6819"/>
  </r>
  <r>
    <s v="Salesperson 5"/>
    <s v="Showcase"/>
    <x v="3"/>
    <x v="2"/>
    <x v="51"/>
    <n v="340.95"/>
    <n v="15"/>
    <n v="5114.25"/>
  </r>
  <r>
    <s v="Salesperson 12"/>
    <s v="Couch"/>
    <x v="0"/>
    <x v="1"/>
    <x v="52"/>
    <n v="799.95"/>
    <n v="7"/>
    <n v="5599.65"/>
  </r>
  <r>
    <s v="Salesperson 1"/>
    <s v="Chair"/>
    <x v="2"/>
    <x v="4"/>
    <x v="52"/>
    <n v="340.95"/>
    <n v="9"/>
    <n v="3068.55"/>
  </r>
  <r>
    <s v="Salesperson 4"/>
    <s v="Dinner Table"/>
    <x v="3"/>
    <x v="1"/>
    <x v="53"/>
    <n v="79.989999999999995"/>
    <n v="6"/>
    <n v="479.94"/>
  </r>
  <r>
    <s v="Salesperson 2"/>
    <s v="Coffee Table"/>
    <x v="1"/>
    <x v="2"/>
    <x v="54"/>
    <n v="168.95"/>
    <n v="14"/>
    <n v="2365.3000000000002"/>
  </r>
  <r>
    <s v="Salesperson 3"/>
    <s v="Showcase"/>
    <x v="2"/>
    <x v="3"/>
    <x v="54"/>
    <n v="340.95"/>
    <n v="3"/>
    <n v="1022.85"/>
  </r>
  <r>
    <s v="Salesperson 12"/>
    <s v="Chair"/>
    <x v="0"/>
    <x v="4"/>
    <x v="55"/>
    <n v="340.95"/>
    <n v="5"/>
    <n v="1704.75"/>
  </r>
  <r>
    <s v="Salesperson 6"/>
    <s v="Chair"/>
    <x v="0"/>
    <x v="1"/>
    <x v="56"/>
    <n v="340.95"/>
    <n v="3"/>
    <n v="1022.85"/>
  </r>
  <r>
    <s v="Salesperson 6"/>
    <s v="Showcase"/>
    <x v="0"/>
    <x v="0"/>
    <x v="57"/>
    <n v="340.95"/>
    <n v="18"/>
    <n v="6137.1"/>
  </r>
  <r>
    <s v="Salesperson 8"/>
    <s v="Coffee Table"/>
    <x v="0"/>
    <x v="3"/>
    <x v="57"/>
    <n v="168.95"/>
    <n v="13"/>
    <n v="2196.35"/>
  </r>
  <r>
    <s v="Salesperson 4"/>
    <s v="Showcase"/>
    <x v="3"/>
    <x v="1"/>
    <x v="57"/>
    <n v="340.95"/>
    <n v="11"/>
    <n v="3750.45"/>
  </r>
  <r>
    <s v="Salesperson 5"/>
    <s v="Dinner Table"/>
    <x v="3"/>
    <x v="1"/>
    <x v="57"/>
    <n v="79.989999999999995"/>
    <n v="13"/>
    <n v="1039.8699999999999"/>
  </r>
  <r>
    <s v="Salesperson 3"/>
    <s v="Showcase"/>
    <x v="2"/>
    <x v="4"/>
    <x v="57"/>
    <n v="340.95"/>
    <n v="6"/>
    <n v="2045.7"/>
  </r>
  <r>
    <s v="Salesperson 5"/>
    <s v="Showcase"/>
    <x v="3"/>
    <x v="4"/>
    <x v="57"/>
    <n v="340.95"/>
    <n v="2"/>
    <n v="681.9"/>
  </r>
  <r>
    <s v="Salesperson 6"/>
    <s v="Dinner Table"/>
    <x v="0"/>
    <x v="2"/>
    <x v="58"/>
    <n v="79.989999999999995"/>
    <n v="13"/>
    <n v="1039.8699999999999"/>
  </r>
  <r>
    <s v="Salesperson 2"/>
    <s v="Coffee Table"/>
    <x v="1"/>
    <x v="1"/>
    <x v="59"/>
    <n v="168.95"/>
    <n v="3"/>
    <n v="506.85"/>
  </r>
  <r>
    <s v="Salesperson 6"/>
    <s v="Coffee Table"/>
    <x v="0"/>
    <x v="3"/>
    <x v="60"/>
    <n v="168.95"/>
    <n v="10"/>
    <n v="1689.5"/>
  </r>
  <r>
    <s v="Salesperson 3"/>
    <s v="Showcase"/>
    <x v="2"/>
    <x v="1"/>
    <x v="60"/>
    <n v="340.95"/>
    <n v="14"/>
    <n v="4773.3"/>
  </r>
  <r>
    <s v="Salesperson 1"/>
    <s v="Chair"/>
    <x v="2"/>
    <x v="4"/>
    <x v="60"/>
    <n v="340.95"/>
    <n v="8"/>
    <n v="2727.6"/>
  </r>
  <r>
    <s v="Salesperson 4"/>
    <s v="Couch"/>
    <x v="3"/>
    <x v="1"/>
    <x v="61"/>
    <n v="799.95"/>
    <n v="4"/>
    <n v="3199.8"/>
  </r>
  <r>
    <s v="Salesperson 12"/>
    <s v="Showcase"/>
    <x v="0"/>
    <x v="1"/>
    <x v="61"/>
    <n v="340.95"/>
    <n v="4"/>
    <n v="1363.8"/>
  </r>
  <r>
    <s v="Salesperson 5"/>
    <s v="Showcase"/>
    <x v="3"/>
    <x v="2"/>
    <x v="62"/>
    <n v="340.95"/>
    <n v="6"/>
    <n v="2045.7"/>
  </r>
  <r>
    <s v="Salesperson 3"/>
    <s v="Couch"/>
    <x v="2"/>
    <x v="0"/>
    <x v="62"/>
    <n v="799.95"/>
    <n v="7"/>
    <n v="5599.65"/>
  </r>
  <r>
    <s v="Salesperson 5"/>
    <s v="Coffee Table"/>
    <x v="3"/>
    <x v="4"/>
    <x v="62"/>
    <n v="168.95"/>
    <n v="12"/>
    <n v="2027.4"/>
  </r>
  <r>
    <s v="Salesperson 1"/>
    <s v="Dinner Table"/>
    <x v="0"/>
    <x v="0"/>
    <x v="63"/>
    <n v="79.989999999999995"/>
    <n v="12"/>
    <n v="959.88"/>
  </r>
  <r>
    <s v="Salesperson 1"/>
    <s v="Dinner Table"/>
    <x v="0"/>
    <x v="4"/>
    <x v="63"/>
    <n v="79.989999999999995"/>
    <n v="12"/>
    <n v="959.88"/>
  </r>
  <r>
    <s v="Salesperson 6"/>
    <s v="Dinner Table"/>
    <x v="0"/>
    <x v="3"/>
    <x v="64"/>
    <n v="79.989999999999995"/>
    <n v="8"/>
    <n v="639.91999999999996"/>
  </r>
  <r>
    <s v="Salesperson 8"/>
    <s v="Showcase"/>
    <x v="0"/>
    <x v="1"/>
    <x v="65"/>
    <n v="340.95"/>
    <n v="5"/>
    <n v="1704.75"/>
  </r>
  <r>
    <s v="Salesperson 4"/>
    <s v="Couch"/>
    <x v="3"/>
    <x v="1"/>
    <x v="66"/>
    <n v="799.95"/>
    <n v="8"/>
    <n v="6399.6"/>
  </r>
  <r>
    <s v="Salesperson 5"/>
    <s v="Showcase"/>
    <x v="3"/>
    <x v="2"/>
    <x v="67"/>
    <n v="340.95"/>
    <n v="2"/>
    <n v="681.9"/>
  </r>
  <r>
    <s v="Salesperson 4"/>
    <s v="Dinner Table"/>
    <x v="3"/>
    <x v="0"/>
    <x v="67"/>
    <n v="79.989999999999995"/>
    <n v="11"/>
    <n v="879.89"/>
  </r>
  <r>
    <s v="Salesperson 1"/>
    <s v="Showcase"/>
    <x v="0"/>
    <x v="3"/>
    <x v="67"/>
    <n v="340.95"/>
    <n v="1"/>
    <n v="340.95"/>
  </r>
  <r>
    <s v="Salesperson 3"/>
    <s v="Coffee Table"/>
    <x v="2"/>
    <x v="4"/>
    <x v="68"/>
    <n v="168.95"/>
    <n v="12"/>
    <n v="2027.4"/>
  </r>
  <r>
    <s v="Salesperson 4"/>
    <s v="Chair"/>
    <x v="3"/>
    <x v="2"/>
    <x v="69"/>
    <n v="340.95"/>
    <n v="8"/>
    <n v="2727.6"/>
  </r>
  <r>
    <s v="Salesperson 1"/>
    <s v="Dinner Table"/>
    <x v="0"/>
    <x v="0"/>
    <x v="69"/>
    <n v="79.989999999999995"/>
    <n v="10"/>
    <n v="799.9"/>
  </r>
  <r>
    <s v="Salesperson 8"/>
    <s v="Showcase"/>
    <x v="0"/>
    <x v="3"/>
    <x v="69"/>
    <n v="340.95"/>
    <n v="4"/>
    <n v="1363.8"/>
  </r>
  <r>
    <s v="Salesperson 4"/>
    <s v="Dinner Table"/>
    <x v="3"/>
    <x v="1"/>
    <x v="69"/>
    <n v="79.989999999999995"/>
    <n v="7"/>
    <n v="559.92999999999995"/>
  </r>
  <r>
    <s v="Salesperson 12"/>
    <s v="Showcase"/>
    <x v="0"/>
    <x v="4"/>
    <x v="69"/>
    <n v="340.95"/>
    <n v="7"/>
    <n v="2386.65"/>
  </r>
  <r>
    <s v="Salesperson 4"/>
    <s v="Couch"/>
    <x v="3"/>
    <x v="0"/>
    <x v="70"/>
    <n v="799.95"/>
    <n v="16"/>
    <n v="12799.2"/>
  </r>
  <r>
    <s v="Salesperson 11"/>
    <s v="Couch"/>
    <x v="3"/>
    <x v="4"/>
    <x v="71"/>
    <n v="799.95"/>
    <n v="8"/>
    <n v="6399.6"/>
  </r>
  <r>
    <s v="Salesperson 8"/>
    <s v="Couch"/>
    <x v="0"/>
    <x v="3"/>
    <x v="72"/>
    <n v="799.95"/>
    <n v="2"/>
    <n v="1599.9"/>
  </r>
  <r>
    <s v="Salesperson 11"/>
    <s v="Showcase"/>
    <x v="3"/>
    <x v="3"/>
    <x v="72"/>
    <n v="340.95"/>
    <n v="11"/>
    <n v="3750.45"/>
  </r>
  <r>
    <s v="Salesperson 12"/>
    <s v="Chair"/>
    <x v="0"/>
    <x v="2"/>
    <x v="73"/>
    <n v="340.95"/>
    <n v="8"/>
    <n v="2727.6"/>
  </r>
  <r>
    <s v="Salesperson 11"/>
    <s v="Coffee Table"/>
    <x v="3"/>
    <x v="4"/>
    <x v="73"/>
    <n v="168.95"/>
    <n v="12"/>
    <n v="2027.4"/>
  </r>
  <r>
    <s v="Salesperson 10"/>
    <s v="Dinner Table"/>
    <x v="1"/>
    <x v="3"/>
    <x v="74"/>
    <n v="79.989999999999995"/>
    <n v="1"/>
    <n v="79.989999999999995"/>
  </r>
  <r>
    <s v="Salesperson 3"/>
    <s v="Showcase"/>
    <x v="2"/>
    <x v="2"/>
    <x v="75"/>
    <n v="340.95"/>
    <n v="2"/>
    <n v="681.9"/>
  </r>
  <r>
    <s v="Salesperson 5"/>
    <s v="Couch"/>
    <x v="3"/>
    <x v="4"/>
    <x v="76"/>
    <n v="799.95"/>
    <n v="6"/>
    <n v="4799.7"/>
  </r>
  <r>
    <s v="Salesperson 3"/>
    <s v="Dinner Table"/>
    <x v="2"/>
    <x v="2"/>
    <x v="77"/>
    <n v="79.989999999999995"/>
    <n v="5"/>
    <n v="399.95"/>
  </r>
  <r>
    <s v="Salesperson 1"/>
    <s v="Couch"/>
    <x v="0"/>
    <x v="3"/>
    <x v="78"/>
    <n v="799.95"/>
    <n v="6"/>
    <n v="4799.7"/>
  </r>
  <r>
    <s v="Salesperson 10"/>
    <s v="Showcase"/>
    <x v="1"/>
    <x v="3"/>
    <x v="78"/>
    <n v="340.95"/>
    <n v="15"/>
    <n v="5114.25"/>
  </r>
  <r>
    <s v="Salesperson 3"/>
    <s v="Couch"/>
    <x v="2"/>
    <x v="2"/>
    <x v="79"/>
    <n v="799.95"/>
    <n v="9"/>
    <n v="7199.55"/>
  </r>
  <r>
    <s v="Salesperson 2"/>
    <s v="Couch"/>
    <x v="1"/>
    <x v="1"/>
    <x v="80"/>
    <n v="799.95"/>
    <n v="10"/>
    <n v="7999.5"/>
  </r>
  <r>
    <s v="Salesperson 6"/>
    <s v="Chair"/>
    <x v="0"/>
    <x v="4"/>
    <x v="80"/>
    <n v="340.95"/>
    <n v="11"/>
    <n v="3750.45"/>
  </r>
  <r>
    <s v="Salesperson 3"/>
    <s v="Dinner Table"/>
    <x v="2"/>
    <x v="1"/>
    <x v="81"/>
    <n v="79.989999999999995"/>
    <n v="3"/>
    <n v="239.97"/>
  </r>
  <r>
    <s v="Salesperson 11"/>
    <s v="Coffee Table"/>
    <x v="3"/>
    <x v="3"/>
    <x v="82"/>
    <n v="168.95"/>
    <n v="15"/>
    <n v="2534.25"/>
  </r>
  <r>
    <s v="Salesperson 5"/>
    <s v="Coffee Table"/>
    <x v="3"/>
    <x v="4"/>
    <x v="82"/>
    <n v="168.95"/>
    <n v="14"/>
    <n v="2365.3000000000002"/>
  </r>
  <r>
    <s v="Salesperson 5"/>
    <s v="Chair"/>
    <x v="3"/>
    <x v="0"/>
    <x v="83"/>
    <n v="340.95"/>
    <n v="6"/>
    <n v="2045.7"/>
  </r>
  <r>
    <s v="Salesperson 6"/>
    <s v="Dinner Table"/>
    <x v="0"/>
    <x v="0"/>
    <x v="84"/>
    <n v="79.989999999999995"/>
    <n v="7"/>
    <n v="559.92999999999995"/>
  </r>
  <r>
    <s v="Salesperson 8"/>
    <s v="Chair"/>
    <x v="0"/>
    <x v="3"/>
    <x v="84"/>
    <n v="340.95"/>
    <n v="12"/>
    <n v="4091.4"/>
  </r>
  <r>
    <s v="Salesperson 8"/>
    <s v="Chair"/>
    <x v="0"/>
    <x v="1"/>
    <x v="84"/>
    <n v="340.95"/>
    <n v="5"/>
    <n v="1704.75"/>
  </r>
  <r>
    <s v="Salesperson 2"/>
    <s v="Showcase"/>
    <x v="1"/>
    <x v="0"/>
    <x v="85"/>
    <n v="340.95"/>
    <n v="15"/>
    <n v="5114.25"/>
  </r>
  <r>
    <s v="Salesperson 3"/>
    <s v="Coffee Table"/>
    <x v="2"/>
    <x v="1"/>
    <x v="85"/>
    <n v="168.95"/>
    <n v="11"/>
    <n v="1858.45"/>
  </r>
  <r>
    <s v="Salesperson 9"/>
    <s v="Showcase"/>
    <x v="2"/>
    <x v="4"/>
    <x v="85"/>
    <n v="340.95"/>
    <n v="15"/>
    <n v="5114.25"/>
  </r>
  <r>
    <s v="Salesperson 11"/>
    <s v="Chair"/>
    <x v="3"/>
    <x v="0"/>
    <x v="86"/>
    <n v="340.95"/>
    <n v="18"/>
    <n v="6137.1"/>
  </r>
  <r>
    <s v="Salesperson 4"/>
    <s v="Showcase"/>
    <x v="3"/>
    <x v="2"/>
    <x v="87"/>
    <n v="340.95"/>
    <n v="3"/>
    <n v="1022.85"/>
  </r>
  <r>
    <s v="Salesperson 1"/>
    <s v="Coffee Table"/>
    <x v="0"/>
    <x v="2"/>
    <x v="88"/>
    <n v="168.95"/>
    <n v="4"/>
    <n v="675.8"/>
  </r>
  <r>
    <s v="Salesperson 5"/>
    <s v="Coffee Table"/>
    <x v="3"/>
    <x v="0"/>
    <x v="89"/>
    <n v="168.95"/>
    <n v="9"/>
    <n v="1520.55"/>
  </r>
  <r>
    <s v="Salesperson 4"/>
    <s v="Showcase"/>
    <x v="3"/>
    <x v="3"/>
    <x v="90"/>
    <n v="340.95"/>
    <n v="3"/>
    <n v="1022.85"/>
  </r>
  <r>
    <s v="Salesperson 12"/>
    <s v="Couch"/>
    <x v="0"/>
    <x v="3"/>
    <x v="90"/>
    <n v="799.95"/>
    <n v="10"/>
    <n v="7999.5"/>
  </r>
  <r>
    <s v="Salesperson 4"/>
    <s v="Dinner Table"/>
    <x v="3"/>
    <x v="2"/>
    <x v="91"/>
    <n v="79.989999999999995"/>
    <n v="1"/>
    <n v="79.989999999999995"/>
  </r>
  <r>
    <s v="Salesperson 5"/>
    <s v="Coffee Table"/>
    <x v="3"/>
    <x v="0"/>
    <x v="91"/>
    <n v="168.95"/>
    <n v="6"/>
    <n v="1013.7"/>
  </r>
  <r>
    <s v="Salesperson 8"/>
    <s v="Chair"/>
    <x v="0"/>
    <x v="0"/>
    <x v="91"/>
    <n v="340.95"/>
    <n v="14"/>
    <n v="4773.3"/>
  </r>
  <r>
    <s v="Salesperson 6"/>
    <s v="Coffee Table"/>
    <x v="0"/>
    <x v="1"/>
    <x v="91"/>
    <n v="168.95"/>
    <n v="9"/>
    <n v="1520.55"/>
  </r>
  <r>
    <s v="Salesperson 11"/>
    <s v="Chair"/>
    <x v="3"/>
    <x v="4"/>
    <x v="91"/>
    <n v="340.95"/>
    <n v="1"/>
    <n v="340.95"/>
  </r>
  <r>
    <s v="Salesperson 11"/>
    <s v="Couch"/>
    <x v="3"/>
    <x v="2"/>
    <x v="92"/>
    <n v="799.95"/>
    <n v="5"/>
    <n v="3999.75"/>
  </r>
  <r>
    <s v="Salesperson 8"/>
    <s v="Coffee Table"/>
    <x v="0"/>
    <x v="0"/>
    <x v="93"/>
    <n v="168.95"/>
    <n v="14"/>
    <n v="2365.3000000000002"/>
  </r>
  <r>
    <s v="Salesperson 1"/>
    <s v="Chair"/>
    <x v="2"/>
    <x v="1"/>
    <x v="94"/>
    <n v="340.95"/>
    <n v="2"/>
    <n v="681.9"/>
  </r>
  <r>
    <s v="Salesperson 6"/>
    <s v="Dinner Table"/>
    <x v="0"/>
    <x v="1"/>
    <x v="94"/>
    <n v="79.989999999999995"/>
    <n v="12"/>
    <n v="959.88"/>
  </r>
  <r>
    <s v="Salesperson 4"/>
    <s v="Chair"/>
    <x v="3"/>
    <x v="2"/>
    <x v="95"/>
    <n v="340.95"/>
    <n v="9"/>
    <n v="3068.55"/>
  </r>
  <r>
    <s v="Salesperson 11"/>
    <s v="Dinner Table"/>
    <x v="3"/>
    <x v="3"/>
    <x v="96"/>
    <n v="79.989999999999995"/>
    <n v="6"/>
    <n v="479.94"/>
  </r>
  <r>
    <s v="Salesperson 5"/>
    <s v="Coffee Table"/>
    <x v="3"/>
    <x v="0"/>
    <x v="97"/>
    <n v="168.95"/>
    <n v="18"/>
    <n v="3041.1"/>
  </r>
  <r>
    <s v="Salesperson 8"/>
    <s v="Chair"/>
    <x v="0"/>
    <x v="0"/>
    <x v="98"/>
    <n v="340.95"/>
    <n v="13"/>
    <n v="4432.3500000000004"/>
  </r>
  <r>
    <s v="Salesperson 2"/>
    <s v="Dinner Table"/>
    <x v="1"/>
    <x v="3"/>
    <x v="99"/>
    <n v="79.989999999999995"/>
    <n v="14"/>
    <n v="1119.8599999999999"/>
  </r>
  <r>
    <s v="Salesperson 8"/>
    <s v="Couch"/>
    <x v="0"/>
    <x v="3"/>
    <x v="99"/>
    <n v="799.95"/>
    <n v="3"/>
    <n v="2399.85"/>
  </r>
  <r>
    <s v="Salesperson 8"/>
    <s v="Showcase"/>
    <x v="0"/>
    <x v="0"/>
    <x v="100"/>
    <n v="340.95"/>
    <n v="18"/>
    <n v="6137.1"/>
  </r>
  <r>
    <s v="Salesperson 3"/>
    <s v="Dinner Table"/>
    <x v="2"/>
    <x v="4"/>
    <x v="100"/>
    <n v="79.989999999999995"/>
    <n v="9"/>
    <n v="719.91"/>
  </r>
  <r>
    <s v="Salesperson 4"/>
    <s v="Couch"/>
    <x v="3"/>
    <x v="3"/>
    <x v="101"/>
    <n v="799.95"/>
    <n v="10"/>
    <n v="7999.5"/>
  </r>
  <r>
    <s v="Salesperson 9"/>
    <s v="Chair"/>
    <x v="2"/>
    <x v="2"/>
    <x v="102"/>
    <n v="340.95"/>
    <n v="6"/>
    <n v="2045.7"/>
  </r>
  <r>
    <s v="Salesperson 5"/>
    <s v="Coffee Table"/>
    <x v="3"/>
    <x v="2"/>
    <x v="103"/>
    <n v="168.95"/>
    <n v="6"/>
    <n v="1013.7"/>
  </r>
  <r>
    <s v="Salesperson 6"/>
    <s v="Coffee Table"/>
    <x v="0"/>
    <x v="2"/>
    <x v="103"/>
    <n v="168.95"/>
    <n v="9"/>
    <n v="1520.55"/>
  </r>
  <r>
    <s v="Salesperson 9"/>
    <s v="Chair"/>
    <x v="2"/>
    <x v="2"/>
    <x v="103"/>
    <n v="340.95"/>
    <n v="10"/>
    <n v="3409.5"/>
  </r>
  <r>
    <s v="Salesperson 12"/>
    <s v="Couch"/>
    <x v="0"/>
    <x v="4"/>
    <x v="103"/>
    <n v="799.95"/>
    <n v="3"/>
    <n v="2399.85"/>
  </r>
  <r>
    <s v="Salesperson 12"/>
    <s v="Couch"/>
    <x v="0"/>
    <x v="0"/>
    <x v="104"/>
    <n v="799.95"/>
    <n v="19"/>
    <n v="15199.05"/>
  </r>
  <r>
    <s v="Salesperson 1"/>
    <s v="Showcase"/>
    <x v="0"/>
    <x v="1"/>
    <x v="104"/>
    <n v="340.95"/>
    <n v="14"/>
    <n v="4773.3"/>
  </r>
  <r>
    <s v="Salesperson 1"/>
    <s v="Couch"/>
    <x v="0"/>
    <x v="1"/>
    <x v="105"/>
    <n v="799.95"/>
    <n v="11"/>
    <n v="8799.4500000000007"/>
  </r>
  <r>
    <s v="Salesperson 4"/>
    <s v="Couch"/>
    <x v="3"/>
    <x v="4"/>
    <x v="105"/>
    <n v="799.95"/>
    <n v="6"/>
    <n v="4799.7"/>
  </r>
  <r>
    <s v="Salesperson 12"/>
    <s v="Dinner Table"/>
    <x v="0"/>
    <x v="1"/>
    <x v="106"/>
    <n v="79.989999999999995"/>
    <n v="3"/>
    <n v="239.97"/>
  </r>
  <r>
    <s v="Salesperson 3"/>
    <s v="Coffee Table"/>
    <x v="2"/>
    <x v="2"/>
    <x v="107"/>
    <n v="168.95"/>
    <n v="5"/>
    <n v="844.75"/>
  </r>
  <r>
    <s v="Salesperson 8"/>
    <s v="Couch"/>
    <x v="0"/>
    <x v="0"/>
    <x v="107"/>
    <n v="799.95"/>
    <n v="19"/>
    <n v="15199.05"/>
  </r>
  <r>
    <s v="Salesperson 8"/>
    <s v="Dinner Table"/>
    <x v="0"/>
    <x v="3"/>
    <x v="107"/>
    <n v="79.989999999999995"/>
    <n v="10"/>
    <n v="799.9"/>
  </r>
  <r>
    <s v="Salesperson 6"/>
    <s v="Chair"/>
    <x v="0"/>
    <x v="4"/>
    <x v="107"/>
    <n v="340.95"/>
    <n v="8"/>
    <n v="2727.6"/>
  </r>
  <r>
    <s v="Salesperson 8"/>
    <s v="Couch"/>
    <x v="0"/>
    <x v="4"/>
    <x v="107"/>
    <n v="799.95"/>
    <n v="9"/>
    <n v="7199.55"/>
  </r>
  <r>
    <s v="Salesperson 8"/>
    <s v="Showcase"/>
    <x v="0"/>
    <x v="3"/>
    <x v="108"/>
    <n v="340.95"/>
    <n v="6"/>
    <n v="2045.7"/>
  </r>
  <r>
    <s v="Salesperson 11"/>
    <s v="Dinner Table"/>
    <x v="3"/>
    <x v="1"/>
    <x v="108"/>
    <n v="79.989999999999995"/>
    <n v="11"/>
    <n v="879.89"/>
  </r>
  <r>
    <s v="Salesperson 6"/>
    <s v="Coffee Table"/>
    <x v="0"/>
    <x v="2"/>
    <x v="109"/>
    <n v="168.95"/>
    <n v="7"/>
    <n v="1182.6500000000001"/>
  </r>
  <r>
    <s v="Salesperson 4"/>
    <s v="Showcase"/>
    <x v="3"/>
    <x v="1"/>
    <x v="109"/>
    <n v="340.95"/>
    <n v="2"/>
    <n v="681.9"/>
  </r>
  <r>
    <s v="Salesperson 6"/>
    <s v="Showcase"/>
    <x v="0"/>
    <x v="4"/>
    <x v="109"/>
    <n v="340.95"/>
    <n v="15"/>
    <n v="5114.25"/>
  </r>
  <r>
    <s v="Salesperson 1"/>
    <s v="Dinner Table"/>
    <x v="0"/>
    <x v="0"/>
    <x v="110"/>
    <n v="79.989999999999995"/>
    <n v="12"/>
    <n v="959.88"/>
  </r>
  <r>
    <s v="Salesperson 2"/>
    <s v="Couch"/>
    <x v="1"/>
    <x v="4"/>
    <x v="110"/>
    <n v="799.95"/>
    <n v="14"/>
    <n v="11199.3"/>
  </r>
  <r>
    <s v="Salesperson 5"/>
    <s v="Couch"/>
    <x v="3"/>
    <x v="4"/>
    <x v="110"/>
    <n v="799.95"/>
    <n v="15"/>
    <n v="11999.25"/>
  </r>
  <r>
    <s v="Salesperson 5"/>
    <s v="Chair"/>
    <x v="3"/>
    <x v="4"/>
    <x v="110"/>
    <n v="340.95"/>
    <n v="4"/>
    <n v="1363.8"/>
  </r>
  <r>
    <s v="Salesperson 3"/>
    <s v="Couch"/>
    <x v="2"/>
    <x v="2"/>
    <x v="111"/>
    <n v="799.95"/>
    <n v="11"/>
    <n v="8799.4500000000007"/>
  </r>
  <r>
    <s v="Salesperson 11"/>
    <s v="Chair"/>
    <x v="3"/>
    <x v="3"/>
    <x v="111"/>
    <n v="340.95"/>
    <n v="14"/>
    <n v="4773.3"/>
  </r>
  <r>
    <s v="Salesperson 3"/>
    <s v="Dinner Table"/>
    <x v="2"/>
    <x v="2"/>
    <x v="112"/>
    <n v="79.989999999999995"/>
    <n v="6"/>
    <n v="479.94"/>
  </r>
  <r>
    <s v="Salesperson 2"/>
    <s v="Coffee Table"/>
    <x v="1"/>
    <x v="3"/>
    <x v="112"/>
    <n v="168.95"/>
    <n v="7"/>
    <n v="1182.6500000000001"/>
  </r>
  <r>
    <s v="Salesperson 3"/>
    <s v="Couch"/>
    <x v="2"/>
    <x v="3"/>
    <x v="112"/>
    <n v="799.95"/>
    <n v="2"/>
    <n v="1599.9"/>
  </r>
  <r>
    <s v="Salesperson 11"/>
    <s v="Chair"/>
    <x v="3"/>
    <x v="1"/>
    <x v="112"/>
    <n v="340.95"/>
    <n v="13"/>
    <n v="4432.3500000000004"/>
  </r>
  <r>
    <s v="Salesperson 6"/>
    <s v="Couch"/>
    <x v="0"/>
    <x v="0"/>
    <x v="113"/>
    <n v="799.95"/>
    <n v="15"/>
    <n v="11999.25"/>
  </r>
  <r>
    <s v="Salesperson 6"/>
    <s v="Dinner Table"/>
    <x v="0"/>
    <x v="1"/>
    <x v="113"/>
    <n v="79.989999999999995"/>
    <n v="12"/>
    <n v="959.88"/>
  </r>
  <r>
    <s v="Salesperson 12"/>
    <s v="Coffee Table"/>
    <x v="0"/>
    <x v="4"/>
    <x v="114"/>
    <n v="168.95"/>
    <n v="14"/>
    <n v="2365.3000000000002"/>
  </r>
  <r>
    <s v="Salesperson 8"/>
    <s v="Chair"/>
    <x v="0"/>
    <x v="0"/>
    <x v="115"/>
    <n v="340.95"/>
    <n v="9"/>
    <n v="3068.55"/>
  </r>
  <r>
    <s v="Salesperson 8"/>
    <s v="Couch"/>
    <x v="0"/>
    <x v="0"/>
    <x v="116"/>
    <n v="799.95"/>
    <n v="14"/>
    <n v="11199.3"/>
  </r>
  <r>
    <s v="Salesperson 2"/>
    <s v="Couch"/>
    <x v="1"/>
    <x v="3"/>
    <x v="116"/>
    <n v="799.95"/>
    <n v="3"/>
    <n v="2399.85"/>
  </r>
  <r>
    <s v="Salesperson 10"/>
    <s v="Showcase"/>
    <x v="1"/>
    <x v="3"/>
    <x v="116"/>
    <n v="340.95"/>
    <n v="14"/>
    <n v="4773.3"/>
  </r>
  <r>
    <s v="Salesperson 1"/>
    <s v="Chair"/>
    <x v="2"/>
    <x v="2"/>
    <x v="117"/>
    <n v="340.95"/>
    <n v="6"/>
    <n v="2045.7"/>
  </r>
  <r>
    <s v="Salesperson 8"/>
    <s v="Dinner Table"/>
    <x v="0"/>
    <x v="2"/>
    <x v="117"/>
    <n v="79.989999999999995"/>
    <n v="2"/>
    <n v="159.97999999999999"/>
  </r>
  <r>
    <s v="Salesperson 8"/>
    <s v="Showcase"/>
    <x v="0"/>
    <x v="1"/>
    <x v="117"/>
    <n v="340.95"/>
    <n v="13"/>
    <n v="4432.3500000000004"/>
  </r>
  <r>
    <s v="Salesperson 12"/>
    <s v="Chair"/>
    <x v="0"/>
    <x v="4"/>
    <x v="118"/>
    <n v="340.95"/>
    <n v="2"/>
    <n v="681.9"/>
  </r>
  <r>
    <s v="Salesperson 4"/>
    <s v="Dinner Table"/>
    <x v="3"/>
    <x v="0"/>
    <x v="119"/>
    <n v="79.989999999999995"/>
    <n v="8"/>
    <n v="639.91999999999996"/>
  </r>
  <r>
    <s v="Salesperson 10"/>
    <s v="Chair"/>
    <x v="1"/>
    <x v="3"/>
    <x v="120"/>
    <n v="340.95"/>
    <n v="2"/>
    <n v="681.9"/>
  </r>
  <r>
    <s v="Salesperson 8"/>
    <s v="Couch"/>
    <x v="0"/>
    <x v="2"/>
    <x v="121"/>
    <n v="799.95"/>
    <n v="14"/>
    <n v="11199.3"/>
  </r>
  <r>
    <s v="Salesperson 11"/>
    <s v="Chair"/>
    <x v="3"/>
    <x v="1"/>
    <x v="121"/>
    <n v="340.95"/>
    <n v="13"/>
    <n v="4432.3500000000004"/>
  </r>
  <r>
    <s v="Salesperson 6"/>
    <s v="Couch"/>
    <x v="0"/>
    <x v="2"/>
    <x v="122"/>
    <n v="799.95"/>
    <n v="2"/>
    <n v="1599.9"/>
  </r>
  <r>
    <s v="Salesperson 9"/>
    <s v="Couch"/>
    <x v="2"/>
    <x v="3"/>
    <x v="122"/>
    <n v="799.95"/>
    <n v="15"/>
    <n v="11999.25"/>
  </r>
  <r>
    <s v="Salesperson 12"/>
    <s v="Chair"/>
    <x v="0"/>
    <x v="3"/>
    <x v="122"/>
    <n v="340.95"/>
    <n v="13"/>
    <n v="4432.3500000000004"/>
  </r>
  <r>
    <s v="Salesperson 10"/>
    <s v="Dinner Table"/>
    <x v="1"/>
    <x v="1"/>
    <x v="122"/>
    <n v="79.989999999999995"/>
    <n v="13"/>
    <n v="1039.8699999999999"/>
  </r>
  <r>
    <s v="Salesperson 3"/>
    <s v="Coffee Table"/>
    <x v="2"/>
    <x v="0"/>
    <x v="123"/>
    <n v="168.95"/>
    <n v="7"/>
    <n v="1182.6500000000001"/>
  </r>
  <r>
    <s v="Salesperson 10"/>
    <s v="Chair"/>
    <x v="1"/>
    <x v="3"/>
    <x v="123"/>
    <n v="340.95"/>
    <n v="9"/>
    <n v="3068.55"/>
  </r>
  <r>
    <s v="Salesperson 8"/>
    <s v="Showcase"/>
    <x v="0"/>
    <x v="4"/>
    <x v="123"/>
    <n v="340.95"/>
    <n v="7"/>
    <n v="2386.65"/>
  </r>
  <r>
    <s v="Salesperson 5"/>
    <s v="Showcase"/>
    <x v="3"/>
    <x v="2"/>
    <x v="124"/>
    <n v="340.95"/>
    <n v="14"/>
    <n v="4773.3"/>
  </r>
  <r>
    <s v="Salesperson 12"/>
    <s v="Dinner Table"/>
    <x v="0"/>
    <x v="2"/>
    <x v="125"/>
    <n v="79.989999999999995"/>
    <n v="9"/>
    <n v="719.91"/>
  </r>
  <r>
    <s v="Salesperson 2"/>
    <s v="Chair"/>
    <x v="1"/>
    <x v="0"/>
    <x v="125"/>
    <n v="340.95"/>
    <n v="12"/>
    <n v="4091.4"/>
  </r>
  <r>
    <s v="Salesperson 4"/>
    <s v="Couch"/>
    <x v="3"/>
    <x v="1"/>
    <x v="126"/>
    <n v="799.95"/>
    <n v="2"/>
    <n v="1599.9"/>
  </r>
  <r>
    <s v="Salesperson 8"/>
    <s v="Showcase"/>
    <x v="0"/>
    <x v="2"/>
    <x v="127"/>
    <n v="340.95"/>
    <n v="3"/>
    <n v="1022.85"/>
  </r>
  <r>
    <s v="Salesperson 6"/>
    <s v="Couch"/>
    <x v="0"/>
    <x v="4"/>
    <x v="127"/>
    <n v="799.95"/>
    <n v="9"/>
    <n v="7199.55"/>
  </r>
  <r>
    <s v="Salesperson 11"/>
    <s v="Coffee Table"/>
    <x v="3"/>
    <x v="0"/>
    <x v="128"/>
    <n v="168.95"/>
    <n v="12"/>
    <n v="2027.4"/>
  </r>
  <r>
    <s v="Salesperson 10"/>
    <s v="Coffee Table"/>
    <x v="1"/>
    <x v="3"/>
    <x v="128"/>
    <n v="168.95"/>
    <n v="8"/>
    <n v="1351.6"/>
  </r>
  <r>
    <s v="Salesperson 4"/>
    <s v="Showcase"/>
    <x v="3"/>
    <x v="0"/>
    <x v="129"/>
    <n v="340.95"/>
    <n v="12"/>
    <n v="4091.4"/>
  </r>
  <r>
    <s v="Salesperson 12"/>
    <s v="Dinner Table"/>
    <x v="0"/>
    <x v="1"/>
    <x v="129"/>
    <n v="79.989999999999995"/>
    <n v="10"/>
    <n v="799.9"/>
  </r>
  <r>
    <s v="Salesperson 6"/>
    <s v="Showcase"/>
    <x v="0"/>
    <x v="0"/>
    <x v="130"/>
    <n v="340.95"/>
    <n v="11"/>
    <n v="3750.45"/>
  </r>
  <r>
    <s v="Salesperson 12"/>
    <s v="Chair"/>
    <x v="0"/>
    <x v="2"/>
    <x v="131"/>
    <n v="340.95"/>
    <n v="10"/>
    <n v="3409.5"/>
  </r>
  <r>
    <s v="Salesperson 1"/>
    <s v="Chair"/>
    <x v="2"/>
    <x v="0"/>
    <x v="132"/>
    <n v="340.95"/>
    <n v="15"/>
    <n v="5114.25"/>
  </r>
  <r>
    <s v="Salesperson 3"/>
    <s v="Coffee Table"/>
    <x v="2"/>
    <x v="0"/>
    <x v="132"/>
    <n v="168.95"/>
    <n v="20"/>
    <n v="3379"/>
  </r>
  <r>
    <s v="Salesperson 6"/>
    <s v="Showcase"/>
    <x v="0"/>
    <x v="0"/>
    <x v="133"/>
    <n v="340.95"/>
    <n v="7"/>
    <n v="2386.65"/>
  </r>
  <r>
    <s v="Salesperson 10"/>
    <s v="Showcase"/>
    <x v="1"/>
    <x v="3"/>
    <x v="133"/>
    <n v="340.95"/>
    <n v="4"/>
    <n v="1363.8"/>
  </r>
  <r>
    <s v="Salesperson 8"/>
    <s v="Coffee Table"/>
    <x v="0"/>
    <x v="4"/>
    <x v="133"/>
    <n v="168.95"/>
    <n v="15"/>
    <n v="2534.25"/>
  </r>
  <r>
    <s v="Salesperson 8"/>
    <s v="Couch"/>
    <x v="0"/>
    <x v="2"/>
    <x v="134"/>
    <n v="799.95"/>
    <n v="8"/>
    <n v="6399.6"/>
  </r>
  <r>
    <s v="Salesperson 11"/>
    <s v="Couch"/>
    <x v="3"/>
    <x v="1"/>
    <x v="134"/>
    <n v="799.95"/>
    <n v="5"/>
    <n v="3999.75"/>
  </r>
  <r>
    <s v="Salesperson 10"/>
    <s v="Showcase"/>
    <x v="1"/>
    <x v="2"/>
    <x v="135"/>
    <n v="340.95"/>
    <n v="14"/>
    <n v="4773.3"/>
  </r>
  <r>
    <s v="Salesperson 9"/>
    <s v="Showcase"/>
    <x v="2"/>
    <x v="4"/>
    <x v="135"/>
    <n v="340.95"/>
    <n v="2"/>
    <n v="681.9"/>
  </r>
  <r>
    <s v="Salesperson 6"/>
    <s v="Coffee Table"/>
    <x v="0"/>
    <x v="1"/>
    <x v="136"/>
    <n v="168.95"/>
    <n v="13"/>
    <n v="2196.35"/>
  </r>
  <r>
    <s v="Salesperson 11"/>
    <s v="Dinner Table"/>
    <x v="3"/>
    <x v="3"/>
    <x v="137"/>
    <n v="79.989999999999995"/>
    <n v="3"/>
    <n v="239.97"/>
  </r>
  <r>
    <s v="Salesperson 8"/>
    <s v="Showcase"/>
    <x v="0"/>
    <x v="0"/>
    <x v="138"/>
    <n v="340.95"/>
    <n v="20"/>
    <n v="6819"/>
  </r>
  <r>
    <s v="Salesperson 1"/>
    <s v="Couch"/>
    <x v="0"/>
    <x v="3"/>
    <x v="139"/>
    <n v="799.95"/>
    <n v="9"/>
    <n v="7199.55"/>
  </r>
  <r>
    <s v="Salesperson 1"/>
    <s v="Chair"/>
    <x v="2"/>
    <x v="3"/>
    <x v="140"/>
    <n v="340.95"/>
    <n v="15"/>
    <n v="5114.25"/>
  </r>
  <r>
    <s v="Salesperson 1"/>
    <s v="Couch"/>
    <x v="0"/>
    <x v="2"/>
    <x v="141"/>
    <n v="799.95"/>
    <n v="1"/>
    <n v="799.95"/>
  </r>
  <r>
    <s v="Salesperson 4"/>
    <s v="Showcase"/>
    <x v="3"/>
    <x v="2"/>
    <x v="141"/>
    <n v="340.95"/>
    <n v="3"/>
    <n v="1022.85"/>
  </r>
  <r>
    <s v="Salesperson 4"/>
    <s v="Showcase"/>
    <x v="3"/>
    <x v="3"/>
    <x v="141"/>
    <n v="340.95"/>
    <n v="10"/>
    <n v="3409.5"/>
  </r>
  <r>
    <s v="Salesperson 11"/>
    <s v="Coffee Table"/>
    <x v="3"/>
    <x v="3"/>
    <x v="141"/>
    <n v="168.95"/>
    <n v="2"/>
    <n v="337.9"/>
  </r>
  <r>
    <s v="Salesperson 9"/>
    <s v="Coffee Table"/>
    <x v="2"/>
    <x v="4"/>
    <x v="142"/>
    <n v="168.95"/>
    <n v="8"/>
    <n v="1351.6"/>
  </r>
  <r>
    <s v="Salesperson 11"/>
    <s v="Showcase"/>
    <x v="3"/>
    <x v="0"/>
    <x v="143"/>
    <n v="340.95"/>
    <n v="6"/>
    <n v="2045.7"/>
  </r>
  <r>
    <s v="Salesperson 11"/>
    <s v="Coffee Table"/>
    <x v="3"/>
    <x v="3"/>
    <x v="143"/>
    <n v="168.95"/>
    <n v="1"/>
    <n v="168.95"/>
  </r>
  <r>
    <s v="Salesperson 4"/>
    <s v="Couch"/>
    <x v="3"/>
    <x v="3"/>
    <x v="144"/>
    <n v="799.95"/>
    <n v="13"/>
    <n v="10399.35"/>
  </r>
  <r>
    <s v="Salesperson 1"/>
    <s v="Dinner Table"/>
    <x v="0"/>
    <x v="3"/>
    <x v="145"/>
    <n v="79.989999999999995"/>
    <n v="9"/>
    <n v="719.91"/>
  </r>
  <r>
    <s v="Salesperson 12"/>
    <s v="Couch"/>
    <x v="0"/>
    <x v="2"/>
    <x v="146"/>
    <n v="799.95"/>
    <n v="4"/>
    <n v="3199.8"/>
  </r>
  <r>
    <s v="Salesperson 12"/>
    <s v="Dinner Table"/>
    <x v="0"/>
    <x v="0"/>
    <x v="147"/>
    <n v="79.989999999999995"/>
    <n v="12"/>
    <n v="959.88"/>
  </r>
  <r>
    <s v="Salesperson 2"/>
    <s v="Showcase"/>
    <x v="1"/>
    <x v="3"/>
    <x v="147"/>
    <n v="340.95"/>
    <n v="8"/>
    <n v="2727.6"/>
  </r>
  <r>
    <s v="Salesperson 10"/>
    <s v="Showcase"/>
    <x v="1"/>
    <x v="1"/>
    <x v="147"/>
    <n v="340.95"/>
    <n v="5"/>
    <n v="1704.75"/>
  </r>
  <r>
    <s v="Salesperson 4"/>
    <s v="Coffee Table"/>
    <x v="3"/>
    <x v="4"/>
    <x v="148"/>
    <n v="168.95"/>
    <n v="3"/>
    <n v="506.85"/>
  </r>
  <r>
    <s v="Salesperson 4"/>
    <s v="Showcase"/>
    <x v="3"/>
    <x v="4"/>
    <x v="148"/>
    <n v="340.95"/>
    <n v="15"/>
    <n v="5114.25"/>
  </r>
  <r>
    <s v="Salesperson 3"/>
    <s v="Dinner Table"/>
    <x v="2"/>
    <x v="1"/>
    <x v="149"/>
    <n v="79.989999999999995"/>
    <n v="5"/>
    <n v="399.95"/>
  </r>
  <r>
    <s v="Salesperson 1"/>
    <s v="Dinner Table"/>
    <x v="0"/>
    <x v="3"/>
    <x v="150"/>
    <n v="79.989999999999995"/>
    <n v="12"/>
    <n v="959.88"/>
  </r>
  <r>
    <s v="Salesperson 5"/>
    <s v="Showcase"/>
    <x v="3"/>
    <x v="0"/>
    <x v="151"/>
    <n v="340.95"/>
    <n v="11"/>
    <n v="3750.45"/>
  </r>
  <r>
    <s v="Salesperson 3"/>
    <s v="Dinner Table"/>
    <x v="2"/>
    <x v="1"/>
    <x v="151"/>
    <n v="79.989999999999995"/>
    <n v="2"/>
    <n v="159.97999999999999"/>
  </r>
  <r>
    <s v="Salesperson 3"/>
    <s v="Dinner Table"/>
    <x v="2"/>
    <x v="4"/>
    <x v="151"/>
    <n v="79.989999999999995"/>
    <n v="3"/>
    <n v="239.97"/>
  </r>
  <r>
    <s v="Salesperson 11"/>
    <s v="Coffee Table"/>
    <x v="3"/>
    <x v="4"/>
    <x v="151"/>
    <n v="168.95"/>
    <n v="12"/>
    <n v="2027.4"/>
  </r>
  <r>
    <s v="Salesperson 6"/>
    <s v="Chair"/>
    <x v="0"/>
    <x v="4"/>
    <x v="152"/>
    <n v="340.95"/>
    <n v="9"/>
    <n v="3068.55"/>
  </r>
  <r>
    <s v="Salesperson 10"/>
    <s v="Dinner Table"/>
    <x v="1"/>
    <x v="0"/>
    <x v="153"/>
    <n v="79.989999999999995"/>
    <n v="11"/>
    <n v="879.89"/>
  </r>
  <r>
    <s v="Salesperson 3"/>
    <s v="Coffee Table"/>
    <x v="2"/>
    <x v="0"/>
    <x v="154"/>
    <n v="168.95"/>
    <n v="9"/>
    <n v="1520.55"/>
  </r>
  <r>
    <s v="Salesperson 6"/>
    <s v="Chair"/>
    <x v="0"/>
    <x v="1"/>
    <x v="154"/>
    <n v="340.95"/>
    <n v="1"/>
    <n v="340.95"/>
  </r>
  <r>
    <s v="Salesperson 6"/>
    <s v="Dinner Table"/>
    <x v="0"/>
    <x v="2"/>
    <x v="155"/>
    <n v="79.989999999999995"/>
    <n v="13"/>
    <n v="1039.8699999999999"/>
  </r>
  <r>
    <s v="Salesperson 6"/>
    <s v="Showcase"/>
    <x v="0"/>
    <x v="0"/>
    <x v="155"/>
    <n v="340.95"/>
    <n v="7"/>
    <n v="2386.65"/>
  </r>
  <r>
    <s v="Salesperson 8"/>
    <s v="Dinner Table"/>
    <x v="0"/>
    <x v="4"/>
    <x v="155"/>
    <n v="79.989999999999995"/>
    <n v="1"/>
    <n v="79.989999999999995"/>
  </r>
  <r>
    <s v="Salesperson 12"/>
    <s v="Couch"/>
    <x v="0"/>
    <x v="4"/>
    <x v="155"/>
    <n v="799.95"/>
    <n v="4"/>
    <n v="3199.8"/>
  </r>
  <r>
    <s v="Salesperson 5"/>
    <s v="Couch"/>
    <x v="3"/>
    <x v="2"/>
    <x v="156"/>
    <n v="799.95"/>
    <n v="14"/>
    <n v="11199.3"/>
  </r>
  <r>
    <s v="Salesperson 9"/>
    <s v="Couch"/>
    <x v="2"/>
    <x v="1"/>
    <x v="156"/>
    <n v="799.95"/>
    <n v="1"/>
    <n v="799.95"/>
  </r>
  <r>
    <s v="Salesperson 8"/>
    <s v="Chair"/>
    <x v="0"/>
    <x v="2"/>
    <x v="157"/>
    <n v="340.95"/>
    <n v="3"/>
    <n v="1022.85"/>
  </r>
  <r>
    <s v="Salesperson 10"/>
    <s v="Coffee Table"/>
    <x v="1"/>
    <x v="4"/>
    <x v="157"/>
    <n v="168.95"/>
    <n v="4"/>
    <n v="675.8"/>
  </r>
  <r>
    <s v="Salesperson 12"/>
    <s v="Showcase"/>
    <x v="0"/>
    <x v="4"/>
    <x v="157"/>
    <n v="340.95"/>
    <n v="10"/>
    <n v="3409.5"/>
  </r>
  <r>
    <s v="Salesperson 4"/>
    <s v="Showcase"/>
    <x v="3"/>
    <x v="2"/>
    <x v="158"/>
    <n v="340.95"/>
    <n v="5"/>
    <n v="1704.75"/>
  </r>
  <r>
    <s v="Salesperson 5"/>
    <s v="Showcase"/>
    <x v="3"/>
    <x v="2"/>
    <x v="158"/>
    <n v="340.95"/>
    <n v="8"/>
    <n v="2727.6"/>
  </r>
  <r>
    <s v="Salesperson 10"/>
    <s v="Couch"/>
    <x v="1"/>
    <x v="0"/>
    <x v="158"/>
    <n v="799.95"/>
    <n v="13"/>
    <n v="10399.35"/>
  </r>
  <r>
    <s v="Salesperson 11"/>
    <s v="Dinner Table"/>
    <x v="3"/>
    <x v="0"/>
    <x v="158"/>
    <n v="79.989999999999995"/>
    <n v="13"/>
    <n v="1039.8699999999999"/>
  </r>
  <r>
    <s v="Salesperson 6"/>
    <s v="Couch"/>
    <x v="0"/>
    <x v="1"/>
    <x v="158"/>
    <n v="799.95"/>
    <n v="10"/>
    <n v="7999.5"/>
  </r>
  <r>
    <s v="Salesperson 8"/>
    <s v="Chair"/>
    <x v="0"/>
    <x v="2"/>
    <x v="159"/>
    <n v="340.95"/>
    <n v="8"/>
    <n v="2727.6"/>
  </r>
  <r>
    <s v="Salesperson 2"/>
    <s v="Showcase"/>
    <x v="1"/>
    <x v="3"/>
    <x v="159"/>
    <n v="340.95"/>
    <n v="9"/>
    <n v="3068.55"/>
  </r>
  <r>
    <s v="Salesperson 4"/>
    <s v="Couch"/>
    <x v="3"/>
    <x v="1"/>
    <x v="159"/>
    <n v="799.95"/>
    <n v="8"/>
    <n v="6399.6"/>
  </r>
  <r>
    <s v="Salesperson 11"/>
    <s v="Couch"/>
    <x v="3"/>
    <x v="1"/>
    <x v="159"/>
    <n v="799.95"/>
    <n v="10"/>
    <n v="7999.5"/>
  </r>
  <r>
    <s v="Salesperson 4"/>
    <s v="Couch"/>
    <x v="3"/>
    <x v="1"/>
    <x v="160"/>
    <n v="799.95"/>
    <n v="13"/>
    <n v="10399.35"/>
  </r>
  <r>
    <s v="Salesperson 9"/>
    <s v="Showcase"/>
    <x v="2"/>
    <x v="3"/>
    <x v="161"/>
    <n v="340.95"/>
    <n v="15"/>
    <n v="5114.25"/>
  </r>
  <r>
    <s v="Salesperson 6"/>
    <s v="Couch"/>
    <x v="0"/>
    <x v="1"/>
    <x v="161"/>
    <n v="799.95"/>
    <n v="11"/>
    <n v="8799.4500000000007"/>
  </r>
  <r>
    <s v="Salesperson 11"/>
    <s v="Dinner Table"/>
    <x v="3"/>
    <x v="1"/>
    <x v="161"/>
    <n v="79.989999999999995"/>
    <n v="14"/>
    <n v="1119.8599999999999"/>
  </r>
  <r>
    <s v="Salesperson 11"/>
    <s v="Couch"/>
    <x v="3"/>
    <x v="2"/>
    <x v="162"/>
    <n v="799.95"/>
    <n v="10"/>
    <n v="7999.5"/>
  </r>
  <r>
    <s v="Salesperson 10"/>
    <s v="Chair"/>
    <x v="1"/>
    <x v="4"/>
    <x v="162"/>
    <n v="340.95"/>
    <n v="12"/>
    <n v="4091.4"/>
  </r>
  <r>
    <s v="Salesperson 10"/>
    <s v="Dinner Table"/>
    <x v="1"/>
    <x v="1"/>
    <x v="163"/>
    <n v="79.989999999999995"/>
    <n v="12"/>
    <n v="959.88"/>
  </r>
  <r>
    <s v="Salesperson 11"/>
    <s v="Couch"/>
    <x v="3"/>
    <x v="4"/>
    <x v="163"/>
    <n v="799.95"/>
    <n v="4"/>
    <n v="3199.8"/>
  </r>
  <r>
    <s v="Salesperson 3"/>
    <s v="Dinner Table"/>
    <x v="2"/>
    <x v="3"/>
    <x v="164"/>
    <n v="79.989999999999995"/>
    <n v="3"/>
    <n v="239.97"/>
  </r>
  <r>
    <s v="Salesperson 9"/>
    <s v="Showcase"/>
    <x v="2"/>
    <x v="2"/>
    <x v="165"/>
    <n v="340.95"/>
    <n v="1"/>
    <n v="340.95"/>
  </r>
  <r>
    <s v="Salesperson 10"/>
    <s v="Coffee Table"/>
    <x v="1"/>
    <x v="4"/>
    <x v="166"/>
    <n v="168.95"/>
    <n v="4"/>
    <n v="675.8"/>
  </r>
  <r>
    <s v="Salesperson 3"/>
    <s v="Couch"/>
    <x v="2"/>
    <x v="0"/>
    <x v="167"/>
    <n v="799.95"/>
    <n v="6"/>
    <n v="4799.7"/>
  </r>
  <r>
    <s v="Salesperson 4"/>
    <s v="Showcase"/>
    <x v="3"/>
    <x v="4"/>
    <x v="167"/>
    <n v="340.95"/>
    <n v="1"/>
    <n v="340.95"/>
  </r>
  <r>
    <s v="Salesperson 3"/>
    <s v="Chair"/>
    <x v="2"/>
    <x v="4"/>
    <x v="168"/>
    <n v="340.95"/>
    <n v="12"/>
    <n v="4091.4"/>
  </r>
  <r>
    <s v="Salesperson 11"/>
    <s v="Coffee Table"/>
    <x v="3"/>
    <x v="1"/>
    <x v="169"/>
    <n v="168.95"/>
    <n v="1"/>
    <n v="168.95"/>
  </r>
  <r>
    <s v="Salesperson 6"/>
    <s v="Showcase"/>
    <x v="0"/>
    <x v="0"/>
    <x v="170"/>
    <n v="340.95"/>
    <n v="19"/>
    <n v="6478.05"/>
  </r>
  <r>
    <s v="Salesperson 11"/>
    <s v="Showcase"/>
    <x v="3"/>
    <x v="0"/>
    <x v="170"/>
    <n v="340.95"/>
    <n v="6"/>
    <n v="2045.7"/>
  </r>
  <r>
    <s v="Salesperson 12"/>
    <s v="Dinner Table"/>
    <x v="0"/>
    <x v="0"/>
    <x v="170"/>
    <n v="79.989999999999995"/>
    <n v="20"/>
    <n v="1599.8"/>
  </r>
  <r>
    <s v="Salesperson 10"/>
    <s v="Coffee Table"/>
    <x v="1"/>
    <x v="1"/>
    <x v="171"/>
    <n v="168.95"/>
    <n v="6"/>
    <n v="1013.7"/>
  </r>
  <r>
    <s v="Salesperson 7"/>
    <s v="Coffee Table"/>
    <x v="3"/>
    <x v="0"/>
    <x v="172"/>
    <n v="168.95"/>
    <n v="18"/>
    <n v="3041.1"/>
  </r>
  <r>
    <s v="Salesperson 8"/>
    <s v="Dinner Table"/>
    <x v="0"/>
    <x v="2"/>
    <x v="173"/>
    <n v="79.989999999999995"/>
    <n v="4"/>
    <n v="319.95999999999998"/>
  </r>
  <r>
    <s v="Salesperson 9"/>
    <s v="Showcase"/>
    <x v="2"/>
    <x v="3"/>
    <x v="173"/>
    <n v="340.95"/>
    <n v="1"/>
    <n v="340.95"/>
  </r>
  <r>
    <s v="Salesperson 6"/>
    <s v="Chair"/>
    <x v="0"/>
    <x v="1"/>
    <x v="173"/>
    <n v="340.95"/>
    <n v="15"/>
    <n v="5114.25"/>
  </r>
  <r>
    <s v="Salesperson 12"/>
    <s v="Coffee Table"/>
    <x v="0"/>
    <x v="1"/>
    <x v="173"/>
    <n v="168.95"/>
    <n v="4"/>
    <n v="675.8"/>
  </r>
  <r>
    <s v="Salesperson 6"/>
    <s v="Showcase"/>
    <x v="0"/>
    <x v="4"/>
    <x v="173"/>
    <n v="340.95"/>
    <n v="6"/>
    <n v="2045.7"/>
  </r>
  <r>
    <s v="Salesperson 10"/>
    <s v="Chair"/>
    <x v="1"/>
    <x v="4"/>
    <x v="173"/>
    <n v="340.95"/>
    <n v="7"/>
    <n v="2386.65"/>
  </r>
  <r>
    <s v="Salesperson 11"/>
    <s v="Chair"/>
    <x v="3"/>
    <x v="4"/>
    <x v="174"/>
    <n v="340.95"/>
    <n v="12"/>
    <n v="4091.4"/>
  </r>
  <r>
    <s v="Salesperson 11"/>
    <s v="Dinner Table"/>
    <x v="3"/>
    <x v="2"/>
    <x v="175"/>
    <n v="79.989999999999995"/>
    <n v="1"/>
    <n v="79.989999999999995"/>
  </r>
  <r>
    <s v="Salesperson 7"/>
    <s v="Showcase"/>
    <x v="3"/>
    <x v="0"/>
    <x v="176"/>
    <n v="340.95"/>
    <n v="13"/>
    <n v="4432.3500000000004"/>
  </r>
  <r>
    <s v="Salesperson 8"/>
    <s v="Dinner Table"/>
    <x v="0"/>
    <x v="3"/>
    <x v="176"/>
    <n v="79.989999999999995"/>
    <n v="2"/>
    <n v="159.97999999999999"/>
  </r>
  <r>
    <s v="Salesperson 10"/>
    <s v="Dinner Table"/>
    <x v="1"/>
    <x v="2"/>
    <x v="177"/>
    <n v="79.989999999999995"/>
    <n v="4"/>
    <n v="319.95999999999998"/>
  </r>
  <r>
    <s v="Salesperson 1"/>
    <s v="Dinner Table"/>
    <x v="0"/>
    <x v="1"/>
    <x v="177"/>
    <n v="79.989999999999995"/>
    <n v="1"/>
    <n v="79.989999999999995"/>
  </r>
  <r>
    <s v="Salesperson 1"/>
    <s v="Showcase"/>
    <x v="0"/>
    <x v="1"/>
    <x v="177"/>
    <n v="340.95"/>
    <n v="3"/>
    <n v="1022.85"/>
  </r>
  <r>
    <s v="Salesperson 3"/>
    <s v="Coffee Table"/>
    <x v="2"/>
    <x v="2"/>
    <x v="178"/>
    <n v="168.95"/>
    <n v="7"/>
    <n v="1182.6500000000001"/>
  </r>
  <r>
    <s v="Salesperson 8"/>
    <s v="Chair"/>
    <x v="0"/>
    <x v="2"/>
    <x v="179"/>
    <n v="340.95"/>
    <n v="6"/>
    <n v="2045.7"/>
  </r>
  <r>
    <s v="Salesperson 8"/>
    <s v="Showcase"/>
    <x v="0"/>
    <x v="2"/>
    <x v="179"/>
    <n v="340.95"/>
    <n v="7"/>
    <n v="2386.65"/>
  </r>
  <r>
    <s v="Salesperson 10"/>
    <s v="Couch"/>
    <x v="1"/>
    <x v="2"/>
    <x v="179"/>
    <n v="799.95"/>
    <n v="13"/>
    <n v="10399.35"/>
  </r>
  <r>
    <s v="Salesperson 2"/>
    <s v="Couch"/>
    <x v="1"/>
    <x v="3"/>
    <x v="179"/>
    <n v="799.95"/>
    <n v="5"/>
    <n v="3999.75"/>
  </r>
  <r>
    <s v="Salesperson 8"/>
    <s v="Coffee Table"/>
    <x v="0"/>
    <x v="1"/>
    <x v="179"/>
    <n v="168.95"/>
    <n v="2"/>
    <n v="337.9"/>
  </r>
  <r>
    <s v="Salesperson 8"/>
    <s v="Showcase"/>
    <x v="0"/>
    <x v="4"/>
    <x v="179"/>
    <n v="340.95"/>
    <n v="2"/>
    <n v="681.9"/>
  </r>
  <r>
    <s v="Salesperson 4"/>
    <s v="Dinner Table"/>
    <x v="3"/>
    <x v="4"/>
    <x v="180"/>
    <n v="79.989999999999995"/>
    <n v="12"/>
    <n v="959.88"/>
  </r>
  <r>
    <s v="Salesperson 5"/>
    <s v="Dinner Table"/>
    <x v="3"/>
    <x v="2"/>
    <x v="181"/>
    <n v="79.989999999999995"/>
    <n v="12"/>
    <n v="959.88"/>
  </r>
  <r>
    <s v="Salesperson 11"/>
    <s v="Couch"/>
    <x v="3"/>
    <x v="2"/>
    <x v="181"/>
    <n v="799.95"/>
    <n v="2"/>
    <n v="1599.9"/>
  </r>
  <r>
    <s v="Salesperson 2"/>
    <s v="Chair"/>
    <x v="1"/>
    <x v="3"/>
    <x v="181"/>
    <n v="340.95"/>
    <n v="5"/>
    <n v="1704.75"/>
  </r>
  <r>
    <s v="Salesperson 2"/>
    <s v="Showcase"/>
    <x v="1"/>
    <x v="1"/>
    <x v="181"/>
    <n v="340.95"/>
    <n v="8"/>
    <n v="2727.6"/>
  </r>
  <r>
    <s v="Salesperson 11"/>
    <s v="Showcase"/>
    <x v="3"/>
    <x v="2"/>
    <x v="182"/>
    <n v="340.95"/>
    <n v="4"/>
    <n v="1363.8"/>
  </r>
  <r>
    <s v="Salesperson 8"/>
    <s v="Chair"/>
    <x v="0"/>
    <x v="1"/>
    <x v="183"/>
    <n v="340.95"/>
    <n v="2"/>
    <n v="681.9"/>
  </r>
  <r>
    <s v="Salesperson 1"/>
    <s v="Chair"/>
    <x v="2"/>
    <x v="4"/>
    <x v="183"/>
    <n v="340.95"/>
    <n v="5"/>
    <n v="1704.75"/>
  </r>
  <r>
    <s v="Salesperson 3"/>
    <s v="Coffee Table"/>
    <x v="2"/>
    <x v="3"/>
    <x v="184"/>
    <n v="168.95"/>
    <n v="12"/>
    <n v="2027.4"/>
  </r>
  <r>
    <s v="Salesperson 12"/>
    <s v="Coffee Table"/>
    <x v="0"/>
    <x v="3"/>
    <x v="184"/>
    <n v="168.95"/>
    <n v="15"/>
    <n v="2534.25"/>
  </r>
  <r>
    <s v="Salesperson 11"/>
    <s v="Couch"/>
    <x v="3"/>
    <x v="2"/>
    <x v="185"/>
    <n v="799.95"/>
    <n v="9"/>
    <n v="7199.55"/>
  </r>
  <r>
    <s v="Salesperson 6"/>
    <s v="Chair"/>
    <x v="0"/>
    <x v="4"/>
    <x v="185"/>
    <n v="340.95"/>
    <n v="5"/>
    <n v="1704.75"/>
  </r>
  <r>
    <s v="Salesperson 8"/>
    <s v="Couch"/>
    <x v="0"/>
    <x v="2"/>
    <x v="186"/>
    <n v="799.95"/>
    <n v="4"/>
    <n v="3199.8"/>
  </r>
  <r>
    <s v="Salesperson 10"/>
    <s v="Showcase"/>
    <x v="1"/>
    <x v="4"/>
    <x v="186"/>
    <n v="340.95"/>
    <n v="15"/>
    <n v="5114.25"/>
  </r>
  <r>
    <s v="Salesperson 5"/>
    <s v="Couch"/>
    <x v="3"/>
    <x v="2"/>
    <x v="187"/>
    <n v="799.95"/>
    <n v="10"/>
    <n v="7999.5"/>
  </r>
  <r>
    <s v="Salesperson 4"/>
    <s v="Showcase"/>
    <x v="3"/>
    <x v="1"/>
    <x v="188"/>
    <n v="340.95"/>
    <n v="2"/>
    <n v="681.9"/>
  </r>
  <r>
    <s v="Salesperson 1"/>
    <s v="Coffee Table"/>
    <x v="0"/>
    <x v="0"/>
    <x v="189"/>
    <n v="168.95"/>
    <n v="11"/>
    <n v="1858.45"/>
  </r>
  <r>
    <s v="Salesperson 1"/>
    <s v="Coffee Table"/>
    <x v="0"/>
    <x v="1"/>
    <x v="189"/>
    <n v="168.95"/>
    <n v="2"/>
    <n v="337.9"/>
  </r>
  <r>
    <s v="Salesperson 2"/>
    <s v="Couch"/>
    <x v="1"/>
    <x v="4"/>
    <x v="190"/>
    <n v="799.95"/>
    <n v="7"/>
    <n v="5599.65"/>
  </r>
  <r>
    <s v="Salesperson 4"/>
    <s v="Chair"/>
    <x v="3"/>
    <x v="4"/>
    <x v="190"/>
    <n v="340.95"/>
    <n v="6"/>
    <n v="2045.7"/>
  </r>
  <r>
    <s v="Salesperson 3"/>
    <s v="Dinner Table"/>
    <x v="2"/>
    <x v="0"/>
    <x v="191"/>
    <n v="79.989999999999995"/>
    <n v="9"/>
    <n v="719.91"/>
  </r>
  <r>
    <s v="Salesperson 3"/>
    <s v="Coffee Table"/>
    <x v="2"/>
    <x v="1"/>
    <x v="191"/>
    <n v="168.95"/>
    <n v="11"/>
    <n v="1858.45"/>
  </r>
  <r>
    <s v="Salesperson 4"/>
    <s v="Dinner Table"/>
    <x v="3"/>
    <x v="2"/>
    <x v="192"/>
    <n v="79.989999999999995"/>
    <n v="13"/>
    <n v="1039.8699999999999"/>
  </r>
  <r>
    <s v="Salesperson 2"/>
    <s v="Chair"/>
    <x v="1"/>
    <x v="0"/>
    <x v="192"/>
    <n v="340.95"/>
    <n v="16"/>
    <n v="5455.2"/>
  </r>
  <r>
    <s v="Salesperson 5"/>
    <s v="Coffee Table"/>
    <x v="3"/>
    <x v="0"/>
    <x v="192"/>
    <n v="168.95"/>
    <n v="11"/>
    <n v="1858.45"/>
  </r>
  <r>
    <s v="Salesperson 6"/>
    <s v="Dinner Table"/>
    <x v="0"/>
    <x v="0"/>
    <x v="192"/>
    <n v="79.989999999999995"/>
    <n v="10"/>
    <n v="799.9"/>
  </r>
  <r>
    <s v="Salesperson 5"/>
    <s v="Coffee Table"/>
    <x v="3"/>
    <x v="3"/>
    <x v="192"/>
    <n v="168.95"/>
    <n v="1"/>
    <n v="168.95"/>
  </r>
  <r>
    <s v="Salesperson 3"/>
    <s v="Showcase"/>
    <x v="2"/>
    <x v="1"/>
    <x v="192"/>
    <n v="340.95"/>
    <n v="2"/>
    <n v="681.9"/>
  </r>
  <r>
    <s v="Salesperson 12"/>
    <s v="Chair"/>
    <x v="0"/>
    <x v="4"/>
    <x v="192"/>
    <n v="340.95"/>
    <n v="4"/>
    <n v="1363.8"/>
  </r>
  <r>
    <s v="Salesperson 1"/>
    <s v="Couch"/>
    <x v="0"/>
    <x v="1"/>
    <x v="193"/>
    <n v="799.95"/>
    <n v="3"/>
    <n v="2399.85"/>
  </r>
  <r>
    <s v="Salesperson 8"/>
    <s v="Coffee Table"/>
    <x v="0"/>
    <x v="0"/>
    <x v="194"/>
    <n v="168.95"/>
    <n v="15"/>
    <n v="2534.25"/>
  </r>
  <r>
    <s v="Salesperson 1"/>
    <s v="Dinner Table"/>
    <x v="0"/>
    <x v="2"/>
    <x v="195"/>
    <n v="79.989999999999995"/>
    <n v="8"/>
    <n v="639.91999999999996"/>
  </r>
  <r>
    <s v="Salesperson 7"/>
    <s v="Dinner Table"/>
    <x v="3"/>
    <x v="0"/>
    <x v="195"/>
    <n v="79.989999999999995"/>
    <n v="13"/>
    <n v="1039.8699999999999"/>
  </r>
  <r>
    <s v="Salesperson 3"/>
    <s v="Chair"/>
    <x v="2"/>
    <x v="1"/>
    <x v="195"/>
    <n v="340.95"/>
    <n v="9"/>
    <n v="3068.55"/>
  </r>
  <r>
    <s v="Salesperson 8"/>
    <s v="Coffee Table"/>
    <x v="0"/>
    <x v="1"/>
    <x v="195"/>
    <n v="168.95"/>
    <n v="5"/>
    <n v="844.75"/>
  </r>
  <r>
    <s v="Salesperson 11"/>
    <s v="Chair"/>
    <x v="3"/>
    <x v="1"/>
    <x v="195"/>
    <n v="340.95"/>
    <n v="10"/>
    <n v="3409.5"/>
  </r>
  <r>
    <s v="Salesperson 5"/>
    <s v="Dinner Table"/>
    <x v="3"/>
    <x v="4"/>
    <x v="195"/>
    <n v="79.989999999999995"/>
    <n v="10"/>
    <n v="799.9"/>
  </r>
  <r>
    <s v="Salesperson 11"/>
    <s v="Showcase"/>
    <x v="3"/>
    <x v="4"/>
    <x v="195"/>
    <n v="340.95"/>
    <n v="3"/>
    <n v="1022.85"/>
  </r>
  <r>
    <s v="Salesperson 12"/>
    <s v="Coffee Table"/>
    <x v="0"/>
    <x v="2"/>
    <x v="196"/>
    <n v="168.95"/>
    <n v="4"/>
    <n v="675.8"/>
  </r>
  <r>
    <s v="Salesperson 3"/>
    <s v="Couch"/>
    <x v="2"/>
    <x v="3"/>
    <x v="196"/>
    <n v="799.95"/>
    <n v="5"/>
    <n v="3999.75"/>
  </r>
  <r>
    <s v="Salesperson 6"/>
    <s v="Showcase"/>
    <x v="0"/>
    <x v="1"/>
    <x v="196"/>
    <n v="340.95"/>
    <n v="7"/>
    <n v="2386.65"/>
  </r>
  <r>
    <s v="Salesperson 12"/>
    <s v="Chair"/>
    <x v="0"/>
    <x v="0"/>
    <x v="197"/>
    <n v="340.95"/>
    <n v="8"/>
    <n v="2727.6"/>
  </r>
  <r>
    <s v="Salesperson 6"/>
    <s v="Dinner Table"/>
    <x v="0"/>
    <x v="1"/>
    <x v="197"/>
    <n v="79.989999999999995"/>
    <n v="11"/>
    <n v="879.89"/>
  </r>
  <r>
    <s v="Salesperson 4"/>
    <s v="Chair"/>
    <x v="3"/>
    <x v="4"/>
    <x v="197"/>
    <n v="340.95"/>
    <n v="15"/>
    <n v="5114.25"/>
  </r>
  <r>
    <s v="Salesperson 6"/>
    <s v="Coffee Table"/>
    <x v="0"/>
    <x v="4"/>
    <x v="197"/>
    <n v="168.95"/>
    <n v="3"/>
    <n v="506.85"/>
  </r>
  <r>
    <s v="Salesperson 12"/>
    <s v="Showcase"/>
    <x v="0"/>
    <x v="4"/>
    <x v="197"/>
    <n v="340.95"/>
    <n v="8"/>
    <n v="2727.6"/>
  </r>
  <r>
    <s v="Salesperson 5"/>
    <s v="Showcase"/>
    <x v="3"/>
    <x v="0"/>
    <x v="198"/>
    <n v="340.95"/>
    <n v="14"/>
    <n v="4773.3"/>
  </r>
  <r>
    <s v="Salesperson 6"/>
    <s v="Showcase"/>
    <x v="0"/>
    <x v="0"/>
    <x v="198"/>
    <n v="340.95"/>
    <n v="19"/>
    <n v="6478.05"/>
  </r>
  <r>
    <s v="Salesperson 6"/>
    <s v="Dinner Table"/>
    <x v="0"/>
    <x v="3"/>
    <x v="198"/>
    <n v="79.989999999999995"/>
    <n v="4"/>
    <n v="319.95999999999998"/>
  </r>
  <r>
    <s v="Salesperson 5"/>
    <s v="Showcase"/>
    <x v="3"/>
    <x v="4"/>
    <x v="198"/>
    <n v="340.95"/>
    <n v="15"/>
    <n v="5114.25"/>
  </r>
  <r>
    <s v="Salesperson 6"/>
    <s v="Couch"/>
    <x v="0"/>
    <x v="0"/>
    <x v="199"/>
    <n v="799.95"/>
    <n v="14"/>
    <n v="11199.3"/>
  </r>
  <r>
    <s v="Salesperson 12"/>
    <s v="Showcase"/>
    <x v="0"/>
    <x v="0"/>
    <x v="199"/>
    <n v="340.95"/>
    <n v="8"/>
    <n v="2727.6"/>
  </r>
  <r>
    <s v="Salesperson 9"/>
    <s v="Couch"/>
    <x v="2"/>
    <x v="4"/>
    <x v="199"/>
    <n v="799.95"/>
    <n v="2"/>
    <n v="1599.9"/>
  </r>
  <r>
    <s v="Salesperson 3"/>
    <s v="Coffee Table"/>
    <x v="2"/>
    <x v="2"/>
    <x v="200"/>
    <n v="168.95"/>
    <n v="2"/>
    <n v="337.9"/>
  </r>
  <r>
    <s v="Salesperson 12"/>
    <s v="Couch"/>
    <x v="0"/>
    <x v="3"/>
    <x v="200"/>
    <n v="799.95"/>
    <n v="14"/>
    <n v="11199.3"/>
  </r>
  <r>
    <s v="Salesperson 3"/>
    <s v="Chair"/>
    <x v="2"/>
    <x v="0"/>
    <x v="201"/>
    <n v="340.95"/>
    <n v="14"/>
    <n v="4773.3"/>
  </r>
  <r>
    <s v="Salesperson 12"/>
    <s v="Showcase"/>
    <x v="0"/>
    <x v="3"/>
    <x v="201"/>
    <n v="340.95"/>
    <n v="9"/>
    <n v="3068.55"/>
  </r>
  <r>
    <s v="Salesperson 9"/>
    <s v="Dinner Table"/>
    <x v="2"/>
    <x v="4"/>
    <x v="201"/>
    <n v="79.989999999999995"/>
    <n v="5"/>
    <n v="399.95"/>
  </r>
  <r>
    <s v="Salesperson 12"/>
    <s v="Coffee Table"/>
    <x v="0"/>
    <x v="2"/>
    <x v="202"/>
    <n v="168.95"/>
    <n v="3"/>
    <n v="506.85"/>
  </r>
  <r>
    <s v="Salesperson 1"/>
    <s v="Chair"/>
    <x v="2"/>
    <x v="0"/>
    <x v="202"/>
    <n v="340.95"/>
    <n v="17"/>
    <n v="5796.15"/>
  </r>
  <r>
    <s v="Salesperson 12"/>
    <s v="Showcase"/>
    <x v="0"/>
    <x v="1"/>
    <x v="202"/>
    <n v="340.95"/>
    <n v="12"/>
    <n v="4091.4"/>
  </r>
  <r>
    <s v="Salesperson 9"/>
    <s v="Coffee Table"/>
    <x v="2"/>
    <x v="3"/>
    <x v="203"/>
    <n v="168.95"/>
    <n v="14"/>
    <n v="2365.3000000000002"/>
  </r>
  <r>
    <s v="Salesperson 8"/>
    <s v="Showcase"/>
    <x v="0"/>
    <x v="1"/>
    <x v="204"/>
    <n v="340.95"/>
    <n v="14"/>
    <n v="4773.3"/>
  </r>
  <r>
    <s v="Salesperson 9"/>
    <s v="Coffee Table"/>
    <x v="2"/>
    <x v="2"/>
    <x v="205"/>
    <n v="168.95"/>
    <n v="9"/>
    <n v="1520.55"/>
  </r>
  <r>
    <s v="Salesperson 3"/>
    <s v="Showcase"/>
    <x v="2"/>
    <x v="0"/>
    <x v="205"/>
    <n v="340.95"/>
    <n v="13"/>
    <n v="4432.3500000000004"/>
  </r>
  <r>
    <s v="Salesperson 7"/>
    <s v="Couch"/>
    <x v="3"/>
    <x v="0"/>
    <x v="206"/>
    <n v="799.95"/>
    <n v="12"/>
    <n v="9599.4"/>
  </r>
  <r>
    <s v="Salesperson 8"/>
    <s v="Showcase"/>
    <x v="0"/>
    <x v="1"/>
    <x v="206"/>
    <n v="340.95"/>
    <n v="15"/>
    <n v="5114.25"/>
  </r>
  <r>
    <s v="Salesperson 6"/>
    <s v="Showcase"/>
    <x v="0"/>
    <x v="4"/>
    <x v="207"/>
    <n v="340.95"/>
    <n v="13"/>
    <n v="4432.3500000000004"/>
  </r>
  <r>
    <s v="Salesperson 4"/>
    <s v="Dinner Table"/>
    <x v="3"/>
    <x v="2"/>
    <x v="208"/>
    <n v="79.989999999999995"/>
    <n v="3"/>
    <n v="239.97"/>
  </r>
  <r>
    <s v="Salesperson 8"/>
    <s v="Dinner Table"/>
    <x v="0"/>
    <x v="0"/>
    <x v="209"/>
    <n v="79.989999999999995"/>
    <n v="13"/>
    <n v="1039.8699999999999"/>
  </r>
  <r>
    <s v="Salesperson 8"/>
    <s v="Coffee Table"/>
    <x v="0"/>
    <x v="1"/>
    <x v="210"/>
    <n v="168.95"/>
    <n v="15"/>
    <n v="2534.25"/>
  </r>
  <r>
    <s v="Salesperson 4"/>
    <s v="Dinner Table"/>
    <x v="3"/>
    <x v="4"/>
    <x v="210"/>
    <n v="79.989999999999995"/>
    <n v="10"/>
    <n v="799.9"/>
  </r>
  <r>
    <s v="Salesperson 3"/>
    <s v="Coffee Table"/>
    <x v="2"/>
    <x v="4"/>
    <x v="211"/>
    <n v="168.95"/>
    <n v="5"/>
    <n v="844.75"/>
  </r>
  <r>
    <s v="Salesperson 11"/>
    <s v="Dinner Table"/>
    <x v="3"/>
    <x v="4"/>
    <x v="211"/>
    <n v="79.989999999999995"/>
    <n v="7"/>
    <n v="559.92999999999995"/>
  </r>
  <r>
    <s v="Salesperson 11"/>
    <s v="Dinner Table"/>
    <x v="3"/>
    <x v="2"/>
    <x v="212"/>
    <n v="79.989999999999995"/>
    <n v="6"/>
    <n v="479.94"/>
  </r>
  <r>
    <s v="Salesperson 9"/>
    <s v="Coffee Table"/>
    <x v="2"/>
    <x v="3"/>
    <x v="212"/>
    <n v="168.95"/>
    <n v="1"/>
    <n v="168.95"/>
  </r>
  <r>
    <s v="Salesperson 5"/>
    <s v="Chair"/>
    <x v="3"/>
    <x v="1"/>
    <x v="212"/>
    <n v="340.95"/>
    <n v="1"/>
    <n v="340.95"/>
  </r>
  <r>
    <s v="Salesperson 12"/>
    <s v="Couch"/>
    <x v="0"/>
    <x v="2"/>
    <x v="213"/>
    <n v="799.95"/>
    <n v="7"/>
    <n v="5599.65"/>
  </r>
  <r>
    <s v="Salesperson 2"/>
    <s v="Couch"/>
    <x v="1"/>
    <x v="0"/>
    <x v="214"/>
    <n v="799.95"/>
    <n v="13"/>
    <n v="10399.35"/>
  </r>
  <r>
    <s v="Salesperson 6"/>
    <s v="Chair"/>
    <x v="0"/>
    <x v="2"/>
    <x v="215"/>
    <n v="340.95"/>
    <n v="9"/>
    <n v="3068.55"/>
  </r>
  <r>
    <s v="Salesperson 5"/>
    <s v="Showcase"/>
    <x v="3"/>
    <x v="0"/>
    <x v="215"/>
    <n v="340.95"/>
    <n v="13"/>
    <n v="4432.3500000000004"/>
  </r>
  <r>
    <s v="Salesperson 8"/>
    <s v="Chair"/>
    <x v="0"/>
    <x v="3"/>
    <x v="215"/>
    <n v="340.95"/>
    <n v="2"/>
    <n v="681.9"/>
  </r>
  <r>
    <s v="Salesperson 9"/>
    <s v="Dinner Table"/>
    <x v="2"/>
    <x v="3"/>
    <x v="216"/>
    <n v="79.989999999999995"/>
    <n v="4"/>
    <n v="319.95999999999998"/>
  </r>
  <r>
    <s v="Salesperson 9"/>
    <s v="Couch"/>
    <x v="2"/>
    <x v="4"/>
    <x v="217"/>
    <n v="799.95"/>
    <n v="14"/>
    <n v="11199.3"/>
  </r>
  <r>
    <s v="Salesperson 6"/>
    <s v="Showcase"/>
    <x v="0"/>
    <x v="3"/>
    <x v="218"/>
    <n v="340.95"/>
    <n v="11"/>
    <n v="3750.45"/>
  </r>
  <r>
    <s v="Salesperson 12"/>
    <s v="Coffee Table"/>
    <x v="0"/>
    <x v="3"/>
    <x v="218"/>
    <n v="168.95"/>
    <n v="11"/>
    <n v="1858.45"/>
  </r>
  <r>
    <s v="Salesperson 3"/>
    <s v="Couch"/>
    <x v="2"/>
    <x v="0"/>
    <x v="219"/>
    <n v="799.95"/>
    <n v="11"/>
    <n v="8799.4500000000007"/>
  </r>
  <r>
    <s v="Salesperson 6"/>
    <s v="Dinner Table"/>
    <x v="0"/>
    <x v="0"/>
    <x v="219"/>
    <n v="79.989999999999995"/>
    <n v="19"/>
    <n v="1519.81"/>
  </r>
  <r>
    <s v="Salesperson 8"/>
    <s v="Couch"/>
    <x v="0"/>
    <x v="1"/>
    <x v="220"/>
    <n v="799.95"/>
    <n v="6"/>
    <n v="4799.7"/>
  </r>
  <r>
    <s v="Salesperson 1"/>
    <s v="Coffee Table"/>
    <x v="0"/>
    <x v="2"/>
    <x v="221"/>
    <n v="168.95"/>
    <n v="9"/>
    <n v="1520.55"/>
  </r>
  <r>
    <s v="Salesperson 11"/>
    <s v="Coffee Table"/>
    <x v="3"/>
    <x v="0"/>
    <x v="221"/>
    <n v="168.95"/>
    <n v="19"/>
    <n v="3210.05"/>
  </r>
  <r>
    <s v="Salesperson 1"/>
    <s v="Dinner Table"/>
    <x v="0"/>
    <x v="3"/>
    <x v="221"/>
    <n v="79.989999999999995"/>
    <n v="3"/>
    <n v="239.97"/>
  </r>
  <r>
    <s v="Salesperson 7"/>
    <s v="Couch"/>
    <x v="3"/>
    <x v="0"/>
    <x v="222"/>
    <n v="799.95"/>
    <n v="20"/>
    <n v="15999"/>
  </r>
  <r>
    <s v="Salesperson 1"/>
    <s v="Coffee Table"/>
    <x v="0"/>
    <x v="3"/>
    <x v="222"/>
    <n v="168.95"/>
    <n v="12"/>
    <n v="2027.4"/>
  </r>
  <r>
    <s v="Salesperson 10"/>
    <s v="Dinner Table"/>
    <x v="1"/>
    <x v="3"/>
    <x v="222"/>
    <n v="79.989999999999995"/>
    <n v="1"/>
    <n v="79.989999999999995"/>
  </r>
  <r>
    <s v="Salesperson 11"/>
    <s v="Showcase"/>
    <x v="3"/>
    <x v="2"/>
    <x v="223"/>
    <n v="340.95"/>
    <n v="3"/>
    <n v="1022.85"/>
  </r>
  <r>
    <s v="Salesperson 3"/>
    <s v="Showcase"/>
    <x v="2"/>
    <x v="0"/>
    <x v="223"/>
    <n v="340.95"/>
    <n v="16"/>
    <n v="5455.2"/>
  </r>
  <r>
    <s v="Salesperson 12"/>
    <s v="Chair"/>
    <x v="0"/>
    <x v="3"/>
    <x v="223"/>
    <n v="340.95"/>
    <n v="3"/>
    <n v="1022.85"/>
  </r>
  <r>
    <s v="Salesperson 12"/>
    <s v="Coffee Table"/>
    <x v="0"/>
    <x v="0"/>
    <x v="224"/>
    <n v="168.95"/>
    <n v="20"/>
    <n v="3379"/>
  </r>
  <r>
    <s v="Salesperson 8"/>
    <s v="Showcase"/>
    <x v="0"/>
    <x v="3"/>
    <x v="224"/>
    <n v="340.95"/>
    <n v="8"/>
    <n v="2727.6"/>
  </r>
  <r>
    <s v="Salesperson 10"/>
    <s v="Showcase"/>
    <x v="1"/>
    <x v="1"/>
    <x v="224"/>
    <n v="340.95"/>
    <n v="9"/>
    <n v="3068.55"/>
  </r>
  <r>
    <s v="Salesperson 2"/>
    <s v="Showcase"/>
    <x v="1"/>
    <x v="2"/>
    <x v="225"/>
    <n v="340.95"/>
    <n v="12"/>
    <n v="4091.4"/>
  </r>
  <r>
    <s v="Salesperson 1"/>
    <s v="Coffee Table"/>
    <x v="0"/>
    <x v="0"/>
    <x v="225"/>
    <n v="168.95"/>
    <n v="9"/>
    <n v="1520.55"/>
  </r>
  <r>
    <s v="Salesperson 12"/>
    <s v="Dinner Table"/>
    <x v="0"/>
    <x v="0"/>
    <x v="225"/>
    <n v="79.989999999999995"/>
    <n v="20"/>
    <n v="1599.8"/>
  </r>
  <r>
    <s v="Salesperson 5"/>
    <s v="Showcase"/>
    <x v="3"/>
    <x v="3"/>
    <x v="225"/>
    <n v="340.95"/>
    <n v="6"/>
    <n v="2045.7"/>
  </r>
  <r>
    <s v="Salesperson 4"/>
    <s v="Dinner Table"/>
    <x v="3"/>
    <x v="1"/>
    <x v="225"/>
    <n v="79.989999999999995"/>
    <n v="1"/>
    <n v="79.989999999999995"/>
  </r>
  <r>
    <s v="Salesperson 5"/>
    <s v="Dinner Table"/>
    <x v="3"/>
    <x v="4"/>
    <x v="225"/>
    <n v="79.989999999999995"/>
    <n v="5"/>
    <n v="399.95"/>
  </r>
  <r>
    <s v="Salesperson 7"/>
    <s v="Coffee Table"/>
    <x v="3"/>
    <x v="4"/>
    <x v="225"/>
    <n v="168.95"/>
    <n v="3"/>
    <n v="506.85"/>
  </r>
  <r>
    <s v="Salesperson 12"/>
    <s v="Dinner Table"/>
    <x v="0"/>
    <x v="0"/>
    <x v="226"/>
    <n v="79.989999999999995"/>
    <n v="9"/>
    <n v="719.91"/>
  </r>
  <r>
    <s v="Salesperson 6"/>
    <s v="Coffee Table"/>
    <x v="0"/>
    <x v="1"/>
    <x v="226"/>
    <n v="168.95"/>
    <n v="4"/>
    <n v="675.8"/>
  </r>
  <r>
    <s v="Salesperson 10"/>
    <s v="Dinner Table"/>
    <x v="1"/>
    <x v="1"/>
    <x v="226"/>
    <n v="79.989999999999995"/>
    <n v="11"/>
    <n v="879.89"/>
  </r>
  <r>
    <s v="Salesperson 11"/>
    <s v="Coffee Table"/>
    <x v="3"/>
    <x v="1"/>
    <x v="226"/>
    <n v="168.95"/>
    <n v="15"/>
    <n v="2534.25"/>
  </r>
  <r>
    <s v="Salesperson 4"/>
    <s v="Chair"/>
    <x v="3"/>
    <x v="4"/>
    <x v="226"/>
    <n v="340.95"/>
    <n v="8"/>
    <n v="2727.6"/>
  </r>
  <r>
    <s v="Salesperson 10"/>
    <s v="Showcase"/>
    <x v="1"/>
    <x v="0"/>
    <x v="227"/>
    <n v="340.95"/>
    <n v="12"/>
    <n v="4091.4"/>
  </r>
  <r>
    <s v="Salesperson 1"/>
    <s v="Chair"/>
    <x v="2"/>
    <x v="3"/>
    <x v="227"/>
    <n v="340.95"/>
    <n v="4"/>
    <n v="1363.8"/>
  </r>
  <r>
    <s v="Salesperson 8"/>
    <s v="Showcase"/>
    <x v="0"/>
    <x v="2"/>
    <x v="228"/>
    <n v="340.95"/>
    <n v="2"/>
    <n v="681.9"/>
  </r>
  <r>
    <s v="Salesperson 10"/>
    <s v="Coffee Table"/>
    <x v="1"/>
    <x v="3"/>
    <x v="228"/>
    <n v="168.95"/>
    <n v="15"/>
    <n v="2534.25"/>
  </r>
  <r>
    <s v="Salesperson 10"/>
    <s v="Dinner Table"/>
    <x v="1"/>
    <x v="4"/>
    <x v="228"/>
    <n v="79.989999999999995"/>
    <n v="1"/>
    <n v="79.989999999999995"/>
  </r>
  <r>
    <s v="Salesperson 11"/>
    <s v="Couch"/>
    <x v="3"/>
    <x v="0"/>
    <x v="229"/>
    <n v="799.95"/>
    <n v="18"/>
    <n v="14399.1"/>
  </r>
  <r>
    <s v="Salesperson 12"/>
    <s v="Coffee Table"/>
    <x v="0"/>
    <x v="0"/>
    <x v="229"/>
    <n v="168.95"/>
    <n v="20"/>
    <n v="3379"/>
  </r>
  <r>
    <s v="Salesperson 8"/>
    <s v="Coffee Table"/>
    <x v="0"/>
    <x v="1"/>
    <x v="229"/>
    <n v="168.95"/>
    <n v="4"/>
    <n v="675.8"/>
  </r>
  <r>
    <s v="Salesperson 4"/>
    <s v="Showcase"/>
    <x v="3"/>
    <x v="2"/>
    <x v="230"/>
    <n v="340.95"/>
    <n v="11"/>
    <n v="3750.45"/>
  </r>
  <r>
    <s v="Salesperson 6"/>
    <s v="Showcase"/>
    <x v="0"/>
    <x v="2"/>
    <x v="230"/>
    <n v="340.95"/>
    <n v="1"/>
    <n v="340.95"/>
  </r>
  <r>
    <s v="Salesperson 1"/>
    <s v="Chair"/>
    <x v="2"/>
    <x v="3"/>
    <x v="230"/>
    <n v="340.95"/>
    <n v="7"/>
    <n v="2386.65"/>
  </r>
  <r>
    <s v="Salesperson 2"/>
    <s v="Couch"/>
    <x v="1"/>
    <x v="2"/>
    <x v="231"/>
    <n v="799.95"/>
    <n v="7"/>
    <n v="5599.65"/>
  </r>
  <r>
    <s v="Salesperson 3"/>
    <s v="Couch"/>
    <x v="2"/>
    <x v="2"/>
    <x v="231"/>
    <n v="799.95"/>
    <n v="8"/>
    <n v="6399.6"/>
  </r>
  <r>
    <s v="Salesperson 5"/>
    <s v="Dinner Table"/>
    <x v="3"/>
    <x v="0"/>
    <x v="231"/>
    <n v="79.989999999999995"/>
    <n v="16"/>
    <n v="1279.8399999999999"/>
  </r>
  <r>
    <s v="Salesperson 8"/>
    <s v="Coffee Table"/>
    <x v="0"/>
    <x v="0"/>
    <x v="231"/>
    <n v="168.95"/>
    <n v="16"/>
    <n v="2703.2"/>
  </r>
  <r>
    <s v="Salesperson 2"/>
    <s v="Coffee Table"/>
    <x v="1"/>
    <x v="3"/>
    <x v="231"/>
    <n v="168.95"/>
    <n v="6"/>
    <n v="1013.7"/>
  </r>
  <r>
    <s v="Salesperson 1"/>
    <s v="Couch"/>
    <x v="0"/>
    <x v="4"/>
    <x v="231"/>
    <n v="799.95"/>
    <n v="15"/>
    <n v="11999.25"/>
  </r>
  <r>
    <s v="Salesperson 1"/>
    <s v="Showcase"/>
    <x v="0"/>
    <x v="4"/>
    <x v="231"/>
    <n v="340.95"/>
    <n v="11"/>
    <n v="3750.45"/>
  </r>
  <r>
    <s v="Salesperson 10"/>
    <s v="Coffee Table"/>
    <x v="1"/>
    <x v="0"/>
    <x v="232"/>
    <n v="168.95"/>
    <n v="6"/>
    <n v="1013.7"/>
  </r>
  <r>
    <s v="Salesperson 3"/>
    <s v="Coffee Table"/>
    <x v="2"/>
    <x v="4"/>
    <x v="232"/>
    <n v="168.95"/>
    <n v="11"/>
    <n v="1858.45"/>
  </r>
  <r>
    <s v="Salesperson 4"/>
    <s v="Couch"/>
    <x v="3"/>
    <x v="4"/>
    <x v="232"/>
    <n v="799.95"/>
    <n v="7"/>
    <n v="5599.65"/>
  </r>
  <r>
    <s v="Salesperson 6"/>
    <s v="Coffee Table"/>
    <x v="0"/>
    <x v="4"/>
    <x v="233"/>
    <n v="168.95"/>
    <n v="1"/>
    <n v="168.95"/>
  </r>
  <r>
    <s v="Salesperson 2"/>
    <s v="Coffee Table"/>
    <x v="1"/>
    <x v="2"/>
    <x v="234"/>
    <n v="168.95"/>
    <n v="15"/>
    <n v="2534.25"/>
  </r>
  <r>
    <s v="Salesperson 3"/>
    <s v="Dinner Table"/>
    <x v="2"/>
    <x v="2"/>
    <x v="234"/>
    <n v="79.989999999999995"/>
    <n v="12"/>
    <n v="959.88"/>
  </r>
  <r>
    <s v="Salesperson 2"/>
    <s v="Coffee Table"/>
    <x v="1"/>
    <x v="0"/>
    <x v="234"/>
    <n v="168.95"/>
    <n v="13"/>
    <n v="2196.35"/>
  </r>
  <r>
    <s v="Salesperson 5"/>
    <s v="Showcase"/>
    <x v="3"/>
    <x v="4"/>
    <x v="234"/>
    <n v="340.95"/>
    <n v="1"/>
    <n v="340.95"/>
  </r>
  <r>
    <s v="Salesperson 9"/>
    <s v="Showcase"/>
    <x v="2"/>
    <x v="4"/>
    <x v="234"/>
    <n v="340.95"/>
    <n v="15"/>
    <n v="5114.25"/>
  </r>
  <r>
    <s v="Salesperson 3"/>
    <s v="Couch"/>
    <x v="2"/>
    <x v="0"/>
    <x v="235"/>
    <n v="799.95"/>
    <n v="6"/>
    <n v="4799.7"/>
  </r>
  <r>
    <s v="Salesperson 10"/>
    <s v="Chair"/>
    <x v="1"/>
    <x v="4"/>
    <x v="235"/>
    <n v="340.95"/>
    <n v="13"/>
    <n v="4432.3500000000004"/>
  </r>
  <r>
    <s v="Salesperson 1"/>
    <s v="Coffee Table"/>
    <x v="0"/>
    <x v="2"/>
    <x v="236"/>
    <n v="168.95"/>
    <n v="15"/>
    <n v="2534.25"/>
  </r>
  <r>
    <s v="Salesperson 12"/>
    <s v="Chair"/>
    <x v="0"/>
    <x v="1"/>
    <x v="236"/>
    <n v="340.95"/>
    <n v="12"/>
    <n v="4091.4"/>
  </r>
  <r>
    <s v="Salesperson 6"/>
    <s v="Chair"/>
    <x v="0"/>
    <x v="4"/>
    <x v="236"/>
    <n v="340.95"/>
    <n v="2"/>
    <n v="681.9"/>
  </r>
  <r>
    <s v="Salesperson 6"/>
    <s v="Dinner Table"/>
    <x v="0"/>
    <x v="2"/>
    <x v="237"/>
    <n v="79.989999999999995"/>
    <n v="2"/>
    <n v="159.97999999999999"/>
  </r>
  <r>
    <s v="Salesperson 7"/>
    <s v="Dinner Table"/>
    <x v="3"/>
    <x v="0"/>
    <x v="237"/>
    <n v="79.989999999999995"/>
    <n v="8"/>
    <n v="639.91999999999996"/>
  </r>
  <r>
    <s v="Salesperson 10"/>
    <s v="Showcase"/>
    <x v="1"/>
    <x v="3"/>
    <x v="237"/>
    <n v="340.95"/>
    <n v="10"/>
    <n v="3409.5"/>
  </r>
  <r>
    <s v="Salesperson 12"/>
    <s v="Couch"/>
    <x v="0"/>
    <x v="2"/>
    <x v="238"/>
    <n v="799.95"/>
    <n v="3"/>
    <n v="2399.85"/>
  </r>
  <r>
    <s v="Salesperson 8"/>
    <s v="Dinner Table"/>
    <x v="0"/>
    <x v="1"/>
    <x v="238"/>
    <n v="79.989999999999995"/>
    <n v="14"/>
    <n v="1119.8599999999999"/>
  </r>
  <r>
    <s v="Salesperson 12"/>
    <s v="Chair"/>
    <x v="0"/>
    <x v="4"/>
    <x v="238"/>
    <n v="340.95"/>
    <n v="8"/>
    <n v="2727.6"/>
  </r>
  <r>
    <s v="Salesperson 9"/>
    <s v="Couch"/>
    <x v="2"/>
    <x v="1"/>
    <x v="239"/>
    <n v="799.95"/>
    <n v="10"/>
    <n v="7999.5"/>
  </r>
  <r>
    <s v="Salesperson 7"/>
    <s v="Couch"/>
    <x v="3"/>
    <x v="0"/>
    <x v="240"/>
    <n v="799.95"/>
    <n v="15"/>
    <n v="11999.25"/>
  </r>
  <r>
    <s v="Salesperson 3"/>
    <s v="Showcase"/>
    <x v="2"/>
    <x v="3"/>
    <x v="240"/>
    <n v="340.95"/>
    <n v="11"/>
    <n v="3750.45"/>
  </r>
  <r>
    <s v="Salesperson 9"/>
    <s v="Dinner Table"/>
    <x v="2"/>
    <x v="4"/>
    <x v="241"/>
    <n v="79.989999999999995"/>
    <n v="10"/>
    <n v="799.9"/>
  </r>
  <r>
    <s v="Salesperson 3"/>
    <s v="Coffee Table"/>
    <x v="2"/>
    <x v="3"/>
    <x v="242"/>
    <n v="168.95"/>
    <n v="11"/>
    <n v="1858.45"/>
  </r>
  <r>
    <s v="Salesperson 1"/>
    <s v="Couch"/>
    <x v="0"/>
    <x v="2"/>
    <x v="243"/>
    <n v="799.95"/>
    <n v="2"/>
    <n v="1599.9"/>
  </r>
  <r>
    <s v="Salesperson 2"/>
    <s v="Chair"/>
    <x v="1"/>
    <x v="3"/>
    <x v="243"/>
    <n v="340.95"/>
    <n v="15"/>
    <n v="5114.25"/>
  </r>
  <r>
    <s v="Salesperson 5"/>
    <s v="Couch"/>
    <x v="3"/>
    <x v="1"/>
    <x v="243"/>
    <n v="799.95"/>
    <n v="11"/>
    <n v="8799.4500000000007"/>
  </r>
  <r>
    <s v="Salesperson 5"/>
    <s v="Showcase"/>
    <x v="3"/>
    <x v="0"/>
    <x v="244"/>
    <n v="340.95"/>
    <n v="17"/>
    <n v="5796.15"/>
  </r>
  <r>
    <s v="Salesperson 12"/>
    <s v="Showcase"/>
    <x v="0"/>
    <x v="3"/>
    <x v="244"/>
    <n v="340.95"/>
    <n v="8"/>
    <n v="2727.6"/>
  </r>
  <r>
    <s v="Salesperson 10"/>
    <s v="Coffee Table"/>
    <x v="1"/>
    <x v="2"/>
    <x v="245"/>
    <n v="168.95"/>
    <n v="9"/>
    <n v="1520.55"/>
  </r>
  <r>
    <s v="Salesperson 9"/>
    <s v="Dinner Table"/>
    <x v="2"/>
    <x v="1"/>
    <x v="245"/>
    <n v="79.989999999999995"/>
    <n v="2"/>
    <n v="159.97999999999999"/>
  </r>
  <r>
    <s v="Salesperson 11"/>
    <s v="Couch"/>
    <x v="3"/>
    <x v="4"/>
    <x v="246"/>
    <n v="799.95"/>
    <n v="15"/>
    <n v="11999.25"/>
  </r>
  <r>
    <s v="Salesperson 8"/>
    <s v="Coffee Table"/>
    <x v="0"/>
    <x v="2"/>
    <x v="247"/>
    <n v="168.95"/>
    <n v="4"/>
    <n v="675.8"/>
  </r>
  <r>
    <s v="Salesperson 10"/>
    <s v="Showcase"/>
    <x v="1"/>
    <x v="2"/>
    <x v="247"/>
    <n v="340.95"/>
    <n v="15"/>
    <n v="5114.25"/>
  </r>
  <r>
    <s v="Salesperson 12"/>
    <s v="Coffee Table"/>
    <x v="0"/>
    <x v="0"/>
    <x v="248"/>
    <n v="168.95"/>
    <n v="13"/>
    <n v="2196.35"/>
  </r>
  <r>
    <s v="Salesperson 4"/>
    <s v="Dinner Table"/>
    <x v="3"/>
    <x v="3"/>
    <x v="248"/>
    <n v="79.989999999999995"/>
    <n v="8"/>
    <n v="639.91999999999996"/>
  </r>
  <r>
    <s v="Salesperson 9"/>
    <s v="Dinner Table"/>
    <x v="2"/>
    <x v="3"/>
    <x v="248"/>
    <n v="79.989999999999995"/>
    <n v="1"/>
    <n v="79.989999999999995"/>
  </r>
  <r>
    <s v="Salesperson 11"/>
    <s v="Coffee Table"/>
    <x v="3"/>
    <x v="3"/>
    <x v="248"/>
    <n v="168.95"/>
    <n v="13"/>
    <n v="2196.35"/>
  </r>
  <r>
    <s v="Salesperson 11"/>
    <s v="Chair"/>
    <x v="3"/>
    <x v="0"/>
    <x v="249"/>
    <n v="340.95"/>
    <n v="13"/>
    <n v="4432.3500000000004"/>
  </r>
  <r>
    <s v="Salesperson 3"/>
    <s v="Chair"/>
    <x v="2"/>
    <x v="0"/>
    <x v="250"/>
    <n v="340.95"/>
    <n v="12"/>
    <n v="4091.4"/>
  </r>
  <r>
    <s v="Salesperson 3"/>
    <s v="Chair"/>
    <x v="2"/>
    <x v="4"/>
    <x v="250"/>
    <n v="340.95"/>
    <n v="9"/>
    <n v="3068.55"/>
  </r>
  <r>
    <s v="Salesperson 12"/>
    <s v="Coffee Table"/>
    <x v="0"/>
    <x v="4"/>
    <x v="250"/>
    <n v="168.95"/>
    <n v="6"/>
    <n v="1013.7"/>
  </r>
  <r>
    <s v="Salesperson 2"/>
    <s v="Chair"/>
    <x v="1"/>
    <x v="1"/>
    <x v="251"/>
    <n v="340.95"/>
    <n v="14"/>
    <n v="4773.3"/>
  </r>
  <r>
    <s v="Salesperson 9"/>
    <s v="Dinner Table"/>
    <x v="2"/>
    <x v="1"/>
    <x v="251"/>
    <n v="79.989999999999995"/>
    <n v="3"/>
    <n v="239.97"/>
  </r>
  <r>
    <s v="Salesperson 1"/>
    <s v="Couch"/>
    <x v="0"/>
    <x v="3"/>
    <x v="252"/>
    <n v="799.95"/>
    <n v="6"/>
    <n v="4799.7"/>
  </r>
  <r>
    <s v="Salesperson 8"/>
    <s v="Dinner Table"/>
    <x v="0"/>
    <x v="3"/>
    <x v="252"/>
    <n v="79.989999999999995"/>
    <n v="1"/>
    <n v="79.989999999999995"/>
  </r>
  <r>
    <s v="Salesperson 7"/>
    <s v="Coffee Table"/>
    <x v="3"/>
    <x v="2"/>
    <x v="253"/>
    <n v="168.95"/>
    <n v="14"/>
    <n v="2365.3000000000002"/>
  </r>
  <r>
    <s v="Salesperson 11"/>
    <s v="Chair"/>
    <x v="3"/>
    <x v="0"/>
    <x v="253"/>
    <n v="340.95"/>
    <n v="11"/>
    <n v="3750.45"/>
  </r>
  <r>
    <s v="Salesperson 4"/>
    <s v="Chair"/>
    <x v="3"/>
    <x v="3"/>
    <x v="253"/>
    <n v="340.95"/>
    <n v="7"/>
    <n v="2386.65"/>
  </r>
  <r>
    <s v="Salesperson 7"/>
    <s v="Couch"/>
    <x v="3"/>
    <x v="3"/>
    <x v="253"/>
    <n v="799.95"/>
    <n v="11"/>
    <n v="8799.4500000000007"/>
  </r>
  <r>
    <s v="Salesperson 5"/>
    <s v="Coffee Table"/>
    <x v="3"/>
    <x v="4"/>
    <x v="253"/>
    <n v="168.95"/>
    <n v="7"/>
    <n v="1182.6500000000001"/>
  </r>
  <r>
    <s v="Salesperson 8"/>
    <s v="Coffee Table"/>
    <x v="0"/>
    <x v="0"/>
    <x v="254"/>
    <n v="168.95"/>
    <n v="14"/>
    <n v="2365.3000000000002"/>
  </r>
  <r>
    <s v="Salesperson 11"/>
    <s v="Showcase"/>
    <x v="3"/>
    <x v="3"/>
    <x v="255"/>
    <n v="340.95"/>
    <n v="2"/>
    <n v="681.9"/>
  </r>
  <r>
    <s v="Salesperson 3"/>
    <s v="Showcase"/>
    <x v="2"/>
    <x v="4"/>
    <x v="255"/>
    <n v="340.95"/>
    <n v="15"/>
    <n v="5114.25"/>
  </r>
  <r>
    <s v="Salesperson 11"/>
    <s v="Showcase"/>
    <x v="3"/>
    <x v="2"/>
    <x v="256"/>
    <n v="340.95"/>
    <n v="7"/>
    <n v="2386.65"/>
  </r>
  <r>
    <s v="Salesperson 10"/>
    <s v="Couch"/>
    <x v="1"/>
    <x v="1"/>
    <x v="257"/>
    <n v="799.95"/>
    <n v="4"/>
    <n v="3199.8"/>
  </r>
  <r>
    <s v="Salesperson 3"/>
    <s v="Showcase"/>
    <x v="2"/>
    <x v="2"/>
    <x v="258"/>
    <n v="340.95"/>
    <n v="6"/>
    <n v="2045.7"/>
  </r>
  <r>
    <s v="Salesperson 9"/>
    <s v="Dinner Table"/>
    <x v="2"/>
    <x v="2"/>
    <x v="258"/>
    <n v="79.989999999999995"/>
    <n v="3"/>
    <n v="239.97"/>
  </r>
  <r>
    <s v="Salesperson 8"/>
    <s v="Chair"/>
    <x v="0"/>
    <x v="0"/>
    <x v="258"/>
    <n v="340.95"/>
    <n v="19"/>
    <n v="6478.05"/>
  </r>
  <r>
    <s v="Salesperson 4"/>
    <s v="Couch"/>
    <x v="3"/>
    <x v="4"/>
    <x v="258"/>
    <n v="799.95"/>
    <n v="13"/>
    <n v="10399.35"/>
  </r>
  <r>
    <s v="Salesperson 12"/>
    <s v="Chair"/>
    <x v="0"/>
    <x v="2"/>
    <x v="259"/>
    <n v="340.95"/>
    <n v="11"/>
    <n v="3750.45"/>
  </r>
  <r>
    <s v="Salesperson 7"/>
    <s v="Chair"/>
    <x v="3"/>
    <x v="3"/>
    <x v="260"/>
    <n v="340.95"/>
    <n v="6"/>
    <n v="2045.7"/>
  </r>
  <r>
    <s v="Salesperson 9"/>
    <s v="Chair"/>
    <x v="2"/>
    <x v="4"/>
    <x v="260"/>
    <n v="340.95"/>
    <n v="3"/>
    <n v="1022.85"/>
  </r>
  <r>
    <s v="Salesperson 8"/>
    <s v="Dinner Table"/>
    <x v="0"/>
    <x v="3"/>
    <x v="261"/>
    <n v="79.989999999999995"/>
    <n v="6"/>
    <n v="479.94"/>
  </r>
  <r>
    <s v="Salesperson 1"/>
    <s v="Coffee Table"/>
    <x v="0"/>
    <x v="4"/>
    <x v="261"/>
    <n v="168.95"/>
    <n v="8"/>
    <n v="1351.6"/>
  </r>
  <r>
    <s v="Salesperson 8"/>
    <s v="Showcase"/>
    <x v="0"/>
    <x v="1"/>
    <x v="262"/>
    <n v="340.95"/>
    <n v="11"/>
    <n v="3750.45"/>
  </r>
  <r>
    <s v="Salesperson 12"/>
    <s v="Showcase"/>
    <x v="0"/>
    <x v="1"/>
    <x v="262"/>
    <n v="340.95"/>
    <n v="11"/>
    <n v="3750.45"/>
  </r>
  <r>
    <s v="Salesperson 4"/>
    <s v="Showcase"/>
    <x v="3"/>
    <x v="4"/>
    <x v="263"/>
    <n v="340.95"/>
    <n v="12"/>
    <n v="4091.4"/>
  </r>
  <r>
    <s v="Salesperson 5"/>
    <s v="Couch"/>
    <x v="3"/>
    <x v="4"/>
    <x v="264"/>
    <n v="799.95"/>
    <n v="13"/>
    <n v="10399.35"/>
  </r>
  <r>
    <s v="Salesperson 4"/>
    <s v="Coffee Table"/>
    <x v="3"/>
    <x v="0"/>
    <x v="265"/>
    <n v="168.95"/>
    <n v="8"/>
    <n v="1351.6"/>
  </r>
  <r>
    <s v="Salesperson 9"/>
    <s v="Chair"/>
    <x v="2"/>
    <x v="3"/>
    <x v="266"/>
    <n v="340.95"/>
    <n v="2"/>
    <n v="681.9"/>
  </r>
  <r>
    <s v="Salesperson 9"/>
    <s v="Dinner Table"/>
    <x v="2"/>
    <x v="3"/>
    <x v="266"/>
    <n v="79.989999999999995"/>
    <n v="2"/>
    <n v="159.97999999999999"/>
  </r>
  <r>
    <s v="Salesperson 7"/>
    <s v="Showcase"/>
    <x v="3"/>
    <x v="1"/>
    <x v="266"/>
    <n v="340.95"/>
    <n v="12"/>
    <n v="4091.4"/>
  </r>
  <r>
    <s v="Salesperson 7"/>
    <s v="Chair"/>
    <x v="3"/>
    <x v="2"/>
    <x v="267"/>
    <n v="340.95"/>
    <n v="13"/>
    <n v="4432.3500000000004"/>
  </r>
  <r>
    <s v="Salesperson 4"/>
    <s v="Couch"/>
    <x v="3"/>
    <x v="0"/>
    <x v="267"/>
    <n v="799.95"/>
    <n v="9"/>
    <n v="7199.55"/>
  </r>
  <r>
    <s v="Salesperson 8"/>
    <s v="Showcase"/>
    <x v="0"/>
    <x v="3"/>
    <x v="267"/>
    <n v="340.95"/>
    <n v="11"/>
    <n v="3750.45"/>
  </r>
  <r>
    <s v="Salesperson 1"/>
    <s v="Couch"/>
    <x v="0"/>
    <x v="0"/>
    <x v="268"/>
    <n v="799.95"/>
    <n v="8"/>
    <n v="6399.6"/>
  </r>
  <r>
    <s v="Salesperson 10"/>
    <s v="Chair"/>
    <x v="1"/>
    <x v="4"/>
    <x v="268"/>
    <n v="340.95"/>
    <n v="4"/>
    <n v="1363.8"/>
  </r>
  <r>
    <s v="Salesperson 4"/>
    <s v="Showcase"/>
    <x v="3"/>
    <x v="1"/>
    <x v="269"/>
    <n v="340.95"/>
    <n v="4"/>
    <n v="1363.8"/>
  </r>
  <r>
    <s v="Salesperson 9"/>
    <s v="Showcase"/>
    <x v="2"/>
    <x v="4"/>
    <x v="269"/>
    <n v="340.95"/>
    <n v="8"/>
    <n v="2727.6"/>
  </r>
  <r>
    <s v="Salesperson 7"/>
    <s v="Dinner Table"/>
    <x v="3"/>
    <x v="0"/>
    <x v="270"/>
    <n v="79.989999999999995"/>
    <n v="18"/>
    <n v="1439.82"/>
  </r>
  <r>
    <s v="Salesperson 11"/>
    <s v="Dinner Table"/>
    <x v="3"/>
    <x v="1"/>
    <x v="270"/>
    <n v="79.989999999999995"/>
    <n v="9"/>
    <n v="719.91"/>
  </r>
  <r>
    <s v="Salesperson 4"/>
    <s v="Dinner Table"/>
    <x v="3"/>
    <x v="2"/>
    <x v="271"/>
    <n v="79.989999999999995"/>
    <n v="1"/>
    <n v="79.989999999999995"/>
  </r>
  <r>
    <s v="Salesperson 5"/>
    <s v="Couch"/>
    <x v="3"/>
    <x v="4"/>
    <x v="272"/>
    <n v="799.95"/>
    <n v="10"/>
    <n v="7999.5"/>
  </r>
  <r>
    <s v="Salesperson 5"/>
    <s v="Chair"/>
    <x v="3"/>
    <x v="0"/>
    <x v="273"/>
    <n v="340.95"/>
    <n v="18"/>
    <n v="6137.1"/>
  </r>
  <r>
    <s v="Salesperson 3"/>
    <s v="Showcase"/>
    <x v="2"/>
    <x v="3"/>
    <x v="273"/>
    <n v="340.95"/>
    <n v="4"/>
    <n v="1363.8"/>
  </r>
  <r>
    <s v="Salesperson 8"/>
    <s v="Coffee Table"/>
    <x v="0"/>
    <x v="1"/>
    <x v="273"/>
    <n v="168.95"/>
    <n v="9"/>
    <n v="1520.55"/>
  </r>
  <r>
    <s v="Salesperson 12"/>
    <s v="Chair"/>
    <x v="0"/>
    <x v="3"/>
    <x v="274"/>
    <n v="340.95"/>
    <n v="4"/>
    <n v="1363.8"/>
  </r>
  <r>
    <s v="Salesperson 10"/>
    <s v="Couch"/>
    <x v="1"/>
    <x v="0"/>
    <x v="275"/>
    <n v="799.95"/>
    <n v="7"/>
    <n v="5599.65"/>
  </r>
  <r>
    <s v="Salesperson 8"/>
    <s v="Chair"/>
    <x v="0"/>
    <x v="3"/>
    <x v="275"/>
    <n v="340.95"/>
    <n v="6"/>
    <n v="2045.7"/>
  </r>
  <r>
    <s v="Salesperson 3"/>
    <s v="Coffee Table"/>
    <x v="2"/>
    <x v="3"/>
    <x v="276"/>
    <n v="168.95"/>
    <n v="14"/>
    <n v="2365.3000000000002"/>
  </r>
  <r>
    <s v="Salesperson 4"/>
    <s v="Dinner Table"/>
    <x v="3"/>
    <x v="0"/>
    <x v="277"/>
    <n v="79.989999999999995"/>
    <n v="9"/>
    <n v="719.91"/>
  </r>
  <r>
    <s v="Salesperson 1"/>
    <s v="Chair"/>
    <x v="2"/>
    <x v="4"/>
    <x v="277"/>
    <n v="340.95"/>
    <n v="10"/>
    <n v="3409.5"/>
  </r>
  <r>
    <s v="Salesperson 1"/>
    <s v="Showcase"/>
    <x v="0"/>
    <x v="4"/>
    <x v="277"/>
    <n v="340.95"/>
    <n v="13"/>
    <n v="4432.3500000000004"/>
  </r>
  <r>
    <s v="Salesperson 11"/>
    <s v="Couch"/>
    <x v="3"/>
    <x v="0"/>
    <x v="278"/>
    <n v="799.95"/>
    <n v="12"/>
    <n v="9599.4"/>
  </r>
  <r>
    <s v="Salesperson 1"/>
    <s v="Chair"/>
    <x v="2"/>
    <x v="3"/>
    <x v="278"/>
    <n v="340.95"/>
    <n v="4"/>
    <n v="1363.8"/>
  </r>
  <r>
    <s v="Salesperson 9"/>
    <s v="Showcase"/>
    <x v="2"/>
    <x v="2"/>
    <x v="279"/>
    <n v="340.95"/>
    <n v="6"/>
    <n v="2045.7"/>
  </r>
  <r>
    <s v="Salesperson 3"/>
    <s v="Dinner Table"/>
    <x v="2"/>
    <x v="3"/>
    <x v="280"/>
    <n v="79.989999999999995"/>
    <n v="2"/>
    <n v="159.97999999999999"/>
  </r>
  <r>
    <s v="Salesperson 9"/>
    <s v="Coffee Table"/>
    <x v="2"/>
    <x v="1"/>
    <x v="280"/>
    <n v="168.95"/>
    <n v="15"/>
    <n v="2534.25"/>
  </r>
  <r>
    <s v="Salesperson 7"/>
    <s v="Coffee Table"/>
    <x v="3"/>
    <x v="4"/>
    <x v="281"/>
    <n v="168.95"/>
    <n v="9"/>
    <n v="1520.55"/>
  </r>
  <r>
    <s v="Salesperson 12"/>
    <s v="Showcase"/>
    <x v="0"/>
    <x v="2"/>
    <x v="282"/>
    <n v="340.95"/>
    <n v="4"/>
    <n v="1363.8"/>
  </r>
  <r>
    <s v="Salesperson 2"/>
    <s v="Chair"/>
    <x v="1"/>
    <x v="3"/>
    <x v="282"/>
    <n v="340.95"/>
    <n v="10"/>
    <n v="3409.5"/>
  </r>
  <r>
    <s v="Salesperson 4"/>
    <s v="Showcase"/>
    <x v="3"/>
    <x v="3"/>
    <x v="282"/>
    <n v="340.95"/>
    <n v="10"/>
    <n v="3409.5"/>
  </r>
  <r>
    <s v="Salesperson 12"/>
    <s v="Chair"/>
    <x v="0"/>
    <x v="1"/>
    <x v="283"/>
    <n v="340.95"/>
    <n v="4"/>
    <n v="1363.8"/>
  </r>
  <r>
    <s v="Salesperson 1"/>
    <s v="Showcase"/>
    <x v="0"/>
    <x v="3"/>
    <x v="284"/>
    <n v="340.95"/>
    <n v="6"/>
    <n v="2045.7"/>
  </r>
  <r>
    <s v="Salesperson 12"/>
    <s v="Showcase"/>
    <x v="0"/>
    <x v="1"/>
    <x v="284"/>
    <n v="340.95"/>
    <n v="6"/>
    <n v="2045.7"/>
  </r>
  <r>
    <s v="Salesperson 9"/>
    <s v="Showcase"/>
    <x v="2"/>
    <x v="2"/>
    <x v="285"/>
    <n v="340.95"/>
    <n v="7"/>
    <n v="2386.65"/>
  </r>
  <r>
    <s v="Salesperson 7"/>
    <s v="Coffee Table"/>
    <x v="3"/>
    <x v="0"/>
    <x v="285"/>
    <n v="168.95"/>
    <n v="8"/>
    <n v="1351.6"/>
  </r>
  <r>
    <s v="Salesperson 11"/>
    <s v="Showcase"/>
    <x v="3"/>
    <x v="0"/>
    <x v="285"/>
    <n v="340.95"/>
    <n v="15"/>
    <n v="5114.25"/>
  </r>
  <r>
    <s v="Salesperson 7"/>
    <s v="Chair"/>
    <x v="3"/>
    <x v="1"/>
    <x v="285"/>
    <n v="340.95"/>
    <n v="4"/>
    <n v="1363.8"/>
  </r>
  <r>
    <s v="Salesperson 12"/>
    <s v="Showcase"/>
    <x v="0"/>
    <x v="3"/>
    <x v="286"/>
    <n v="340.95"/>
    <n v="12"/>
    <n v="4091.4"/>
  </r>
  <r>
    <s v="Salesperson 11"/>
    <s v="Couch"/>
    <x v="3"/>
    <x v="4"/>
    <x v="287"/>
    <n v="799.95"/>
    <n v="9"/>
    <n v="7199.55"/>
  </r>
  <r>
    <s v="Salesperson 3"/>
    <s v="Chair"/>
    <x v="2"/>
    <x v="1"/>
    <x v="288"/>
    <n v="340.95"/>
    <n v="12"/>
    <n v="4091.4"/>
  </r>
  <r>
    <s v="Salesperson 4"/>
    <s v="Couch"/>
    <x v="3"/>
    <x v="1"/>
    <x v="288"/>
    <n v="799.95"/>
    <n v="13"/>
    <n v="10399.35"/>
  </r>
  <r>
    <s v="Salesperson 5"/>
    <s v="Dinner Table"/>
    <x v="3"/>
    <x v="1"/>
    <x v="288"/>
    <n v="79.989999999999995"/>
    <n v="7"/>
    <n v="559.92999999999995"/>
  </r>
  <r>
    <s v="Salesperson 7"/>
    <s v="Coffee Table"/>
    <x v="3"/>
    <x v="2"/>
    <x v="289"/>
    <n v="168.95"/>
    <n v="1"/>
    <n v="168.95"/>
  </r>
  <r>
    <s v="Salesperson 8"/>
    <s v="Dinner Table"/>
    <x v="0"/>
    <x v="0"/>
    <x v="289"/>
    <n v="79.989999999999995"/>
    <n v="7"/>
    <n v="559.92999999999995"/>
  </r>
  <r>
    <s v="Salesperson 11"/>
    <s v="Coffee Table"/>
    <x v="3"/>
    <x v="3"/>
    <x v="290"/>
    <n v="168.95"/>
    <n v="12"/>
    <n v="2027.4"/>
  </r>
  <r>
    <s v="Salesperson 8"/>
    <s v="Couch"/>
    <x v="0"/>
    <x v="4"/>
    <x v="290"/>
    <n v="799.95"/>
    <n v="5"/>
    <n v="3999.75"/>
  </r>
  <r>
    <s v="Salesperson 9"/>
    <s v="Showcase"/>
    <x v="2"/>
    <x v="3"/>
    <x v="291"/>
    <n v="340.95"/>
    <n v="2"/>
    <n v="681.9"/>
  </r>
  <r>
    <s v="Salesperson 9"/>
    <s v="Couch"/>
    <x v="2"/>
    <x v="1"/>
    <x v="292"/>
    <n v="799.95"/>
    <n v="14"/>
    <n v="11199.3"/>
  </r>
  <r>
    <s v="Salesperson 10"/>
    <s v="Dinner Table"/>
    <x v="1"/>
    <x v="1"/>
    <x v="293"/>
    <n v="79.989999999999995"/>
    <n v="9"/>
    <n v="719.91"/>
  </r>
  <r>
    <s v="Salesperson 12"/>
    <s v="Couch"/>
    <x v="0"/>
    <x v="3"/>
    <x v="294"/>
    <n v="799.95"/>
    <n v="10"/>
    <n v="7999.5"/>
  </r>
  <r>
    <s v="Salesperson 10"/>
    <s v="Couch"/>
    <x v="1"/>
    <x v="2"/>
    <x v="295"/>
    <n v="799.95"/>
    <n v="8"/>
    <n v="6399.6"/>
  </r>
  <r>
    <s v="Salesperson 3"/>
    <s v="Couch"/>
    <x v="2"/>
    <x v="0"/>
    <x v="296"/>
    <n v="799.95"/>
    <n v="11"/>
    <n v="8799.4500000000007"/>
  </r>
  <r>
    <s v="Salesperson 4"/>
    <s v="Dinner Table"/>
    <x v="3"/>
    <x v="1"/>
    <x v="296"/>
    <n v="79.989999999999995"/>
    <n v="6"/>
    <n v="479.94"/>
  </r>
  <r>
    <s v="Salesperson 10"/>
    <s v="Couch"/>
    <x v="1"/>
    <x v="4"/>
    <x v="297"/>
    <n v="799.95"/>
    <n v="9"/>
    <n v="7199.55"/>
  </r>
  <r>
    <s v="Salesperson 1"/>
    <s v="Showcase"/>
    <x v="0"/>
    <x v="1"/>
    <x v="298"/>
    <n v="340.95"/>
    <n v="4"/>
    <n v="1363.8"/>
  </r>
  <r>
    <s v="Salesperson 9"/>
    <s v="Couch"/>
    <x v="2"/>
    <x v="0"/>
    <x v="299"/>
    <n v="799.95"/>
    <n v="20"/>
    <n v="15999"/>
  </r>
  <r>
    <s v="Salesperson 7"/>
    <s v="Coffee Table"/>
    <x v="3"/>
    <x v="4"/>
    <x v="299"/>
    <n v="168.95"/>
    <n v="1"/>
    <n v="168.95"/>
  </r>
  <r>
    <s v="Salesperson 9"/>
    <s v="Chair"/>
    <x v="2"/>
    <x v="2"/>
    <x v="300"/>
    <n v="340.95"/>
    <n v="10"/>
    <n v="3409.5"/>
  </r>
  <r>
    <s v="Salesperson 1"/>
    <s v="Chair"/>
    <x v="2"/>
    <x v="1"/>
    <x v="300"/>
    <n v="340.95"/>
    <n v="1"/>
    <n v="340.95"/>
  </r>
  <r>
    <s v="Salesperson 5"/>
    <s v="Coffee Table"/>
    <x v="3"/>
    <x v="2"/>
    <x v="301"/>
    <n v="168.95"/>
    <n v="7"/>
    <n v="1182.6500000000001"/>
  </r>
  <r>
    <s v="Salesperson 4"/>
    <s v="Dinner Table"/>
    <x v="3"/>
    <x v="3"/>
    <x v="301"/>
    <n v="79.989999999999995"/>
    <n v="11"/>
    <n v="879.89"/>
  </r>
  <r>
    <s v="Salesperson 1"/>
    <s v="Chair"/>
    <x v="2"/>
    <x v="4"/>
    <x v="301"/>
    <n v="340.95"/>
    <n v="9"/>
    <n v="3068.55"/>
  </r>
  <r>
    <s v="Salesperson 10"/>
    <s v="Dinner Table"/>
    <x v="1"/>
    <x v="4"/>
    <x v="301"/>
    <n v="79.989999999999995"/>
    <n v="7"/>
    <n v="559.92999999999995"/>
  </r>
  <r>
    <s v="Salesperson 4"/>
    <s v="Coffee Table"/>
    <x v="3"/>
    <x v="3"/>
    <x v="302"/>
    <n v="168.95"/>
    <n v="3"/>
    <n v="506.85"/>
  </r>
  <r>
    <s v="Salesperson 12"/>
    <s v="Chair"/>
    <x v="0"/>
    <x v="2"/>
    <x v="303"/>
    <n v="340.95"/>
    <n v="10"/>
    <n v="3409.5"/>
  </r>
  <r>
    <s v="Salesperson 9"/>
    <s v="Dinner Table"/>
    <x v="2"/>
    <x v="0"/>
    <x v="303"/>
    <n v="79.989999999999995"/>
    <n v="8"/>
    <n v="639.91999999999996"/>
  </r>
  <r>
    <s v="Salesperson 2"/>
    <s v="Chair"/>
    <x v="1"/>
    <x v="3"/>
    <x v="303"/>
    <n v="340.95"/>
    <n v="2"/>
    <n v="681.9"/>
  </r>
  <r>
    <s v="Salesperson 4"/>
    <s v="Showcase"/>
    <x v="3"/>
    <x v="3"/>
    <x v="303"/>
    <n v="340.95"/>
    <n v="8"/>
    <n v="2727.6"/>
  </r>
  <r>
    <s v="Salesperson 9"/>
    <s v="Coffee Table"/>
    <x v="2"/>
    <x v="3"/>
    <x v="304"/>
    <n v="168.95"/>
    <n v="14"/>
    <n v="2365.3000000000002"/>
  </r>
  <r>
    <s v="Salesperson 12"/>
    <s v="Dinner Table"/>
    <x v="0"/>
    <x v="3"/>
    <x v="304"/>
    <n v="79.989999999999995"/>
    <n v="10"/>
    <n v="799.9"/>
  </r>
  <r>
    <s v="Salesperson 12"/>
    <s v="Showcase"/>
    <x v="0"/>
    <x v="1"/>
    <x v="304"/>
    <n v="340.95"/>
    <n v="5"/>
    <n v="1704.75"/>
  </r>
  <r>
    <s v="Salesperson 8"/>
    <s v="Dinner Table"/>
    <x v="0"/>
    <x v="3"/>
    <x v="305"/>
    <n v="79.989999999999995"/>
    <n v="15"/>
    <n v="1199.8499999999999"/>
  </r>
  <r>
    <s v="Salesperson 11"/>
    <s v="Chair"/>
    <x v="3"/>
    <x v="3"/>
    <x v="305"/>
    <n v="340.95"/>
    <n v="12"/>
    <n v="4091.4"/>
  </r>
  <r>
    <s v="Salesperson 11"/>
    <s v="Coffee Table"/>
    <x v="3"/>
    <x v="4"/>
    <x v="306"/>
    <n v="168.95"/>
    <n v="2"/>
    <n v="337.9"/>
  </r>
  <r>
    <s v="Salesperson 3"/>
    <s v="Chair"/>
    <x v="2"/>
    <x v="0"/>
    <x v="307"/>
    <n v="340.95"/>
    <n v="11"/>
    <n v="3750.45"/>
  </r>
  <r>
    <s v="Salesperson 7"/>
    <s v="Couch"/>
    <x v="3"/>
    <x v="0"/>
    <x v="307"/>
    <n v="799.95"/>
    <n v="14"/>
    <n v="11199.3"/>
  </r>
  <r>
    <s v="Salesperson 12"/>
    <s v="Dinner Table"/>
    <x v="0"/>
    <x v="0"/>
    <x v="308"/>
    <n v="79.989999999999995"/>
    <n v="17"/>
    <n v="1359.83"/>
  </r>
  <r>
    <s v="Salesperson 3"/>
    <s v="Chair"/>
    <x v="2"/>
    <x v="3"/>
    <x v="308"/>
    <n v="340.95"/>
    <n v="8"/>
    <n v="2727.6"/>
  </r>
  <r>
    <s v="Salesperson 7"/>
    <s v="Couch"/>
    <x v="3"/>
    <x v="3"/>
    <x v="309"/>
    <n v="799.95"/>
    <n v="13"/>
    <n v="10399.35"/>
  </r>
  <r>
    <s v="Salesperson 1"/>
    <s v="Chair"/>
    <x v="2"/>
    <x v="1"/>
    <x v="309"/>
    <n v="340.95"/>
    <n v="8"/>
    <n v="2727.6"/>
  </r>
  <r>
    <s v="Salesperson 12"/>
    <s v="Coffee Table"/>
    <x v="0"/>
    <x v="4"/>
    <x v="309"/>
    <n v="168.95"/>
    <n v="13"/>
    <n v="2196.35"/>
  </r>
  <r>
    <s v="Salesperson 7"/>
    <s v="Coffee Table"/>
    <x v="3"/>
    <x v="3"/>
    <x v="310"/>
    <n v="168.95"/>
    <n v="6"/>
    <n v="1013.7"/>
  </r>
  <r>
    <s v="Salesperson 3"/>
    <s v="Showcase"/>
    <x v="2"/>
    <x v="0"/>
    <x v="311"/>
    <n v="340.95"/>
    <n v="7"/>
    <n v="2386.65"/>
  </r>
  <r>
    <s v="Salesperson 1"/>
    <s v="Dinner Table"/>
    <x v="0"/>
    <x v="3"/>
    <x v="311"/>
    <n v="79.989999999999995"/>
    <n v="2"/>
    <n v="159.97999999999999"/>
  </r>
  <r>
    <s v="Salesperson 11"/>
    <s v="Couch"/>
    <x v="3"/>
    <x v="0"/>
    <x v="312"/>
    <n v="799.95"/>
    <n v="7"/>
    <n v="5599.65"/>
  </r>
  <r>
    <s v="Salesperson 1"/>
    <s v="Coffee Table"/>
    <x v="0"/>
    <x v="2"/>
    <x v="313"/>
    <n v="168.95"/>
    <n v="14"/>
    <n v="2365.3000000000002"/>
  </r>
  <r>
    <s v="Salesperson 8"/>
    <s v="Coffee Table"/>
    <x v="0"/>
    <x v="2"/>
    <x v="313"/>
    <n v="168.95"/>
    <n v="12"/>
    <n v="2027.4"/>
  </r>
  <r>
    <s v="Salesperson 1"/>
    <s v="Coffee Table"/>
    <x v="0"/>
    <x v="1"/>
    <x v="313"/>
    <n v="168.95"/>
    <n v="13"/>
    <n v="2196.35"/>
  </r>
  <r>
    <s v="Salesperson 12"/>
    <s v="Chair"/>
    <x v="0"/>
    <x v="4"/>
    <x v="313"/>
    <n v="340.95"/>
    <n v="10"/>
    <n v="3409.5"/>
  </r>
  <r>
    <s v="Salesperson 10"/>
    <s v="Couch"/>
    <x v="1"/>
    <x v="0"/>
    <x v="314"/>
    <n v="799.95"/>
    <n v="20"/>
    <n v="15999"/>
  </r>
  <r>
    <s v="Salesperson 7"/>
    <s v="Chair"/>
    <x v="3"/>
    <x v="3"/>
    <x v="314"/>
    <n v="340.95"/>
    <n v="5"/>
    <n v="1704.75"/>
  </r>
  <r>
    <s v="Salesperson 1"/>
    <s v="Couch"/>
    <x v="0"/>
    <x v="1"/>
    <x v="314"/>
    <n v="799.95"/>
    <n v="4"/>
    <n v="3199.8"/>
  </r>
  <r>
    <s v="Salesperson 7"/>
    <s v="Couch"/>
    <x v="3"/>
    <x v="1"/>
    <x v="314"/>
    <n v="799.95"/>
    <n v="2"/>
    <n v="1599.9"/>
  </r>
  <r>
    <s v="Salesperson 11"/>
    <s v="Dinner Table"/>
    <x v="3"/>
    <x v="4"/>
    <x v="314"/>
    <n v="79.989999999999995"/>
    <n v="2"/>
    <n v="159.97999999999999"/>
  </r>
  <r>
    <s v="Salesperson 10"/>
    <s v="Coffee Table"/>
    <x v="1"/>
    <x v="0"/>
    <x v="315"/>
    <n v="168.95"/>
    <n v="17"/>
    <n v="2872.15"/>
  </r>
  <r>
    <s v="Salesperson 1"/>
    <s v="Coffee Table"/>
    <x v="0"/>
    <x v="3"/>
    <x v="315"/>
    <n v="168.95"/>
    <n v="13"/>
    <n v="2196.35"/>
  </r>
  <r>
    <s v="Salesperson 11"/>
    <s v="Showcase"/>
    <x v="3"/>
    <x v="4"/>
    <x v="316"/>
    <n v="340.95"/>
    <n v="9"/>
    <n v="3068.55"/>
  </r>
  <r>
    <s v="Salesperson 1"/>
    <s v="Couch"/>
    <x v="0"/>
    <x v="0"/>
    <x v="317"/>
    <n v="799.95"/>
    <n v="8"/>
    <n v="6399.6"/>
  </r>
  <r>
    <s v="Salesperson 11"/>
    <s v="Showcase"/>
    <x v="3"/>
    <x v="0"/>
    <x v="317"/>
    <n v="340.95"/>
    <n v="20"/>
    <n v="6819"/>
  </r>
  <r>
    <s v="Salesperson 3"/>
    <s v="Couch"/>
    <x v="2"/>
    <x v="4"/>
    <x v="317"/>
    <n v="799.95"/>
    <n v="12"/>
    <n v="9599.4"/>
  </r>
  <r>
    <s v="Salesperson 3"/>
    <s v="Chair"/>
    <x v="2"/>
    <x v="4"/>
    <x v="317"/>
    <n v="340.95"/>
    <n v="9"/>
    <n v="3068.55"/>
  </r>
  <r>
    <s v="Salesperson 4"/>
    <s v="Dinner Table"/>
    <x v="3"/>
    <x v="4"/>
    <x v="318"/>
    <n v="79.989999999999995"/>
    <n v="3"/>
    <n v="239.97"/>
  </r>
  <r>
    <s v="Salesperson 1"/>
    <s v="Coffee Table"/>
    <x v="0"/>
    <x v="0"/>
    <x v="319"/>
    <n v="168.95"/>
    <n v="14"/>
    <n v="2365.3000000000002"/>
  </r>
  <r>
    <s v="Salesperson 7"/>
    <s v="Couch"/>
    <x v="3"/>
    <x v="3"/>
    <x v="319"/>
    <n v="799.95"/>
    <n v="10"/>
    <n v="7999.5"/>
  </r>
  <r>
    <s v="Salesperson 8"/>
    <s v="Coffee Table"/>
    <x v="0"/>
    <x v="3"/>
    <x v="319"/>
    <n v="168.95"/>
    <n v="4"/>
    <n v="675.8"/>
  </r>
  <r>
    <s v="Salesperson 1"/>
    <s v="Chair"/>
    <x v="2"/>
    <x v="2"/>
    <x v="320"/>
    <n v="340.95"/>
    <n v="2"/>
    <n v="681.9"/>
  </r>
  <r>
    <s v="Salesperson 12"/>
    <s v="Coffee Table"/>
    <x v="0"/>
    <x v="0"/>
    <x v="320"/>
    <n v="168.95"/>
    <n v="6"/>
    <n v="1013.7"/>
  </r>
  <r>
    <s v="Salesperson 12"/>
    <s v="Showcase"/>
    <x v="0"/>
    <x v="2"/>
    <x v="321"/>
    <n v="340.95"/>
    <n v="7"/>
    <n v="2386.65"/>
  </r>
  <r>
    <s v="Salesperson 8"/>
    <s v="Couch"/>
    <x v="0"/>
    <x v="1"/>
    <x v="322"/>
    <n v="799.95"/>
    <n v="3"/>
    <n v="2399.85"/>
  </r>
  <r>
    <s v="Salesperson 10"/>
    <s v="Chair"/>
    <x v="1"/>
    <x v="0"/>
    <x v="323"/>
    <n v="340.95"/>
    <n v="8"/>
    <n v="2727.6"/>
  </r>
  <r>
    <s v="Salesperson 4"/>
    <s v="Showcase"/>
    <x v="3"/>
    <x v="4"/>
    <x v="323"/>
    <n v="340.95"/>
    <n v="9"/>
    <n v="3068.55"/>
  </r>
  <r>
    <s v="Salesperson 4"/>
    <s v="Couch"/>
    <x v="3"/>
    <x v="0"/>
    <x v="324"/>
    <n v="799.95"/>
    <n v="11"/>
    <n v="8799.4500000000007"/>
  </r>
  <r>
    <s v="Salesperson 9"/>
    <s v="Showcase"/>
    <x v="2"/>
    <x v="1"/>
    <x v="324"/>
    <n v="340.95"/>
    <n v="11"/>
    <n v="3750.45"/>
  </r>
  <r>
    <s v="Salesperson 4"/>
    <s v="Couch"/>
    <x v="3"/>
    <x v="2"/>
    <x v="325"/>
    <n v="799.95"/>
    <n v="1"/>
    <n v="799.95"/>
  </r>
  <r>
    <s v="Salesperson 2"/>
    <s v="Dinner Table"/>
    <x v="1"/>
    <x v="4"/>
    <x v="325"/>
    <n v="79.989999999999995"/>
    <n v="11"/>
    <n v="879.89"/>
  </r>
  <r>
    <s v="Salesperson 3"/>
    <s v="Dinner Table"/>
    <x v="2"/>
    <x v="4"/>
    <x v="325"/>
    <n v="79.989999999999995"/>
    <n v="11"/>
    <n v="879.89"/>
  </r>
  <r>
    <s v="Salesperson 8"/>
    <s v="Showcase"/>
    <x v="0"/>
    <x v="2"/>
    <x v="326"/>
    <n v="340.95"/>
    <n v="3"/>
    <n v="1022.85"/>
  </r>
  <r>
    <s v="Salesperson 12"/>
    <s v="Couch"/>
    <x v="0"/>
    <x v="2"/>
    <x v="326"/>
    <n v="799.95"/>
    <n v="1"/>
    <n v="799.95"/>
  </r>
  <r>
    <s v="Salesperson 9"/>
    <s v="Chair"/>
    <x v="2"/>
    <x v="3"/>
    <x v="326"/>
    <n v="340.95"/>
    <n v="1"/>
    <n v="340.95"/>
  </r>
  <r>
    <s v="Salesperson 1"/>
    <s v="Chair"/>
    <x v="2"/>
    <x v="2"/>
    <x v="327"/>
    <n v="340.95"/>
    <n v="7"/>
    <n v="2386.65"/>
  </r>
  <r>
    <s v="Salesperson 8"/>
    <s v="Couch"/>
    <x v="0"/>
    <x v="2"/>
    <x v="327"/>
    <n v="799.95"/>
    <n v="12"/>
    <n v="9599.4"/>
  </r>
  <r>
    <s v="Salesperson 1"/>
    <s v="Couch"/>
    <x v="0"/>
    <x v="0"/>
    <x v="328"/>
    <n v="799.95"/>
    <n v="19"/>
    <n v="15199.05"/>
  </r>
  <r>
    <s v="Salesperson 3"/>
    <s v="Couch"/>
    <x v="2"/>
    <x v="0"/>
    <x v="329"/>
    <n v="799.95"/>
    <n v="16"/>
    <n v="12799.2"/>
  </r>
  <r>
    <s v="Salesperson 12"/>
    <s v="Couch"/>
    <x v="0"/>
    <x v="0"/>
    <x v="329"/>
    <n v="799.95"/>
    <n v="17"/>
    <n v="13599.15"/>
  </r>
  <r>
    <s v="Salesperson 11"/>
    <s v="Couch"/>
    <x v="3"/>
    <x v="4"/>
    <x v="329"/>
    <n v="799.95"/>
    <n v="8"/>
    <n v="6399.6"/>
  </r>
  <r>
    <s v="Salesperson 12"/>
    <s v="Dinner Table"/>
    <x v="0"/>
    <x v="4"/>
    <x v="329"/>
    <n v="79.989999999999995"/>
    <n v="3"/>
    <n v="239.97"/>
  </r>
  <r>
    <s v="Salesperson 7"/>
    <s v="Dinner Table"/>
    <x v="3"/>
    <x v="3"/>
    <x v="330"/>
    <n v="79.989999999999995"/>
    <n v="15"/>
    <n v="1199.8499999999999"/>
  </r>
  <r>
    <s v="Salesperson 11"/>
    <s v="Coffee Table"/>
    <x v="3"/>
    <x v="2"/>
    <x v="331"/>
    <n v="168.95"/>
    <n v="13"/>
    <n v="2196.35"/>
  </r>
  <r>
    <s v="Salesperson 11"/>
    <s v="Coffee Table"/>
    <x v="3"/>
    <x v="3"/>
    <x v="331"/>
    <n v="168.95"/>
    <n v="3"/>
    <n v="506.85"/>
  </r>
  <r>
    <s v="Salesperson 8"/>
    <s v="Dinner Table"/>
    <x v="0"/>
    <x v="2"/>
    <x v="332"/>
    <n v="79.989999999999995"/>
    <n v="6"/>
    <n v="479.94"/>
  </r>
  <r>
    <s v="Salesperson 8"/>
    <s v="Chair"/>
    <x v="0"/>
    <x v="1"/>
    <x v="332"/>
    <n v="340.95"/>
    <n v="5"/>
    <n v="1704.75"/>
  </r>
  <r>
    <s v="Salesperson 3"/>
    <s v="Showcase"/>
    <x v="2"/>
    <x v="1"/>
    <x v="333"/>
    <n v="340.95"/>
    <n v="15"/>
    <n v="5114.25"/>
  </r>
  <r>
    <s v="Salesperson 12"/>
    <s v="Chair"/>
    <x v="0"/>
    <x v="1"/>
    <x v="333"/>
    <n v="340.95"/>
    <n v="2"/>
    <n v="681.9"/>
  </r>
  <r>
    <s v="Salesperson 4"/>
    <s v="Dinner Table"/>
    <x v="3"/>
    <x v="2"/>
    <x v="334"/>
    <n v="79.989999999999995"/>
    <n v="4"/>
    <n v="319.95999999999998"/>
  </r>
  <r>
    <s v="Salesperson 3"/>
    <s v="Showcase"/>
    <x v="2"/>
    <x v="0"/>
    <x v="334"/>
    <n v="340.95"/>
    <n v="9"/>
    <n v="3068.55"/>
  </r>
  <r>
    <s v="Salesperson 11"/>
    <s v="Dinner Table"/>
    <x v="3"/>
    <x v="1"/>
    <x v="334"/>
    <n v="79.989999999999995"/>
    <n v="8"/>
    <n v="639.91999999999996"/>
  </r>
  <r>
    <s v="Salesperson 7"/>
    <s v="Couch"/>
    <x v="3"/>
    <x v="0"/>
    <x v="335"/>
    <n v="799.95"/>
    <n v="10"/>
    <n v="7999.5"/>
  </r>
  <r>
    <s v="Salesperson 12"/>
    <s v="Dinner Table"/>
    <x v="0"/>
    <x v="2"/>
    <x v="336"/>
    <n v="79.989999999999995"/>
    <n v="4"/>
    <n v="319.95999999999998"/>
  </r>
  <r>
    <s v="Salesperson 11"/>
    <s v="Showcase"/>
    <x v="3"/>
    <x v="3"/>
    <x v="336"/>
    <n v="340.95"/>
    <n v="13"/>
    <n v="4432.3500000000004"/>
  </r>
  <r>
    <s v="Salesperson 12"/>
    <s v="Coffee Table"/>
    <x v="0"/>
    <x v="0"/>
    <x v="337"/>
    <n v="168.95"/>
    <n v="8"/>
    <n v="1351.6"/>
  </r>
  <r>
    <s v="Salesperson 1"/>
    <s v="Dinner Table"/>
    <x v="0"/>
    <x v="1"/>
    <x v="338"/>
    <n v="79.989999999999995"/>
    <n v="10"/>
    <n v="799.9"/>
  </r>
  <r>
    <s v="Salesperson 12"/>
    <s v="Chair"/>
    <x v="0"/>
    <x v="1"/>
    <x v="338"/>
    <n v="340.95"/>
    <n v="7"/>
    <n v="2386.65"/>
  </r>
  <r>
    <s v="Salesperson 8"/>
    <s v="Dinner Table"/>
    <x v="0"/>
    <x v="4"/>
    <x v="338"/>
    <n v="79.989999999999995"/>
    <n v="15"/>
    <n v="1199.8499999999999"/>
  </r>
  <r>
    <s v="Salesperson 9"/>
    <s v="Coffee Table"/>
    <x v="2"/>
    <x v="4"/>
    <x v="338"/>
    <n v="168.95"/>
    <n v="3"/>
    <n v="506.85"/>
  </r>
  <r>
    <s v="Salesperson 11"/>
    <s v="Dinner Table"/>
    <x v="3"/>
    <x v="2"/>
    <x v="339"/>
    <n v="79.989999999999995"/>
    <n v="3"/>
    <n v="239.97"/>
  </r>
  <r>
    <s v="Salesperson 5"/>
    <s v="Coffee Table"/>
    <x v="3"/>
    <x v="0"/>
    <x v="339"/>
    <n v="168.95"/>
    <n v="17"/>
    <n v="2872.15"/>
  </r>
  <r>
    <s v="Salesperson 4"/>
    <s v="Dinner Table"/>
    <x v="3"/>
    <x v="3"/>
    <x v="339"/>
    <n v="79.989999999999995"/>
    <n v="14"/>
    <n v="1119.8599999999999"/>
  </r>
  <r>
    <s v="Salesperson 10"/>
    <s v="Couch"/>
    <x v="1"/>
    <x v="4"/>
    <x v="339"/>
    <n v="799.95"/>
    <n v="5"/>
    <n v="3999.75"/>
  </r>
  <r>
    <s v="Salesperson 2"/>
    <s v="Chair"/>
    <x v="1"/>
    <x v="0"/>
    <x v="340"/>
    <n v="340.95"/>
    <n v="6"/>
    <n v="2045.7"/>
  </r>
  <r>
    <s v="Salesperson 9"/>
    <s v="Chair"/>
    <x v="2"/>
    <x v="0"/>
    <x v="341"/>
    <n v="340.95"/>
    <n v="9"/>
    <n v="3068.55"/>
  </r>
  <r>
    <s v="Salesperson 9"/>
    <s v="Chair"/>
    <x v="2"/>
    <x v="1"/>
    <x v="341"/>
    <n v="340.95"/>
    <n v="6"/>
    <n v="2045.7"/>
  </r>
  <r>
    <s v="Salesperson 3"/>
    <s v="Couch"/>
    <x v="2"/>
    <x v="1"/>
    <x v="342"/>
    <n v="799.95"/>
    <n v="7"/>
    <n v="5599.65"/>
  </r>
  <r>
    <s v="Salesperson 11"/>
    <s v="Coffee Table"/>
    <x v="3"/>
    <x v="1"/>
    <x v="342"/>
    <n v="168.95"/>
    <n v="4"/>
    <n v="675.8"/>
  </r>
  <r>
    <s v="Salesperson 3"/>
    <s v="Coffee Table"/>
    <x v="2"/>
    <x v="0"/>
    <x v="343"/>
    <n v="168.95"/>
    <n v="13"/>
    <n v="2196.35"/>
  </r>
  <r>
    <s v="Salesperson 7"/>
    <s v="Dinner Table"/>
    <x v="3"/>
    <x v="1"/>
    <x v="344"/>
    <n v="79.989999999999995"/>
    <n v="8"/>
    <n v="639.91999999999996"/>
  </r>
  <r>
    <s v="Salesperson 7"/>
    <s v="Dinner Table"/>
    <x v="3"/>
    <x v="1"/>
    <x v="344"/>
    <n v="79.989999999999995"/>
    <n v="12"/>
    <n v="959.88"/>
  </r>
  <r>
    <s v="Salesperson 3"/>
    <s v="Dinner Table"/>
    <x v="2"/>
    <x v="4"/>
    <x v="344"/>
    <n v="79.989999999999995"/>
    <n v="3"/>
    <n v="239.97"/>
  </r>
  <r>
    <s v="Salesperson 5"/>
    <s v="Dinner Table"/>
    <x v="3"/>
    <x v="2"/>
    <x v="345"/>
    <n v="79.989999999999995"/>
    <n v="15"/>
    <n v="1199.8499999999999"/>
  </r>
  <r>
    <s v="Salesperson 3"/>
    <s v="Coffee Table"/>
    <x v="2"/>
    <x v="3"/>
    <x v="345"/>
    <n v="168.95"/>
    <n v="4"/>
    <n v="675.8"/>
  </r>
  <r>
    <s v="Salesperson 8"/>
    <s v="Dinner Table"/>
    <x v="0"/>
    <x v="3"/>
    <x v="346"/>
    <n v="79.989999999999995"/>
    <n v="12"/>
    <n v="959.88"/>
  </r>
  <r>
    <s v="Salesperson 1"/>
    <s v="Chair"/>
    <x v="2"/>
    <x v="1"/>
    <x v="346"/>
    <n v="340.95"/>
    <n v="2"/>
    <n v="681.9"/>
  </r>
  <r>
    <s v="Salesperson 9"/>
    <s v="Showcase"/>
    <x v="2"/>
    <x v="1"/>
    <x v="347"/>
    <n v="340.95"/>
    <n v="5"/>
    <n v="1704.75"/>
  </r>
  <r>
    <s v="Salesperson 8"/>
    <s v="Showcase"/>
    <x v="0"/>
    <x v="4"/>
    <x v="347"/>
    <n v="340.95"/>
    <n v="3"/>
    <n v="1022.85"/>
  </r>
  <r>
    <s v="Salesperson 12"/>
    <s v="Dinner Table"/>
    <x v="0"/>
    <x v="3"/>
    <x v="348"/>
    <n v="79.989999999999995"/>
    <n v="3"/>
    <n v="239.97"/>
  </r>
  <r>
    <s v="Salesperson 4"/>
    <s v="Coffee Table"/>
    <x v="3"/>
    <x v="2"/>
    <x v="349"/>
    <n v="168.95"/>
    <n v="2"/>
    <n v="337.9"/>
  </r>
  <r>
    <s v="Salesperson 9"/>
    <s v="Coffee Table"/>
    <x v="2"/>
    <x v="2"/>
    <x v="349"/>
    <n v="168.95"/>
    <n v="2"/>
    <n v="337.9"/>
  </r>
  <r>
    <s v="Salesperson 4"/>
    <s v="Dinner Table"/>
    <x v="3"/>
    <x v="4"/>
    <x v="350"/>
    <n v="79.989999999999995"/>
    <n v="2"/>
    <n v="159.97999999999999"/>
  </r>
  <r>
    <s v="Salesperson 7"/>
    <s v="Chair"/>
    <x v="3"/>
    <x v="4"/>
    <x v="351"/>
    <n v="340.95"/>
    <n v="6"/>
    <n v="2045.7"/>
  </r>
  <r>
    <s v="Salesperson 12"/>
    <s v="Coffee Table"/>
    <x v="0"/>
    <x v="0"/>
    <x v="352"/>
    <n v="168.95"/>
    <n v="17"/>
    <n v="2872.15"/>
  </r>
  <r>
    <s v="Salesperson 9"/>
    <s v="Couch"/>
    <x v="2"/>
    <x v="1"/>
    <x v="353"/>
    <n v="799.95"/>
    <n v="10"/>
    <n v="7999.5"/>
  </r>
  <r>
    <s v="Salesperson 11"/>
    <s v="Showcase"/>
    <x v="3"/>
    <x v="1"/>
    <x v="353"/>
    <n v="340.95"/>
    <n v="14"/>
    <n v="4773.3"/>
  </r>
  <r>
    <s v="Salesperson 9"/>
    <s v="Chair"/>
    <x v="2"/>
    <x v="2"/>
    <x v="354"/>
    <n v="340.95"/>
    <n v="9"/>
    <n v="3068.55"/>
  </r>
  <r>
    <s v="Salesperson 8"/>
    <s v="Dinner Table"/>
    <x v="0"/>
    <x v="3"/>
    <x v="354"/>
    <n v="79.989999999999995"/>
    <n v="10"/>
    <n v="799.9"/>
  </r>
  <r>
    <s v="Salesperson 7"/>
    <s v="Dinner Table"/>
    <x v="3"/>
    <x v="0"/>
    <x v="355"/>
    <n v="79.989999999999995"/>
    <n v="8"/>
    <n v="639.91999999999996"/>
  </r>
  <r>
    <s v="Salesperson 9"/>
    <s v="Dinner Table"/>
    <x v="2"/>
    <x v="4"/>
    <x v="356"/>
    <n v="79.989999999999995"/>
    <n v="9"/>
    <n v="719.91"/>
  </r>
  <r>
    <s v="Salesperson 12"/>
    <s v="Couch"/>
    <x v="0"/>
    <x v="1"/>
    <x v="357"/>
    <n v="799.95"/>
    <n v="7"/>
    <n v="5599.65"/>
  </r>
  <r>
    <s v="Salesperson 4"/>
    <s v="Couch"/>
    <x v="3"/>
    <x v="4"/>
    <x v="357"/>
    <n v="799.95"/>
    <n v="5"/>
    <n v="3999.75"/>
  </r>
  <r>
    <s v="Salesperson 3"/>
    <s v="Chair"/>
    <x v="2"/>
    <x v="1"/>
    <x v="358"/>
    <n v="340.95"/>
    <n v="8"/>
    <n v="2727.6"/>
  </r>
  <r>
    <s v="Salesperson 4"/>
    <s v="Showcase"/>
    <x v="3"/>
    <x v="1"/>
    <x v="359"/>
    <n v="340.95"/>
    <n v="10"/>
    <n v="3409.5"/>
  </r>
  <r>
    <s v="Salesperson 3"/>
    <s v="Coffee Table"/>
    <x v="2"/>
    <x v="4"/>
    <x v="359"/>
    <n v="168.95"/>
    <n v="5"/>
    <n v="844.75"/>
  </r>
  <r>
    <s v="Salesperson 7"/>
    <s v="Chair"/>
    <x v="3"/>
    <x v="2"/>
    <x v="360"/>
    <n v="340.95"/>
    <n v="10"/>
    <n v="3409.5"/>
  </r>
  <r>
    <s v="Salesperson 4"/>
    <s v="Dinner Table"/>
    <x v="3"/>
    <x v="1"/>
    <x v="360"/>
    <n v="79.989999999999995"/>
    <n v="3"/>
    <n v="239.97"/>
  </r>
  <r>
    <s v="Salesperson 9"/>
    <s v="Chair"/>
    <x v="2"/>
    <x v="0"/>
    <x v="361"/>
    <n v="340.95"/>
    <n v="16"/>
    <n v="5455.2"/>
  </r>
  <r>
    <s v="Salesperson 2"/>
    <s v="Dinner Table"/>
    <x v="1"/>
    <x v="2"/>
    <x v="362"/>
    <n v="79.989999999999995"/>
    <n v="8"/>
    <n v="639.91999999999996"/>
  </r>
  <r>
    <s v="Salesperson 3"/>
    <s v="Showcase"/>
    <x v="2"/>
    <x v="1"/>
    <x v="362"/>
    <n v="340.95"/>
    <n v="5"/>
    <n v="1704.75"/>
  </r>
  <r>
    <s v="Salesperson 5"/>
    <s v="Showcase"/>
    <x v="3"/>
    <x v="2"/>
    <x v="363"/>
    <n v="340.95"/>
    <n v="13"/>
    <n v="4432.3500000000004"/>
  </r>
  <r>
    <s v="Salesperson 7"/>
    <s v="Dinner Table"/>
    <x v="3"/>
    <x v="2"/>
    <x v="363"/>
    <n v="79.989999999999995"/>
    <n v="13"/>
    <n v="1039.8699999999999"/>
  </r>
  <r>
    <s v="Salesperson 10"/>
    <s v="Chair"/>
    <x v="1"/>
    <x v="2"/>
    <x v="363"/>
    <n v="340.95"/>
    <n v="11"/>
    <n v="3750.45"/>
  </r>
  <r>
    <s v="Salesperson 12"/>
    <s v="Couch"/>
    <x v="0"/>
    <x v="1"/>
    <x v="363"/>
    <n v="799.95"/>
    <n v="12"/>
    <n v="9599.4"/>
  </r>
  <r>
    <s v="Salesperson 5"/>
    <s v="Dinner Table"/>
    <x v="3"/>
    <x v="4"/>
    <x v="363"/>
    <n v="79.989999999999995"/>
    <n v="1"/>
    <n v="79.989999999999995"/>
  </r>
  <r>
    <s v="Salesperson 11"/>
    <s v="Coffee Table"/>
    <x v="3"/>
    <x v="0"/>
    <x v="364"/>
    <n v="168.95"/>
    <n v="8"/>
    <n v="1351.6"/>
  </r>
  <r>
    <s v="Salesperson 12"/>
    <s v="Chair"/>
    <x v="0"/>
    <x v="4"/>
    <x v="364"/>
    <n v="340.95"/>
    <n v="7"/>
    <n v="2386.65"/>
  </r>
  <r>
    <s v="Salesperson 12"/>
    <s v="Couch"/>
    <x v="0"/>
    <x v="0"/>
    <x v="365"/>
    <n v="799.95"/>
    <n v="16"/>
    <n v="12799.2"/>
  </r>
  <r>
    <s v="Salesperson 8"/>
    <s v="Coffee Table"/>
    <x v="0"/>
    <x v="4"/>
    <x v="365"/>
    <n v="168.95"/>
    <n v="5"/>
    <n v="844.75"/>
  </r>
  <r>
    <s v="Salesperson 12"/>
    <s v="Dinner Table"/>
    <x v="0"/>
    <x v="4"/>
    <x v="365"/>
    <n v="79.989999999999995"/>
    <n v="8"/>
    <n v="639.91999999999996"/>
  </r>
  <r>
    <s v="Salesperson 8"/>
    <s v="Showcase"/>
    <x v="0"/>
    <x v="2"/>
    <x v="366"/>
    <n v="340.95"/>
    <n v="9"/>
    <n v="3068.55"/>
  </r>
  <r>
    <s v="Salesperson 10"/>
    <s v="Showcase"/>
    <x v="1"/>
    <x v="3"/>
    <x v="366"/>
    <n v="340.95"/>
    <n v="8"/>
    <n v="2727.6"/>
  </r>
  <r>
    <s v="Salesperson 12"/>
    <s v="Chair"/>
    <x v="0"/>
    <x v="1"/>
    <x v="366"/>
    <n v="340.95"/>
    <n v="3"/>
    <n v="1022.85"/>
  </r>
  <r>
    <s v="Salesperson 8"/>
    <s v="Showcase"/>
    <x v="0"/>
    <x v="4"/>
    <x v="366"/>
    <n v="340.95"/>
    <n v="15"/>
    <n v="5114.25"/>
  </r>
  <r>
    <s v="Salesperson 4"/>
    <s v="Couch"/>
    <x v="3"/>
    <x v="1"/>
    <x v="367"/>
    <n v="799.95"/>
    <n v="13"/>
    <n v="10399.35"/>
  </r>
  <r>
    <s v="Salesperson 9"/>
    <s v="Dinner Table"/>
    <x v="2"/>
    <x v="1"/>
    <x v="367"/>
    <n v="79.989999999999995"/>
    <n v="7"/>
    <n v="559.92999999999995"/>
  </r>
  <r>
    <s v="Salesperson 3"/>
    <s v="Showcase"/>
    <x v="2"/>
    <x v="4"/>
    <x v="367"/>
    <n v="340.95"/>
    <n v="1"/>
    <n v="340.95"/>
  </r>
  <r>
    <s v="Salesperson 1"/>
    <s v="Dinner Table"/>
    <x v="0"/>
    <x v="2"/>
    <x v="368"/>
    <n v="79.989999999999995"/>
    <n v="13"/>
    <n v="1039.8699999999999"/>
  </r>
  <r>
    <s v="Salesperson 4"/>
    <s v="Coffee Table"/>
    <x v="3"/>
    <x v="1"/>
    <x v="368"/>
    <n v="168.95"/>
    <n v="2"/>
    <n v="337.9"/>
  </r>
  <r>
    <s v="Salesperson 3"/>
    <s v="Chair"/>
    <x v="2"/>
    <x v="3"/>
    <x v="369"/>
    <n v="340.95"/>
    <n v="1"/>
    <n v="340.95"/>
  </r>
  <r>
    <s v="Salesperson 3"/>
    <s v="Showcase"/>
    <x v="2"/>
    <x v="1"/>
    <x v="370"/>
    <n v="340.95"/>
    <n v="1"/>
    <n v="340.95"/>
  </r>
  <r>
    <s v="Salesperson 2"/>
    <s v="Dinner Table"/>
    <x v="1"/>
    <x v="4"/>
    <x v="371"/>
    <n v="79.989999999999995"/>
    <n v="8"/>
    <n v="639.91999999999996"/>
  </r>
  <r>
    <s v="Salesperson 7"/>
    <s v="Couch"/>
    <x v="3"/>
    <x v="3"/>
    <x v="372"/>
    <n v="799.95"/>
    <n v="10"/>
    <n v="7999.5"/>
  </r>
  <r>
    <s v="Salesperson 10"/>
    <s v="Dinner Table"/>
    <x v="1"/>
    <x v="4"/>
    <x v="373"/>
    <n v="79.989999999999995"/>
    <n v="15"/>
    <n v="1199.8499999999999"/>
  </r>
  <r>
    <s v="Salesperson 3"/>
    <s v="Coffee Table"/>
    <x v="2"/>
    <x v="3"/>
    <x v="374"/>
    <n v="168.95"/>
    <n v="13"/>
    <n v="2196.35"/>
  </r>
  <r>
    <s v="Salesperson 5"/>
    <s v="Coffee Table"/>
    <x v="3"/>
    <x v="4"/>
    <x v="374"/>
    <n v="168.95"/>
    <n v="12"/>
    <n v="2027.4"/>
  </r>
  <r>
    <s v="Salesperson 3"/>
    <s v="Showcase"/>
    <x v="2"/>
    <x v="2"/>
    <x v="375"/>
    <n v="340.95"/>
    <n v="5"/>
    <n v="1704.75"/>
  </r>
  <r>
    <s v="Salesperson 4"/>
    <s v="Chair"/>
    <x v="3"/>
    <x v="4"/>
    <x v="376"/>
    <n v="340.95"/>
    <n v="7"/>
    <n v="2386.65"/>
  </r>
  <r>
    <s v="Salesperson 3"/>
    <s v="Showcase"/>
    <x v="2"/>
    <x v="1"/>
    <x v="377"/>
    <n v="340.95"/>
    <n v="5"/>
    <n v="1704.75"/>
  </r>
  <r>
    <s v="Salesperson 3"/>
    <s v="Showcase"/>
    <x v="2"/>
    <x v="1"/>
    <x v="378"/>
    <n v="340.95"/>
    <n v="10"/>
    <n v="3409.5"/>
  </r>
  <r>
    <s v="Salesperson 3"/>
    <s v="Dinner Table"/>
    <x v="2"/>
    <x v="1"/>
    <x v="379"/>
    <n v="79.989999999999995"/>
    <n v="7"/>
    <n v="559.92999999999995"/>
  </r>
  <r>
    <s v="Salesperson 11"/>
    <s v="Couch"/>
    <x v="3"/>
    <x v="2"/>
    <x v="380"/>
    <n v="799.95"/>
    <n v="13"/>
    <n v="10399.35"/>
  </r>
  <r>
    <s v="Salesperson 2"/>
    <s v="Coffee Table"/>
    <x v="1"/>
    <x v="3"/>
    <x v="381"/>
    <n v="168.95"/>
    <n v="3"/>
    <n v="506.85"/>
  </r>
  <r>
    <s v="Salesperson 12"/>
    <s v="Chair"/>
    <x v="0"/>
    <x v="4"/>
    <x v="381"/>
    <n v="340.95"/>
    <n v="7"/>
    <n v="2386.65"/>
  </r>
  <r>
    <s v="Salesperson 7"/>
    <s v="Chair"/>
    <x v="3"/>
    <x v="2"/>
    <x v="382"/>
    <n v="340.95"/>
    <n v="9"/>
    <n v="3068.55"/>
  </r>
  <r>
    <s v="Salesperson 8"/>
    <s v="Dinner Table"/>
    <x v="0"/>
    <x v="2"/>
    <x v="382"/>
    <n v="79.989999999999995"/>
    <n v="2"/>
    <n v="159.97999999999999"/>
  </r>
  <r>
    <s v="Salesperson 9"/>
    <s v="Coffee Table"/>
    <x v="2"/>
    <x v="2"/>
    <x v="382"/>
    <n v="168.95"/>
    <n v="1"/>
    <n v="168.95"/>
  </r>
  <r>
    <s v="Salesperson 12"/>
    <s v="Showcase"/>
    <x v="0"/>
    <x v="2"/>
    <x v="382"/>
    <n v="340.95"/>
    <n v="14"/>
    <n v="4773.3"/>
  </r>
  <r>
    <s v="Salesperson 3"/>
    <s v="Coffee Table"/>
    <x v="2"/>
    <x v="3"/>
    <x v="382"/>
    <n v="168.95"/>
    <n v="6"/>
    <n v="1013.7"/>
  </r>
  <r>
    <s v="Salesperson 10"/>
    <s v="Coffee Table"/>
    <x v="1"/>
    <x v="3"/>
    <x v="382"/>
    <n v="168.95"/>
    <n v="15"/>
    <n v="2534.25"/>
  </r>
  <r>
    <s v="Salesperson 10"/>
    <s v="Showcase"/>
    <x v="1"/>
    <x v="4"/>
    <x v="382"/>
    <n v="340.95"/>
    <n v="8"/>
    <n v="2727.6"/>
  </r>
  <r>
    <s v="Salesperson 3"/>
    <s v="Dinner Table"/>
    <x v="2"/>
    <x v="2"/>
    <x v="383"/>
    <n v="79.989999999999995"/>
    <n v="7"/>
    <n v="559.92999999999995"/>
  </r>
  <r>
    <s v="Salesperson 2"/>
    <s v="Showcase"/>
    <x v="1"/>
    <x v="4"/>
    <x v="383"/>
    <n v="340.95"/>
    <n v="13"/>
    <n v="4432.3500000000004"/>
  </r>
  <r>
    <s v="Salesperson 7"/>
    <s v="Dinner Table"/>
    <x v="3"/>
    <x v="4"/>
    <x v="383"/>
    <n v="79.989999999999995"/>
    <n v="15"/>
    <n v="1199.8499999999999"/>
  </r>
  <r>
    <s v="Salesperson 10"/>
    <s v="Dinner Table"/>
    <x v="1"/>
    <x v="1"/>
    <x v="384"/>
    <n v="79.989999999999995"/>
    <n v="1"/>
    <n v="79.989999999999995"/>
  </r>
  <r>
    <s v="Salesperson 12"/>
    <s v="Coffee Table"/>
    <x v="0"/>
    <x v="0"/>
    <x v="385"/>
    <n v="168.95"/>
    <n v="20"/>
    <n v="3379"/>
  </r>
  <r>
    <s v="Salesperson 12"/>
    <s v="Showcase"/>
    <x v="0"/>
    <x v="1"/>
    <x v="385"/>
    <n v="340.95"/>
    <n v="13"/>
    <n v="4432.3500000000004"/>
  </r>
  <r>
    <s v="Salesperson 1"/>
    <s v="Couch"/>
    <x v="0"/>
    <x v="4"/>
    <x v="385"/>
    <n v="799.95"/>
    <n v="9"/>
    <n v="7199.55"/>
  </r>
  <r>
    <s v="Salesperson 4"/>
    <s v="Showcase"/>
    <x v="3"/>
    <x v="2"/>
    <x v="386"/>
    <n v="340.95"/>
    <n v="8"/>
    <n v="2727.6"/>
  </r>
  <r>
    <s v="Salesperson 9"/>
    <s v="Coffee Table"/>
    <x v="2"/>
    <x v="0"/>
    <x v="386"/>
    <n v="168.95"/>
    <n v="20"/>
    <n v="3379"/>
  </r>
  <r>
    <s v="Salesperson 9"/>
    <s v="Showcase"/>
    <x v="2"/>
    <x v="3"/>
    <x v="386"/>
    <n v="340.95"/>
    <n v="6"/>
    <n v="2045.7"/>
  </r>
  <r>
    <s v="Salesperson 4"/>
    <s v="Showcase"/>
    <x v="3"/>
    <x v="4"/>
    <x v="386"/>
    <n v="340.95"/>
    <n v="6"/>
    <n v="2045.7"/>
  </r>
  <r>
    <s v="Salesperson 5"/>
    <s v="Coffee Table"/>
    <x v="3"/>
    <x v="4"/>
    <x v="386"/>
    <n v="168.95"/>
    <n v="6"/>
    <n v="1013.7"/>
  </r>
  <r>
    <s v="Salesperson 10"/>
    <s v="Couch"/>
    <x v="1"/>
    <x v="0"/>
    <x v="387"/>
    <n v="799.95"/>
    <n v="19"/>
    <n v="15199.05"/>
  </r>
  <r>
    <s v="Salesperson 12"/>
    <s v="Showcase"/>
    <x v="0"/>
    <x v="4"/>
    <x v="387"/>
    <n v="340.95"/>
    <n v="10"/>
    <n v="3409.5"/>
  </r>
  <r>
    <s v="Salesperson 12"/>
    <s v="Coffee Table"/>
    <x v="0"/>
    <x v="2"/>
    <x v="388"/>
    <n v="168.95"/>
    <n v="6"/>
    <n v="1013.7"/>
  </r>
  <r>
    <s v="Salesperson 3"/>
    <s v="Dinner Table"/>
    <x v="2"/>
    <x v="4"/>
    <x v="389"/>
    <n v="79.989999999999995"/>
    <n v="7"/>
    <n v="559.92999999999995"/>
  </r>
  <r>
    <s v="Salesperson 3"/>
    <s v="Showcase"/>
    <x v="2"/>
    <x v="2"/>
    <x v="390"/>
    <n v="340.95"/>
    <n v="13"/>
    <n v="4432.3500000000004"/>
  </r>
  <r>
    <s v="Salesperson 2"/>
    <s v="Coffee Table"/>
    <x v="1"/>
    <x v="3"/>
    <x v="390"/>
    <n v="168.95"/>
    <n v="10"/>
    <n v="1689.5"/>
  </r>
  <r>
    <s v="Salesperson 5"/>
    <s v="Couch"/>
    <x v="3"/>
    <x v="1"/>
    <x v="391"/>
    <n v="799.95"/>
    <n v="15"/>
    <n v="11999.25"/>
  </r>
  <r>
    <s v="Salesperson 11"/>
    <s v="Chair"/>
    <x v="3"/>
    <x v="1"/>
    <x v="391"/>
    <n v="340.95"/>
    <n v="3"/>
    <n v="1022.85"/>
  </r>
  <r>
    <s v="Salesperson 5"/>
    <s v="Coffee Table"/>
    <x v="3"/>
    <x v="4"/>
    <x v="391"/>
    <n v="168.95"/>
    <n v="10"/>
    <n v="1689.5"/>
  </r>
  <r>
    <s v="Salesperson 7"/>
    <s v="Couch"/>
    <x v="3"/>
    <x v="3"/>
    <x v="392"/>
    <n v="799.95"/>
    <n v="11"/>
    <n v="8799.4500000000007"/>
  </r>
  <r>
    <s v="Salesperson 9"/>
    <s v="Couch"/>
    <x v="2"/>
    <x v="1"/>
    <x v="392"/>
    <n v="799.95"/>
    <n v="4"/>
    <n v="3199.8"/>
  </r>
  <r>
    <s v="Salesperson 5"/>
    <s v="Dinner Table"/>
    <x v="3"/>
    <x v="4"/>
    <x v="392"/>
    <n v="79.989999999999995"/>
    <n v="11"/>
    <n v="879.89"/>
  </r>
  <r>
    <s v="Salesperson 9"/>
    <s v="Showcase"/>
    <x v="2"/>
    <x v="1"/>
    <x v="393"/>
    <n v="340.95"/>
    <n v="9"/>
    <n v="3068.55"/>
  </r>
  <r>
    <s v="Salesperson 1"/>
    <s v="Couch"/>
    <x v="0"/>
    <x v="2"/>
    <x v="394"/>
    <n v="799.95"/>
    <n v="9"/>
    <n v="7199.55"/>
  </r>
  <r>
    <s v="Salesperson 5"/>
    <s v="Dinner Table"/>
    <x v="3"/>
    <x v="0"/>
    <x v="394"/>
    <n v="79.989999999999995"/>
    <n v="19"/>
    <n v="1519.81"/>
  </r>
  <r>
    <s v="Salesperson 4"/>
    <s v="Couch"/>
    <x v="3"/>
    <x v="0"/>
    <x v="395"/>
    <n v="799.95"/>
    <n v="14"/>
    <n v="11199.3"/>
  </r>
  <r>
    <s v="Salesperson 4"/>
    <s v="Coffee Table"/>
    <x v="3"/>
    <x v="2"/>
    <x v="396"/>
    <n v="168.95"/>
    <n v="1"/>
    <n v="168.95"/>
  </r>
  <r>
    <s v="Salesperson 11"/>
    <s v="Coffee Table"/>
    <x v="3"/>
    <x v="2"/>
    <x v="396"/>
    <n v="168.95"/>
    <n v="1"/>
    <n v="168.95"/>
  </r>
  <r>
    <s v="Salesperson 1"/>
    <s v="Showcase"/>
    <x v="0"/>
    <x v="0"/>
    <x v="396"/>
    <n v="340.95"/>
    <n v="12"/>
    <n v="4091.4"/>
  </r>
  <r>
    <s v="Salesperson 5"/>
    <s v="Dinner Table"/>
    <x v="3"/>
    <x v="3"/>
    <x v="396"/>
    <n v="79.989999999999995"/>
    <n v="15"/>
    <n v="1199.8499999999999"/>
  </r>
  <r>
    <s v="Salesperson 9"/>
    <s v="Coffee Table"/>
    <x v="2"/>
    <x v="0"/>
    <x v="397"/>
    <n v="168.95"/>
    <n v="6"/>
    <n v="1013.7"/>
  </r>
  <r>
    <s v="Salesperson 2"/>
    <s v="Couch"/>
    <x v="1"/>
    <x v="3"/>
    <x v="397"/>
    <n v="799.95"/>
    <n v="15"/>
    <n v="11999.25"/>
  </r>
  <r>
    <s v="Salesperson 2"/>
    <s v="Coffee Table"/>
    <x v="1"/>
    <x v="4"/>
    <x v="397"/>
    <n v="168.95"/>
    <n v="14"/>
    <n v="2365.3000000000002"/>
  </r>
  <r>
    <s v="Salesperson 2"/>
    <s v="Showcase"/>
    <x v="1"/>
    <x v="4"/>
    <x v="397"/>
    <n v="340.95"/>
    <n v="1"/>
    <n v="340.95"/>
  </r>
  <r>
    <s v="Salesperson 3"/>
    <s v="Coffee Table"/>
    <x v="2"/>
    <x v="4"/>
    <x v="398"/>
    <n v="168.95"/>
    <n v="12"/>
    <n v="2027.4"/>
  </r>
  <r>
    <s v="Salesperson 12"/>
    <s v="Coffee Table"/>
    <x v="0"/>
    <x v="0"/>
    <x v="399"/>
    <n v="168.95"/>
    <n v="8"/>
    <n v="1351.6"/>
  </r>
  <r>
    <s v="Salesperson 3"/>
    <s v="Coffee Table"/>
    <x v="2"/>
    <x v="2"/>
    <x v="400"/>
    <n v="168.95"/>
    <n v="10"/>
    <n v="1689.5"/>
  </r>
  <r>
    <s v="Salesperson 3"/>
    <s v="Chair"/>
    <x v="2"/>
    <x v="2"/>
    <x v="401"/>
    <n v="340.95"/>
    <n v="4"/>
    <n v="1363.8"/>
  </r>
  <r>
    <s v="Salesperson 7"/>
    <s v="Showcase"/>
    <x v="3"/>
    <x v="4"/>
    <x v="401"/>
    <n v="340.95"/>
    <n v="1"/>
    <n v="340.95"/>
  </r>
  <r>
    <s v="Salesperson 12"/>
    <s v="Couch"/>
    <x v="0"/>
    <x v="3"/>
    <x v="402"/>
    <n v="799.95"/>
    <n v="3"/>
    <n v="2399.85"/>
  </r>
  <r>
    <s v="Salesperson 11"/>
    <s v="Chair"/>
    <x v="3"/>
    <x v="3"/>
    <x v="403"/>
    <n v="340.95"/>
    <n v="8"/>
    <n v="2727.6"/>
  </r>
  <r>
    <s v="Salesperson 1"/>
    <s v="Couch"/>
    <x v="0"/>
    <x v="0"/>
    <x v="404"/>
    <n v="799.95"/>
    <n v="11"/>
    <n v="8799.4500000000007"/>
  </r>
  <r>
    <s v="Salesperson 2"/>
    <s v="Showcase"/>
    <x v="1"/>
    <x v="2"/>
    <x v="405"/>
    <n v="340.95"/>
    <n v="6"/>
    <n v="2045.7"/>
  </r>
  <r>
    <s v="Salesperson 2"/>
    <s v="Chair"/>
    <x v="1"/>
    <x v="1"/>
    <x v="405"/>
    <n v="340.95"/>
    <n v="1"/>
    <n v="340.95"/>
  </r>
  <r>
    <s v="Salesperson 9"/>
    <s v="Showcase"/>
    <x v="2"/>
    <x v="0"/>
    <x v="406"/>
    <n v="340.95"/>
    <n v="18"/>
    <n v="6137.1"/>
  </r>
  <r>
    <s v="Salesperson 3"/>
    <s v="Coffee Table"/>
    <x v="2"/>
    <x v="1"/>
    <x v="406"/>
    <n v="168.95"/>
    <n v="1"/>
    <n v="168.95"/>
  </r>
  <r>
    <s v="Salesperson 12"/>
    <s v="Showcase"/>
    <x v="0"/>
    <x v="0"/>
    <x v="407"/>
    <n v="340.95"/>
    <n v="16"/>
    <n v="5455.2"/>
  </r>
  <r>
    <s v="Salesperson 2"/>
    <s v="Coffee Table"/>
    <x v="1"/>
    <x v="0"/>
    <x v="408"/>
    <n v="168.95"/>
    <n v="18"/>
    <n v="3041.1"/>
  </r>
  <r>
    <s v="Salesperson 9"/>
    <s v="Dinner Table"/>
    <x v="2"/>
    <x v="3"/>
    <x v="408"/>
    <n v="79.989999999999995"/>
    <n v="8"/>
    <n v="639.91999999999996"/>
  </r>
  <r>
    <s v="Salesperson 2"/>
    <s v="Couch"/>
    <x v="1"/>
    <x v="1"/>
    <x v="408"/>
    <n v="799.95"/>
    <n v="13"/>
    <n v="10399.35"/>
  </r>
  <r>
    <s v="Salesperson 12"/>
    <s v="Couch"/>
    <x v="0"/>
    <x v="1"/>
    <x v="408"/>
    <n v="799.95"/>
    <n v="5"/>
    <n v="3999.75"/>
  </r>
  <r>
    <s v="Salesperson 11"/>
    <s v="Coffee Table"/>
    <x v="3"/>
    <x v="2"/>
    <x v="409"/>
    <n v="168.95"/>
    <n v="2"/>
    <n v="337.9"/>
  </r>
  <r>
    <s v="Salesperson 1"/>
    <s v="Coffee Table"/>
    <x v="0"/>
    <x v="1"/>
    <x v="410"/>
    <n v="168.95"/>
    <n v="13"/>
    <n v="2196.35"/>
  </r>
  <r>
    <s v="Salesperson 11"/>
    <s v="Couch"/>
    <x v="3"/>
    <x v="0"/>
    <x v="411"/>
    <n v="799.95"/>
    <n v="8"/>
    <n v="6399.6"/>
  </r>
  <r>
    <s v="Salesperson 7"/>
    <s v="Couch"/>
    <x v="3"/>
    <x v="2"/>
    <x v="412"/>
    <n v="799.95"/>
    <n v="7"/>
    <n v="5599.65"/>
  </r>
  <r>
    <s v="Salesperson 2"/>
    <s v="Chair"/>
    <x v="1"/>
    <x v="1"/>
    <x v="412"/>
    <n v="340.95"/>
    <n v="11"/>
    <n v="3750.45"/>
  </r>
  <r>
    <s v="Salesperson 5"/>
    <s v="Showcase"/>
    <x v="3"/>
    <x v="4"/>
    <x v="412"/>
    <n v="340.95"/>
    <n v="11"/>
    <n v="3750.45"/>
  </r>
  <r>
    <s v="Salesperson 7"/>
    <s v="Couch"/>
    <x v="3"/>
    <x v="2"/>
    <x v="413"/>
    <n v="799.95"/>
    <n v="13"/>
    <n v="10399.35"/>
  </r>
  <r>
    <s v="Salesperson 11"/>
    <s v="Dinner Table"/>
    <x v="3"/>
    <x v="2"/>
    <x v="413"/>
    <n v="79.989999999999995"/>
    <n v="1"/>
    <n v="79.989999999999995"/>
  </r>
  <r>
    <s v="Salesperson 3"/>
    <s v="Showcase"/>
    <x v="2"/>
    <x v="1"/>
    <x v="413"/>
    <n v="340.95"/>
    <n v="8"/>
    <n v="2727.6"/>
  </r>
  <r>
    <s v="Salesperson 12"/>
    <s v="Couch"/>
    <x v="0"/>
    <x v="2"/>
    <x v="414"/>
    <n v="799.95"/>
    <n v="2"/>
    <n v="1599.9"/>
  </r>
  <r>
    <s v="Salesperson 2"/>
    <s v="Chair"/>
    <x v="1"/>
    <x v="0"/>
    <x v="414"/>
    <n v="340.95"/>
    <n v="17"/>
    <n v="5796.15"/>
  </r>
  <r>
    <s v="Salesperson 12"/>
    <s v="Coffee Table"/>
    <x v="0"/>
    <x v="3"/>
    <x v="414"/>
    <n v="168.95"/>
    <n v="7"/>
    <n v="1182.6500000000001"/>
  </r>
  <r>
    <s v="Salesperson 2"/>
    <s v="Chair"/>
    <x v="1"/>
    <x v="3"/>
    <x v="415"/>
    <n v="340.95"/>
    <n v="6"/>
    <n v="2045.7"/>
  </r>
  <r>
    <s v="Salesperson 12"/>
    <s v="Coffee Table"/>
    <x v="0"/>
    <x v="0"/>
    <x v="416"/>
    <n v="168.95"/>
    <n v="9"/>
    <n v="1520.55"/>
  </r>
  <r>
    <s v="Salesperson 7"/>
    <s v="Coffee Table"/>
    <x v="3"/>
    <x v="4"/>
    <x v="416"/>
    <n v="168.95"/>
    <n v="9"/>
    <n v="1520.55"/>
  </r>
  <r>
    <s v="Salesperson 2"/>
    <s v="Chair"/>
    <x v="1"/>
    <x v="3"/>
    <x v="417"/>
    <n v="340.95"/>
    <n v="10"/>
    <n v="3409.5"/>
  </r>
  <r>
    <s v="Salesperson 10"/>
    <s v="Dinner Table"/>
    <x v="1"/>
    <x v="3"/>
    <x v="417"/>
    <n v="79.989999999999995"/>
    <n v="1"/>
    <n v="79.989999999999995"/>
  </r>
  <r>
    <s v="Salesperson 1"/>
    <s v="Coffee Table"/>
    <x v="0"/>
    <x v="1"/>
    <x v="417"/>
    <n v="168.95"/>
    <n v="13"/>
    <n v="2196.35"/>
  </r>
  <r>
    <s v="Salesperson 3"/>
    <s v="Couch"/>
    <x v="2"/>
    <x v="3"/>
    <x v="418"/>
    <n v="799.95"/>
    <n v="1"/>
    <n v="799.95"/>
  </r>
  <r>
    <s v="Salesperson 10"/>
    <s v="Couch"/>
    <x v="1"/>
    <x v="2"/>
    <x v="419"/>
    <n v="799.95"/>
    <n v="7"/>
    <n v="5599.65"/>
  </r>
  <r>
    <s v="Salesperson 10"/>
    <s v="Showcase"/>
    <x v="1"/>
    <x v="2"/>
    <x v="420"/>
    <n v="340.95"/>
    <n v="10"/>
    <n v="3409.5"/>
  </r>
  <r>
    <s v="Salesperson 12"/>
    <s v="Coffee Table"/>
    <x v="0"/>
    <x v="3"/>
    <x v="420"/>
    <n v="168.95"/>
    <n v="6"/>
    <n v="1013.7"/>
  </r>
  <r>
    <s v="Salesperson 3"/>
    <s v="Showcase"/>
    <x v="2"/>
    <x v="2"/>
    <x v="421"/>
    <n v="340.95"/>
    <n v="2"/>
    <n v="681.9"/>
  </r>
  <r>
    <s v="Salesperson 10"/>
    <s v="Chair"/>
    <x v="1"/>
    <x v="3"/>
    <x v="421"/>
    <n v="340.95"/>
    <n v="13"/>
    <n v="4432.3500000000004"/>
  </r>
  <r>
    <s v="Salesperson 3"/>
    <s v="Showcase"/>
    <x v="2"/>
    <x v="4"/>
    <x v="422"/>
    <n v="340.95"/>
    <n v="3"/>
    <n v="1022.85"/>
  </r>
  <r>
    <s v="Salesperson 10"/>
    <s v="Coffee Table"/>
    <x v="1"/>
    <x v="4"/>
    <x v="422"/>
    <n v="168.95"/>
    <n v="8"/>
    <n v="1351.6"/>
  </r>
  <r>
    <s v="Salesperson 7"/>
    <s v="Couch"/>
    <x v="3"/>
    <x v="0"/>
    <x v="423"/>
    <n v="799.95"/>
    <n v="19"/>
    <n v="15199.05"/>
  </r>
  <r>
    <s v="Salesperson 11"/>
    <s v="Dinner Table"/>
    <x v="3"/>
    <x v="3"/>
    <x v="423"/>
    <n v="79.989999999999995"/>
    <n v="12"/>
    <n v="959.88"/>
  </r>
  <r>
    <s v="Salesperson 10"/>
    <s v="Couch"/>
    <x v="1"/>
    <x v="4"/>
    <x v="423"/>
    <n v="799.95"/>
    <n v="3"/>
    <n v="2399.85"/>
  </r>
  <r>
    <s v="Salesperson 7"/>
    <s v="Coffee Table"/>
    <x v="3"/>
    <x v="1"/>
    <x v="424"/>
    <n v="168.95"/>
    <n v="3"/>
    <n v="506.85"/>
  </r>
  <r>
    <s v="Salesperson 2"/>
    <s v="Coffee Table"/>
    <x v="1"/>
    <x v="4"/>
    <x v="425"/>
    <n v="168.95"/>
    <n v="3"/>
    <n v="506.85"/>
  </r>
  <r>
    <s v="Salesperson 1"/>
    <s v="Chair"/>
    <x v="2"/>
    <x v="1"/>
    <x v="426"/>
    <n v="340.95"/>
    <n v="7"/>
    <n v="2386.65"/>
  </r>
  <r>
    <s v="Salesperson 12"/>
    <s v="Couch"/>
    <x v="0"/>
    <x v="2"/>
    <x v="427"/>
    <n v="799.95"/>
    <n v="10"/>
    <n v="7999.5"/>
  </r>
  <r>
    <s v="Salesperson 5"/>
    <s v="Couch"/>
    <x v="3"/>
    <x v="1"/>
    <x v="427"/>
    <n v="799.95"/>
    <n v="1"/>
    <n v="799.95"/>
  </r>
  <r>
    <s v="Salesperson 11"/>
    <s v="Showcase"/>
    <x v="3"/>
    <x v="1"/>
    <x v="427"/>
    <n v="340.95"/>
    <n v="8"/>
    <n v="2727.6"/>
  </r>
  <r>
    <s v="Salesperson 12"/>
    <s v="Couch"/>
    <x v="0"/>
    <x v="3"/>
    <x v="428"/>
    <n v="799.95"/>
    <n v="10"/>
    <n v="7999.5"/>
  </r>
  <r>
    <s v="Salesperson 2"/>
    <s v="Chair"/>
    <x v="1"/>
    <x v="4"/>
    <x v="428"/>
    <n v="340.95"/>
    <n v="10"/>
    <n v="3409.5"/>
  </r>
  <r>
    <s v="Salesperson 12"/>
    <s v="Showcase"/>
    <x v="0"/>
    <x v="4"/>
    <x v="428"/>
    <n v="340.95"/>
    <n v="10"/>
    <n v="3409.5"/>
  </r>
  <r>
    <s v="Salesperson 12"/>
    <s v="Couch"/>
    <x v="0"/>
    <x v="3"/>
    <x v="429"/>
    <n v="799.95"/>
    <n v="6"/>
    <n v="4799.7"/>
  </r>
  <r>
    <s v="Salesperson 12"/>
    <s v="Coffee Table"/>
    <x v="0"/>
    <x v="3"/>
    <x v="429"/>
    <n v="168.95"/>
    <n v="1"/>
    <n v="168.95"/>
  </r>
  <r>
    <s v="Salesperson 10"/>
    <s v="Couch"/>
    <x v="1"/>
    <x v="0"/>
    <x v="430"/>
    <n v="799.95"/>
    <n v="18"/>
    <n v="14399.1"/>
  </r>
  <r>
    <s v="Salesperson 12"/>
    <s v="Showcase"/>
    <x v="0"/>
    <x v="4"/>
    <x v="431"/>
    <n v="340.95"/>
    <n v="2"/>
    <n v="681.9"/>
  </r>
  <r>
    <s v="Salesperson 7"/>
    <s v="Showcase"/>
    <x v="3"/>
    <x v="2"/>
    <x v="432"/>
    <n v="340.95"/>
    <n v="9"/>
    <n v="3068.55"/>
  </r>
  <r>
    <s v="Salesperson 11"/>
    <s v="Couch"/>
    <x v="3"/>
    <x v="3"/>
    <x v="432"/>
    <n v="799.95"/>
    <n v="15"/>
    <n v="11999.25"/>
  </r>
  <r>
    <s v="Salesperson 12"/>
    <s v="Chair"/>
    <x v="0"/>
    <x v="2"/>
    <x v="433"/>
    <n v="340.95"/>
    <n v="9"/>
    <n v="3068.55"/>
  </r>
  <r>
    <s v="Salesperson 2"/>
    <s v="Showcase"/>
    <x v="1"/>
    <x v="3"/>
    <x v="433"/>
    <n v="340.95"/>
    <n v="13"/>
    <n v="4432.3500000000004"/>
  </r>
  <r>
    <s v="Salesperson 11"/>
    <s v="Dinner Table"/>
    <x v="3"/>
    <x v="4"/>
    <x v="433"/>
    <n v="79.989999999999995"/>
    <n v="5"/>
    <n v="399.95"/>
  </r>
  <r>
    <s v="Salesperson 2"/>
    <s v="Showcase"/>
    <x v="1"/>
    <x v="0"/>
    <x v="434"/>
    <n v="340.95"/>
    <n v="13"/>
    <n v="4432.3500000000004"/>
  </r>
  <r>
    <s v="Salesperson 7"/>
    <s v="Showcase"/>
    <x v="3"/>
    <x v="2"/>
    <x v="435"/>
    <n v="340.95"/>
    <n v="12"/>
    <n v="4091.4"/>
  </r>
  <r>
    <s v="Salesperson 10"/>
    <s v="Coffee Table"/>
    <x v="1"/>
    <x v="1"/>
    <x v="435"/>
    <n v="168.95"/>
    <n v="15"/>
    <n v="2534.25"/>
  </r>
  <r>
    <s v="Salesperson 1"/>
    <s v="Showcase"/>
    <x v="0"/>
    <x v="2"/>
    <x v="436"/>
    <n v="340.95"/>
    <n v="7"/>
    <n v="2386.65"/>
  </r>
  <r>
    <s v="Salesperson 7"/>
    <s v="Couch"/>
    <x v="3"/>
    <x v="2"/>
    <x v="437"/>
    <n v="799.95"/>
    <n v="5"/>
    <n v="3999.75"/>
  </r>
  <r>
    <s v="Salesperson 2"/>
    <s v="Couch"/>
    <x v="1"/>
    <x v="2"/>
    <x v="438"/>
    <n v="799.95"/>
    <n v="14"/>
    <n v="11199.3"/>
  </r>
  <r>
    <s v="Salesperson 10"/>
    <s v="Dinner Table"/>
    <x v="1"/>
    <x v="2"/>
    <x v="438"/>
    <n v="79.989999999999995"/>
    <n v="15"/>
    <n v="1199.8499999999999"/>
  </r>
  <r>
    <s v="Salesperson 7"/>
    <s v="Showcase"/>
    <x v="3"/>
    <x v="3"/>
    <x v="438"/>
    <n v="340.95"/>
    <n v="11"/>
    <n v="3750.45"/>
  </r>
  <r>
    <s v="Salesperson 2"/>
    <s v="Coffee Table"/>
    <x v="1"/>
    <x v="2"/>
    <x v="439"/>
    <n v="168.95"/>
    <n v="12"/>
    <n v="2027.4"/>
  </r>
  <r>
    <s v="Salesperson 5"/>
    <s v="Chair"/>
    <x v="3"/>
    <x v="0"/>
    <x v="440"/>
    <n v="340.95"/>
    <n v="11"/>
    <n v="3750.45"/>
  </r>
  <r>
    <s v="Salesperson 10"/>
    <s v="Coffee Table"/>
    <x v="1"/>
    <x v="0"/>
    <x v="440"/>
    <n v="168.95"/>
    <n v="6"/>
    <n v="1013.7"/>
  </r>
  <r>
    <s v="Salesperson 5"/>
    <s v="Chair"/>
    <x v="3"/>
    <x v="1"/>
    <x v="440"/>
    <n v="340.95"/>
    <n v="14"/>
    <n v="4773.3"/>
  </r>
  <r>
    <s v="Salesperson 12"/>
    <s v="Showcase"/>
    <x v="0"/>
    <x v="0"/>
    <x v="441"/>
    <n v="340.95"/>
    <n v="13"/>
    <n v="4432.3500000000004"/>
  </r>
  <r>
    <s v="Salesperson 10"/>
    <s v="Coffee Table"/>
    <x v="1"/>
    <x v="3"/>
    <x v="441"/>
    <n v="168.95"/>
    <n v="6"/>
    <n v="1013.7"/>
  </r>
  <r>
    <s v="Salesperson 1"/>
    <s v="Coffee Table"/>
    <x v="0"/>
    <x v="2"/>
    <x v="442"/>
    <n v="168.95"/>
    <n v="4"/>
    <n v="675.8"/>
  </r>
  <r>
    <s v="Salesperson 11"/>
    <s v="Showcase"/>
    <x v="3"/>
    <x v="0"/>
    <x v="442"/>
    <n v="340.95"/>
    <n v="11"/>
    <n v="3750.45"/>
  </r>
  <r>
    <s v="Salesperson 12"/>
    <s v="Coffee Table"/>
    <x v="0"/>
    <x v="3"/>
    <x v="442"/>
    <n v="168.95"/>
    <n v="7"/>
    <n v="1182.6500000000001"/>
  </r>
  <r>
    <s v="Salesperson 5"/>
    <s v="Showcase"/>
    <x v="3"/>
    <x v="1"/>
    <x v="442"/>
    <n v="340.95"/>
    <n v="5"/>
    <n v="1704.75"/>
  </r>
  <r>
    <s v="Salesperson 7"/>
    <s v="Coffee Table"/>
    <x v="3"/>
    <x v="4"/>
    <x v="442"/>
    <n v="168.95"/>
    <n v="5"/>
    <n v="844.75"/>
  </r>
  <r>
    <s v="Salesperson 7"/>
    <s v="Chair"/>
    <x v="3"/>
    <x v="0"/>
    <x v="443"/>
    <n v="340.95"/>
    <n v="8"/>
    <n v="2727.6"/>
  </r>
  <r>
    <s v="Salesperson 3"/>
    <s v="Chair"/>
    <x v="2"/>
    <x v="0"/>
    <x v="444"/>
    <n v="340.95"/>
    <n v="12"/>
    <n v="4091.4"/>
  </r>
  <r>
    <s v="Salesperson 10"/>
    <s v="Showcase"/>
    <x v="1"/>
    <x v="1"/>
    <x v="444"/>
    <n v="340.95"/>
    <n v="12"/>
    <n v="4091.4"/>
  </r>
  <r>
    <s v="Salesperson 12"/>
    <s v="Couch"/>
    <x v="0"/>
    <x v="1"/>
    <x v="444"/>
    <n v="799.95"/>
    <n v="3"/>
    <n v="2399.85"/>
  </r>
  <r>
    <s v="Salesperson 12"/>
    <s v="Showcase"/>
    <x v="0"/>
    <x v="1"/>
    <x v="444"/>
    <n v="340.95"/>
    <n v="15"/>
    <n v="5114.25"/>
  </r>
  <r>
    <s v="Salesperson 11"/>
    <s v="Dinner Table"/>
    <x v="3"/>
    <x v="2"/>
    <x v="445"/>
    <n v="79.989999999999995"/>
    <n v="7"/>
    <n v="559.92999999999995"/>
  </r>
  <r>
    <s v="Salesperson 1"/>
    <s v="Showcase"/>
    <x v="0"/>
    <x v="0"/>
    <x v="445"/>
    <n v="340.95"/>
    <n v="20"/>
    <n v="6819"/>
  </r>
  <r>
    <s v="Salesperson 12"/>
    <s v="Couch"/>
    <x v="0"/>
    <x v="0"/>
    <x v="445"/>
    <n v="799.95"/>
    <n v="9"/>
    <n v="7199.55"/>
  </r>
  <r>
    <s v="Salesperson 5"/>
    <s v="Coffee Table"/>
    <x v="3"/>
    <x v="2"/>
    <x v="446"/>
    <n v="168.95"/>
    <n v="3"/>
    <n v="506.85"/>
  </r>
  <r>
    <s v="Salesperson 2"/>
    <s v="Chair"/>
    <x v="1"/>
    <x v="0"/>
    <x v="446"/>
    <n v="340.95"/>
    <n v="18"/>
    <n v="6137.1"/>
  </r>
  <r>
    <s v="Salesperson 2"/>
    <s v="Showcase"/>
    <x v="1"/>
    <x v="3"/>
    <x v="446"/>
    <n v="340.95"/>
    <n v="12"/>
    <n v="4091.4"/>
  </r>
  <r>
    <s v="Salesperson 11"/>
    <s v="Showcase"/>
    <x v="3"/>
    <x v="4"/>
    <x v="446"/>
    <n v="340.95"/>
    <n v="15"/>
    <n v="5114.25"/>
  </r>
  <r>
    <s v="Salesperson 3"/>
    <s v="Dinner Table"/>
    <x v="2"/>
    <x v="2"/>
    <x v="447"/>
    <n v="79.989999999999995"/>
    <n v="11"/>
    <n v="879.89"/>
  </r>
  <r>
    <s v="Salesperson 10"/>
    <s v="Coffee Table"/>
    <x v="1"/>
    <x v="1"/>
    <x v="448"/>
    <n v="168.95"/>
    <n v="8"/>
    <n v="1351.6"/>
  </r>
  <r>
    <s v="Salesperson 12"/>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utoFormatId="1" applyNumberFormats="0" applyBorderFormats="0" applyFontFormats="0" applyPatternFormats="0" applyAlignmentFormats="0" applyWidthHeightFormats="1" dataCaption="Values" updatedVersion="6" minRefreshableVersion="3" createdVersion="6" useAutoFormatting="1" indent="0" outline="1" outlineData="1" showDrill="1" multipleFieldFilters="0">
  <location ref="A3:K18" firstHeaderRow="1" firstDataRow="3" firstDataCol="1" rowPageCount="1" colPageCount="1"/>
  <pivotFields count="9">
    <pivotField sortType="descending" showAll="0">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showAll="0">
      <items count="5">
        <item x="0"/>
        <item x="2"/>
        <item x="1"/>
        <item x="3"/>
        <item t="default"/>
      </items>
    </pivotField>
    <pivotField axis="axisCol" showAll="0">
      <items count="6">
        <item x="1"/>
        <item x="2"/>
        <item x="0"/>
        <item x="3"/>
        <item x="4"/>
        <item t="default"/>
      </items>
    </pivotField>
    <pivotField axis="axisRow" numFmtId="176" showAll="0">
      <items count="15">
        <item x="0"/>
        <item x="1"/>
        <item x="2"/>
        <item x="3"/>
        <item x="4"/>
        <item x="5"/>
        <item x="6"/>
        <item x="7"/>
        <item x="8"/>
        <item x="9"/>
        <item x="10"/>
        <item x="11"/>
        <item x="12"/>
        <item x="13"/>
        <item t="default"/>
      </items>
    </pivotField>
    <pivotField numFmtId="43" showAll="0"/>
    <pivotField numFmtId="178" showAll="0"/>
    <pivotField dataField="1" numFmtId="2" showAll="0"/>
    <pivotField axis="axisCol" showAll="0">
      <items count="5">
        <item x="0"/>
        <item x="3"/>
        <item x="1"/>
        <item x="2"/>
        <item t="default"/>
      </items>
    </pivotField>
  </pivotFields>
  <rowFields count="1">
    <field x="4"/>
  </rowFields>
  <rowItems count="13">
    <i>
      <x v="1"/>
    </i>
    <i>
      <x v="2"/>
    </i>
    <i>
      <x v="3"/>
    </i>
    <i>
      <x v="4"/>
    </i>
    <i>
      <x v="5"/>
    </i>
    <i>
      <x v="6"/>
    </i>
    <i>
      <x v="7"/>
    </i>
    <i>
      <x v="8"/>
    </i>
    <i>
      <x v="9"/>
    </i>
    <i>
      <x v="10"/>
    </i>
    <i>
      <x v="11"/>
    </i>
    <i>
      <x v="12"/>
    </i>
    <i t="grand">
      <x/>
    </i>
  </rowItems>
  <colFields count="2">
    <field x="8"/>
    <field x="3"/>
  </colFields>
  <colItems count="10">
    <i>
      <x/>
      <x/>
    </i>
    <i t="default">
      <x/>
    </i>
    <i>
      <x v="1"/>
      <x v="1"/>
    </i>
    <i r="1">
      <x v="2"/>
    </i>
    <i t="default">
      <x v="1"/>
    </i>
    <i>
      <x v="2"/>
      <x v="3"/>
    </i>
    <i t="default">
      <x v="2"/>
    </i>
    <i>
      <x v="3"/>
      <x v="4"/>
    </i>
    <i t="default">
      <x v="3"/>
    </i>
    <i t="grand">
      <x/>
    </i>
  </colItems>
  <pageFields count="1">
    <pageField fld="2"/>
  </pageFields>
  <dataFields count="1">
    <dataField name="Sum of Total Cost" fld="7"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utoFormatId="1" applyNumberFormats="0" applyBorderFormats="0" applyFontFormats="0" applyPatternFormats="0" applyAlignmentFormats="0" applyWidthHeightFormats="1" dataCaption="Values" updatedVersion="7" minRefreshableVersion="3" createdVersion="7" useAutoFormatting="1" indent="0" outline="1" outlineData="1" showDrill="1" multipleFieldFilters="0" chartFormat="1">
  <location ref="A3:E17" firstHeaderRow="1" firstDataRow="2" firstDataCol="1" rowPageCount="1" colPageCount="1"/>
  <pivotFields count="10">
    <pivotField showAll="0"/>
    <pivotField showAll="0"/>
    <pivotField axis="axisPage" multipleItemSelectionAllowed="1" showAll="0">
      <items count="5">
        <item x="0"/>
        <item x="2"/>
        <item h="1" x="1"/>
        <item h="1" x="3"/>
        <item t="default"/>
      </items>
    </pivotField>
    <pivotField axis="axisCol" showAll="0">
      <items count="6">
        <item h="1" x="1"/>
        <item h="1" x="2"/>
        <item x="0"/>
        <item x="3"/>
        <item x="4"/>
        <item t="default"/>
      </items>
    </pivotField>
    <pivotField axis="axisRow" numFmtId="176" showAll="0">
      <items count="15">
        <item x="0"/>
        <item x="1"/>
        <item x="2"/>
        <item x="3"/>
        <item x="4"/>
        <item x="5"/>
        <item x="6"/>
        <item x="7"/>
        <item x="8"/>
        <item x="9"/>
        <item x="10"/>
        <item x="11"/>
        <item x="12"/>
        <item x="13"/>
        <item t="default"/>
      </items>
    </pivotField>
    <pivotField numFmtId="43" showAll="0"/>
    <pivotField numFmtId="178" showAll="0"/>
    <pivotField dataField="1" numFmtId="2"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13">
    <i>
      <x v="1"/>
    </i>
    <i>
      <x v="2"/>
    </i>
    <i>
      <x v="3"/>
    </i>
    <i>
      <x v="4"/>
    </i>
    <i>
      <x v="5"/>
    </i>
    <i>
      <x v="6"/>
    </i>
    <i>
      <x v="7"/>
    </i>
    <i>
      <x v="8"/>
    </i>
    <i>
      <x v="9"/>
    </i>
    <i>
      <x v="10"/>
    </i>
    <i>
      <x v="11"/>
    </i>
    <i>
      <x v="12"/>
    </i>
    <i t="grand">
      <x/>
    </i>
  </rowItems>
  <colFields count="1">
    <field x="3"/>
  </colFields>
  <colItems count="4">
    <i>
      <x v="2"/>
    </i>
    <i>
      <x v="3"/>
    </i>
    <i>
      <x v="4"/>
    </i>
    <i t="grand">
      <x/>
    </i>
  </colItems>
  <pageFields count="1">
    <pageField fld="2"/>
  </pageFields>
  <dataFields count="1">
    <dataField name="Sum of Total Cost" fld="7"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 autoFormatId="1" applyNumberFormats="0" applyBorderFormats="0" applyFontFormats="0" applyPatternFormats="0" applyAlignmentFormats="0" applyWidthHeightFormats="1" dataCaption="Values" updatedVersion="7" minRefreshableVersion="3" createdVersion="7" useAutoFormatting="1" indent="0" outline="1" outlineData="1" showDrill="1" multipleFieldFilters="0" chartFormat="1">
  <location ref="A3:D11" firstHeaderRow="1" firstDataRow="2" firstDataCol="1" rowPageCount="1" colPageCount="1"/>
  <pivotFields count="10">
    <pivotField showAll="0"/>
    <pivotField showAll="0"/>
    <pivotField axis="axisPage" multipleItemSelectionAllowed="1" showAll="0">
      <items count="5">
        <item x="0"/>
        <item x="2"/>
        <item x="1"/>
        <item x="3"/>
        <item t="default"/>
      </items>
    </pivotField>
    <pivotField axis="axisCol" showAll="0">
      <items count="6">
        <item h="1" x="1"/>
        <item h="1" x="2"/>
        <item h="1" x="0"/>
        <item x="3"/>
        <item x="4"/>
        <item t="default"/>
      </items>
    </pivotField>
    <pivotField axis="axisRow" numFmtId="176" showAll="0">
      <items count="15">
        <item h="1" x="0"/>
        <item x="1"/>
        <item x="2"/>
        <item x="3"/>
        <item x="4"/>
        <item x="5"/>
        <item x="6"/>
        <item h="1" x="7"/>
        <item h="1" x="8"/>
        <item h="1" x="9"/>
        <item h="1" x="10"/>
        <item h="1" x="11"/>
        <item h="1" x="12"/>
        <item h="1" x="13"/>
        <item t="default"/>
      </items>
    </pivotField>
    <pivotField numFmtId="43" showAll="0"/>
    <pivotField numFmtId="178" showAll="0"/>
    <pivotField dataField="1" numFmtId="2" showAll="0"/>
    <pivotField defaultSubtotal="0" showAll="0">
      <items count="6">
        <item sd="0" x="0"/>
        <item sd="0" x="1"/>
        <item sd="0" x="2"/>
        <item sd="0" x="3"/>
        <item sd="0" x="4"/>
        <item sd="0" x="5"/>
      </items>
    </pivotField>
    <pivotField defaultSubtotal="0" showAll="0">
      <items count="5">
        <item sd="0" x="0"/>
        <item x="1"/>
        <item x="2"/>
        <item x="3"/>
        <item sd="0" x="4"/>
      </items>
    </pivotField>
  </pivotFields>
  <rowFields count="1">
    <field x="4"/>
  </rowFields>
  <rowItems count="7">
    <i>
      <x v="1"/>
    </i>
    <i>
      <x v="2"/>
    </i>
    <i>
      <x v="3"/>
    </i>
    <i>
      <x v="4"/>
    </i>
    <i>
      <x v="5"/>
    </i>
    <i>
      <x v="6"/>
    </i>
    <i t="grand">
      <x/>
    </i>
  </rowItems>
  <colFields count="1">
    <field x="3"/>
  </colFields>
  <colItems count="3">
    <i>
      <x v="3"/>
    </i>
    <i>
      <x v="4"/>
    </i>
    <i t="grand">
      <x/>
    </i>
  </colItems>
  <pageFields count="1">
    <pageField fld="2"/>
  </pageFields>
  <dataFields count="1">
    <dataField name="Sum of Total Cost" fld="7"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 sourceName="Customer">
  <pivotTables>
    <pivotTable tabId="26" name="PivotTable1"/>
  </pivotTables>
  <data>
    <tabular pivotCacheId="1">
      <items count="5">
        <i x="1" s="0"/>
        <i x="2" s="0"/>
        <i x="0" s="1"/>
        <i x="3" s="1"/>
        <i x="4" s="1"/>
      </items>
    </tabular>
  </data>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6" name="PivotTable1"/>
  </pivotTables>
  <data>
    <tabular pivotCacheId="1">
      <items count="4">
        <i x="0" s="1"/>
        <i x="2" s="1"/>
        <i x="1" s="0"/>
        <i x="3" s="0"/>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cache="Slicer_Customer" caption="Customer"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ivotTable" Target="../pivotTables/pivotTable2.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
  <sheetViews>
    <sheetView tabSelected="1" workbookViewId="0">
      <selection activeCell="O2" sqref="O2"/>
    </sheetView>
  </sheetViews>
  <sheetFormatPr defaultColWidth="9" defaultRowHeight="15"/>
  <cols>
    <col min="1" max="1" width="10.7142857142857" customWidth="1"/>
    <col min="2" max="2" width="16.1428571428571" customWidth="1"/>
    <col min="3" max="3" width="9" customWidth="1"/>
    <col min="4" max="4" width="15.2857142857143" customWidth="1"/>
    <col min="5" max="5" width="10.8571428571429" customWidth="1"/>
    <col min="6" max="6" width="15.1428571428571" customWidth="1"/>
    <col min="7" max="7" width="7.57142857142857" customWidth="1"/>
    <col min="8" max="8" width="8.14285714285714" customWidth="1"/>
    <col min="9" max="9" width="8" customWidth="1"/>
    <col min="10" max="10" width="11.1428571428571" customWidth="1"/>
    <col min="11" max="11" width="12" customWidth="1"/>
    <col min="12" max="12" width="11.7142857142857" customWidth="1"/>
    <col min="17" max="17" width="9.14285714285714" customWidth="1"/>
    <col min="18" max="18" width="6.71428571428571" customWidth="1"/>
    <col min="19" max="19" width="7.71428571428571" customWidth="1"/>
    <col min="20" max="20" width="6.42857142857143" customWidth="1"/>
    <col min="21" max="22" width="9.14285714285714" hidden="1" customWidth="1"/>
  </cols>
  <sheetData>
    <row r="1" ht="16.5" customHeight="1" spans="1:13">
      <c r="A1" s="562" t="s">
        <v>0</v>
      </c>
      <c r="B1" s="562"/>
      <c r="C1" s="562"/>
      <c r="D1" s="562"/>
      <c r="E1" s="562"/>
      <c r="F1" s="562"/>
      <c r="H1">
        <v>1</v>
      </c>
      <c r="J1" s="579" t="s">
        <v>1</v>
      </c>
      <c r="K1" s="579">
        <v>16384</v>
      </c>
      <c r="M1" s="580">
        <v>1</v>
      </c>
    </row>
    <row r="2" ht="14.25" customHeight="1" spans="1:13">
      <c r="A2" s="562"/>
      <c r="B2" s="562"/>
      <c r="C2" s="562"/>
      <c r="D2" s="562"/>
      <c r="E2" s="562"/>
      <c r="F2" s="562"/>
      <c r="H2" s="563">
        <f>H1+H1</f>
        <v>2</v>
      </c>
      <c r="J2" s="579" t="s">
        <v>2</v>
      </c>
      <c r="K2" s="581">
        <v>1048576</v>
      </c>
      <c r="M2" s="582">
        <f>M1+M$1</f>
        <v>2</v>
      </c>
    </row>
    <row r="3" ht="15.75" spans="8:13">
      <c r="H3">
        <f>H2+H2</f>
        <v>4</v>
      </c>
      <c r="J3" s="583" t="s">
        <v>3</v>
      </c>
      <c r="K3" s="584">
        <f>K1*K2</f>
        <v>17179869184</v>
      </c>
      <c r="M3" s="585">
        <f t="shared" ref="M3:M32" si="0">M2+M$1</f>
        <v>3</v>
      </c>
    </row>
    <row r="4" ht="15.75" spans="8:13">
      <c r="H4">
        <f>H3+H3</f>
        <v>8</v>
      </c>
      <c r="M4" s="586">
        <f t="shared" si="0"/>
        <v>4</v>
      </c>
    </row>
    <row r="5" spans="8:13">
      <c r="H5">
        <f>H4+H4</f>
        <v>16</v>
      </c>
      <c r="J5" s="587">
        <v>56</v>
      </c>
      <c r="M5" s="586">
        <f t="shared" si="0"/>
        <v>5</v>
      </c>
    </row>
    <row r="6" ht="15.75" spans="8:13">
      <c r="H6">
        <f>H5+H5</f>
        <v>32</v>
      </c>
      <c r="J6" s="588">
        <v>58</v>
      </c>
      <c r="M6" s="586">
        <f t="shared" si="0"/>
        <v>6</v>
      </c>
    </row>
    <row r="7" customHeight="1" spans="1:13">
      <c r="A7" s="564" t="s">
        <v>4</v>
      </c>
      <c r="B7" s="565"/>
      <c r="C7" s="565"/>
      <c r="D7" s="565"/>
      <c r="E7" s="565"/>
      <c r="F7" s="566"/>
      <c r="M7" s="586">
        <f t="shared" si="0"/>
        <v>7</v>
      </c>
    </row>
    <row r="8" customHeight="1" spans="1:13">
      <c r="A8" s="567"/>
      <c r="B8" s="568"/>
      <c r="C8" s="568"/>
      <c r="D8" s="568"/>
      <c r="E8" s="568"/>
      <c r="F8" s="569"/>
      <c r="M8" s="586">
        <f t="shared" si="0"/>
        <v>8</v>
      </c>
    </row>
    <row r="9" spans="13:14">
      <c r="M9" s="586">
        <f t="shared" si="0"/>
        <v>9</v>
      </c>
      <c r="N9" s="205"/>
    </row>
    <row r="10" spans="1:13">
      <c r="A10" s="570" t="s">
        <v>5</v>
      </c>
      <c r="B10" s="570" t="s">
        <v>6</v>
      </c>
      <c r="C10" s="570" t="s">
        <v>7</v>
      </c>
      <c r="D10" s="570" t="s">
        <v>8</v>
      </c>
      <c r="M10" s="586">
        <f t="shared" si="0"/>
        <v>10</v>
      </c>
    </row>
    <row r="11" spans="1:13">
      <c r="A11" s="571">
        <v>1</v>
      </c>
      <c r="B11" s="571">
        <v>80</v>
      </c>
      <c r="C11" s="571" t="s">
        <v>9</v>
      </c>
      <c r="D11" s="571">
        <v>80</v>
      </c>
      <c r="M11" s="586">
        <f t="shared" si="0"/>
        <v>11</v>
      </c>
    </row>
    <row r="12" spans="1:13">
      <c r="A12" s="571">
        <v>2</v>
      </c>
      <c r="B12" s="571">
        <v>68</v>
      </c>
      <c r="C12" s="571" t="s">
        <v>10</v>
      </c>
      <c r="D12" s="571">
        <v>82</v>
      </c>
      <c r="M12" s="586">
        <f t="shared" si="0"/>
        <v>12</v>
      </c>
    </row>
    <row r="13" spans="1:13">
      <c r="A13" s="571">
        <v>3</v>
      </c>
      <c r="B13" s="571">
        <v>87</v>
      </c>
      <c r="C13" s="571" t="s">
        <v>11</v>
      </c>
      <c r="D13" s="571">
        <v>72</v>
      </c>
      <c r="M13" s="586">
        <f t="shared" si="0"/>
        <v>13</v>
      </c>
    </row>
    <row r="14" spans="1:13">
      <c r="A14" s="571">
        <v>4</v>
      </c>
      <c r="B14" s="571">
        <v>60</v>
      </c>
      <c r="C14" s="571" t="s">
        <v>12</v>
      </c>
      <c r="D14" s="571">
        <v>85</v>
      </c>
      <c r="M14" s="586">
        <f t="shared" si="0"/>
        <v>14</v>
      </c>
    </row>
    <row r="15" spans="13:13">
      <c r="M15" s="586">
        <f t="shared" si="0"/>
        <v>15</v>
      </c>
    </row>
    <row r="16" customHeight="1" spans="1:13">
      <c r="A16" s="572" t="s">
        <v>13</v>
      </c>
      <c r="B16" s="573"/>
      <c r="C16" s="573"/>
      <c r="D16" s="573"/>
      <c r="E16" s="573"/>
      <c r="F16" s="574"/>
      <c r="M16" s="586">
        <f t="shared" si="0"/>
        <v>16</v>
      </c>
    </row>
    <row r="17" customHeight="1" spans="1:13">
      <c r="A17" s="575"/>
      <c r="B17" s="576"/>
      <c r="C17" s="576"/>
      <c r="D17" s="576"/>
      <c r="E17" s="576"/>
      <c r="F17" s="577"/>
      <c r="M17" s="586">
        <f t="shared" si="0"/>
        <v>17</v>
      </c>
    </row>
    <row r="18" spans="13:13">
      <c r="M18" s="586">
        <f t="shared" si="0"/>
        <v>18</v>
      </c>
    </row>
    <row r="19" spans="1:13">
      <c r="A19" s="578" t="s">
        <v>14</v>
      </c>
      <c r="B19" s="578" t="s">
        <v>15</v>
      </c>
      <c r="C19" s="578" t="s">
        <v>16</v>
      </c>
      <c r="D19" s="578" t="s">
        <v>17</v>
      </c>
      <c r="E19" s="578" t="s">
        <v>18</v>
      </c>
      <c r="F19" s="578" t="s">
        <v>19</v>
      </c>
      <c r="M19" s="586">
        <f t="shared" si="0"/>
        <v>19</v>
      </c>
    </row>
    <row r="20" spans="1:13">
      <c r="A20" s="4">
        <v>5</v>
      </c>
      <c r="B20" s="4">
        <v>6</v>
      </c>
      <c r="C20" s="4">
        <f>A20+B20</f>
        <v>11</v>
      </c>
      <c r="D20" s="4">
        <f t="shared" ref="D20:D29" si="1">A20+B20+B$31</f>
        <v>200</v>
      </c>
      <c r="E20" s="4">
        <f t="shared" ref="E20:E29" si="2">A20*B20*B$31</f>
        <v>5670</v>
      </c>
      <c r="F20" s="4">
        <f>(A20+B20+B31)/3</f>
        <v>66.6666666666667</v>
      </c>
      <c r="M20" s="586">
        <f t="shared" si="0"/>
        <v>20</v>
      </c>
    </row>
    <row r="21" spans="1:13">
      <c r="A21" s="4">
        <v>8</v>
      </c>
      <c r="B21" s="4">
        <v>3</v>
      </c>
      <c r="C21" s="4">
        <f t="shared" ref="C21:C29" si="3">A21+B21</f>
        <v>11</v>
      </c>
      <c r="D21" s="4">
        <f t="shared" si="1"/>
        <v>200</v>
      </c>
      <c r="E21" s="4">
        <f t="shared" si="2"/>
        <v>4536</v>
      </c>
      <c r="F21" s="4">
        <f t="shared" ref="F21:F29" si="4">(A21+B21+B32)/3</f>
        <v>3.66666666666667</v>
      </c>
      <c r="M21" s="586">
        <f t="shared" si="0"/>
        <v>21</v>
      </c>
    </row>
    <row r="22" spans="1:13">
      <c r="A22" s="4">
        <v>2</v>
      </c>
      <c r="B22" s="4">
        <v>1</v>
      </c>
      <c r="C22" s="4">
        <f t="shared" si="3"/>
        <v>3</v>
      </c>
      <c r="D22" s="4">
        <f t="shared" si="1"/>
        <v>192</v>
      </c>
      <c r="E22" s="4">
        <f t="shared" si="2"/>
        <v>378</v>
      </c>
      <c r="F22" s="4">
        <f t="shared" si="4"/>
        <v>1</v>
      </c>
      <c r="M22" s="586">
        <f t="shared" si="0"/>
        <v>22</v>
      </c>
    </row>
    <row r="23" spans="1:13">
      <c r="A23" s="4">
        <v>12</v>
      </c>
      <c r="B23" s="4">
        <v>5</v>
      </c>
      <c r="C23" s="4">
        <f t="shared" si="3"/>
        <v>17</v>
      </c>
      <c r="D23" s="4">
        <f t="shared" si="1"/>
        <v>206</v>
      </c>
      <c r="E23" s="4">
        <f t="shared" si="2"/>
        <v>11340</v>
      </c>
      <c r="F23" s="4">
        <f t="shared" si="4"/>
        <v>5.66666666666667</v>
      </c>
      <c r="M23" s="586">
        <f t="shared" si="0"/>
        <v>23</v>
      </c>
    </row>
    <row r="24" spans="1:13">
      <c r="A24" s="4">
        <v>45</v>
      </c>
      <c r="B24" s="4">
        <v>7</v>
      </c>
      <c r="C24" s="4">
        <f t="shared" si="3"/>
        <v>52</v>
      </c>
      <c r="D24" s="4">
        <f t="shared" si="1"/>
        <v>241</v>
      </c>
      <c r="E24" s="4">
        <f t="shared" si="2"/>
        <v>59535</v>
      </c>
      <c r="F24" s="4">
        <f t="shared" si="4"/>
        <v>17.3333333333333</v>
      </c>
      <c r="M24" s="586">
        <f t="shared" si="0"/>
        <v>24</v>
      </c>
    </row>
    <row r="25" spans="1:13">
      <c r="A25" s="4">
        <v>123</v>
      </c>
      <c r="B25" s="4">
        <v>3</v>
      </c>
      <c r="C25" s="4">
        <f t="shared" si="3"/>
        <v>126</v>
      </c>
      <c r="D25" s="4">
        <f t="shared" si="1"/>
        <v>315</v>
      </c>
      <c r="E25" s="4">
        <f t="shared" si="2"/>
        <v>69741</v>
      </c>
      <c r="F25" s="4">
        <f t="shared" si="4"/>
        <v>42</v>
      </c>
      <c r="M25" s="586">
        <f t="shared" si="0"/>
        <v>25</v>
      </c>
    </row>
    <row r="26" spans="1:13">
      <c r="A26" s="4">
        <v>465</v>
      </c>
      <c r="B26" s="4">
        <v>2</v>
      </c>
      <c r="C26" s="4">
        <f t="shared" si="3"/>
        <v>467</v>
      </c>
      <c r="D26" s="4">
        <f t="shared" si="1"/>
        <v>656</v>
      </c>
      <c r="E26" s="4">
        <f t="shared" si="2"/>
        <v>175770</v>
      </c>
      <c r="F26" s="4">
        <f t="shared" si="4"/>
        <v>155.666666666667</v>
      </c>
      <c r="M26" s="586">
        <f t="shared" si="0"/>
        <v>26</v>
      </c>
    </row>
    <row r="27" spans="1:13">
      <c r="A27" s="4">
        <v>64</v>
      </c>
      <c r="B27" s="4">
        <v>7</v>
      </c>
      <c r="C27" s="4">
        <f t="shared" si="3"/>
        <v>71</v>
      </c>
      <c r="D27" s="4">
        <f t="shared" si="1"/>
        <v>260</v>
      </c>
      <c r="E27" s="4">
        <f t="shared" si="2"/>
        <v>84672</v>
      </c>
      <c r="F27" s="4">
        <f t="shared" si="4"/>
        <v>23.6666666666667</v>
      </c>
      <c r="M27" s="586">
        <f t="shared" si="0"/>
        <v>27</v>
      </c>
    </row>
    <row r="28" spans="1:13">
      <c r="A28" s="4">
        <v>23</v>
      </c>
      <c r="B28" s="4">
        <v>6</v>
      </c>
      <c r="C28" s="4">
        <f t="shared" si="3"/>
        <v>29</v>
      </c>
      <c r="D28" s="4">
        <f t="shared" si="1"/>
        <v>218</v>
      </c>
      <c r="E28" s="4">
        <f t="shared" si="2"/>
        <v>26082</v>
      </c>
      <c r="F28" s="4">
        <f t="shared" si="4"/>
        <v>9.66666666666667</v>
      </c>
      <c r="M28" s="586">
        <f t="shared" si="0"/>
        <v>28</v>
      </c>
    </row>
    <row r="29" spans="1:13">
      <c r="A29" s="4">
        <v>47</v>
      </c>
      <c r="B29" s="4">
        <v>2</v>
      </c>
      <c r="C29" s="4">
        <f t="shared" si="3"/>
        <v>49</v>
      </c>
      <c r="D29" s="4">
        <f t="shared" si="1"/>
        <v>238</v>
      </c>
      <c r="E29" s="4">
        <f t="shared" si="2"/>
        <v>17766</v>
      </c>
      <c r="F29" s="4">
        <f t="shared" si="4"/>
        <v>16.3333333333333</v>
      </c>
      <c r="M29" s="586">
        <f t="shared" si="0"/>
        <v>29</v>
      </c>
    </row>
    <row r="30" spans="13:13">
      <c r="M30" s="586">
        <f t="shared" si="0"/>
        <v>30</v>
      </c>
    </row>
    <row r="31" spans="1:13">
      <c r="A31" s="153" t="s">
        <v>20</v>
      </c>
      <c r="B31" s="4">
        <v>189</v>
      </c>
      <c r="M31" s="586">
        <f t="shared" si="0"/>
        <v>31</v>
      </c>
    </row>
    <row r="32" spans="13:13">
      <c r="M32" s="586">
        <f t="shared" si="0"/>
        <v>32</v>
      </c>
    </row>
  </sheetData>
  <mergeCells count="3">
    <mergeCell ref="A1:F2"/>
    <mergeCell ref="A7:F8"/>
    <mergeCell ref="A16:F17"/>
  </mergeCells>
  <conditionalFormatting sqref="H1:H6">
    <cfRule type="colorScale" priority="1">
      <colorScale>
        <cfvo type="min"/>
        <cfvo type="percentile" val="50"/>
        <cfvo type="max"/>
        <color rgb="FFF8696B"/>
        <color rgb="FFFCFCFF"/>
        <color rgb="FF63BE7B"/>
      </colorScale>
    </cfRule>
  </conditionalFormatting>
  <conditionalFormatting sqref="J5:J6">
    <cfRule type="iconSet" priority="2">
      <iconSet iconSet="3Arrows">
        <cfvo type="percent" val="0"/>
        <cfvo type="percent" val="33"/>
        <cfvo type="percent" val="67"/>
      </iconSet>
    </cfRule>
  </conditionalFormatting>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8"/>
  <sheetViews>
    <sheetView zoomScale="110" zoomScaleNormal="110" workbookViewId="0">
      <selection activeCell="P25" sqref="P25"/>
    </sheetView>
  </sheetViews>
  <sheetFormatPr defaultColWidth="9" defaultRowHeight="15"/>
  <cols>
    <col min="1" max="1" width="11.5714285714286" customWidth="1"/>
    <col min="5" max="5" width="11.7142857142857" customWidth="1"/>
    <col min="6" max="6" width="10.1428571428571" customWidth="1"/>
    <col min="7" max="7" width="12.7142857142857" customWidth="1"/>
    <col min="8" max="8" width="9" customWidth="1"/>
  </cols>
  <sheetData>
    <row r="1" customHeight="1" spans="1:6">
      <c r="A1" s="545" t="s">
        <v>21</v>
      </c>
      <c r="B1" s="546"/>
      <c r="C1" s="546"/>
      <c r="D1" s="546"/>
      <c r="E1" s="546"/>
      <c r="F1" s="546"/>
    </row>
    <row r="2" customHeight="1" spans="1:6">
      <c r="A2" s="546"/>
      <c r="B2" s="546"/>
      <c r="C2" s="546"/>
      <c r="D2" s="546"/>
      <c r="E2" s="546"/>
      <c r="F2" s="546"/>
    </row>
    <row r="8" ht="21" spans="1:14">
      <c r="A8" s="391"/>
      <c r="B8" s="391"/>
      <c r="C8" s="391"/>
      <c r="D8" s="391"/>
      <c r="E8" s="391" t="s">
        <v>22</v>
      </c>
      <c r="F8" s="391"/>
      <c r="G8" s="391"/>
      <c r="H8" s="391"/>
      <c r="I8" s="391"/>
      <c r="J8" s="391"/>
      <c r="K8" s="391"/>
      <c r="L8" s="391"/>
      <c r="M8" s="391"/>
      <c r="N8" s="391"/>
    </row>
    <row r="10" spans="1:7">
      <c r="A10" s="547" t="s">
        <v>23</v>
      </c>
      <c r="B10" s="547" t="s">
        <v>24</v>
      </c>
      <c r="C10" s="547" t="s">
        <v>25</v>
      </c>
      <c r="D10" s="547" t="s">
        <v>26</v>
      </c>
      <c r="E10" s="547" t="s">
        <v>27</v>
      </c>
      <c r="F10" s="547" t="s">
        <v>19</v>
      </c>
      <c r="G10" s="547" t="s">
        <v>28</v>
      </c>
    </row>
    <row r="11" spans="1:7">
      <c r="A11" s="4" t="s">
        <v>29</v>
      </c>
      <c r="B11" s="295">
        <v>95</v>
      </c>
      <c r="C11" s="295">
        <v>83</v>
      </c>
      <c r="D11" s="295">
        <v>81</v>
      </c>
      <c r="E11" s="392">
        <f>SUM(B11,C11,D11)</f>
        <v>259</v>
      </c>
      <c r="F11" s="392">
        <f>AVERAGE(B11:D11)</f>
        <v>86.3333333333333</v>
      </c>
      <c r="G11" s="548">
        <f>_xlfn.RANK.AVG(F11,F$11:F$15,0)</f>
        <v>2</v>
      </c>
    </row>
    <row r="12" spans="1:7">
      <c r="A12" s="4" t="s">
        <v>30</v>
      </c>
      <c r="B12" s="295">
        <v>65</v>
      </c>
      <c r="C12" s="295">
        <v>53</v>
      </c>
      <c r="D12" s="295">
        <v>75</v>
      </c>
      <c r="E12" s="392">
        <f>SUM(B12:D12)</f>
        <v>193</v>
      </c>
      <c r="F12" s="295">
        <f>AVERAGE(B12:D12)</f>
        <v>64.3333333333333</v>
      </c>
      <c r="G12" s="549">
        <f>_xlfn.RANK.AVG(F12,F$11:F$15,0)</f>
        <v>4</v>
      </c>
    </row>
    <row r="13" spans="1:7">
      <c r="A13" s="4" t="s">
        <v>31</v>
      </c>
      <c r="B13" s="295">
        <v>85</v>
      </c>
      <c r="C13" s="295">
        <v>80</v>
      </c>
      <c r="D13" s="295">
        <v>90</v>
      </c>
      <c r="E13" s="295">
        <f>SUM(B13,C13,D13)</f>
        <v>255</v>
      </c>
      <c r="F13" s="295">
        <f>AVERAGE(B13:D13)</f>
        <v>85</v>
      </c>
      <c r="G13" s="549">
        <f>_xlfn.RANK.AVG(F13,F$11:F$15,0)</f>
        <v>3</v>
      </c>
    </row>
    <row r="14" spans="1:7">
      <c r="A14" s="4" t="s">
        <v>32</v>
      </c>
      <c r="B14" s="295">
        <v>99</v>
      </c>
      <c r="C14" s="295">
        <v>99</v>
      </c>
      <c r="D14" s="295">
        <v>85</v>
      </c>
      <c r="E14" s="295">
        <f>SUM(B14,C14,D14)</f>
        <v>283</v>
      </c>
      <c r="F14" s="295">
        <f>AVERAGE(B14:D14)</f>
        <v>94.3333333333333</v>
      </c>
      <c r="G14" s="549">
        <f>_xlfn.RANK.AVG(F14,F$11:F$15,0)</f>
        <v>1</v>
      </c>
    </row>
    <row r="15" spans="1:7">
      <c r="A15" s="4" t="s">
        <v>33</v>
      </c>
      <c r="B15" s="295">
        <v>45</v>
      </c>
      <c r="C15" s="295">
        <v>60</v>
      </c>
      <c r="D15" s="295">
        <v>55</v>
      </c>
      <c r="E15" s="295">
        <f>SUM(B15,C15,D15)</f>
        <v>160</v>
      </c>
      <c r="F15" s="295">
        <f>AVERAGE(B15:D15)</f>
        <v>53.3333333333333</v>
      </c>
      <c r="G15" s="549">
        <f>_xlfn.RANK.AVG(F15,F$11:F$15,0)</f>
        <v>5</v>
      </c>
    </row>
    <row r="18" ht="21" spans="1:14">
      <c r="A18" s="550"/>
      <c r="B18" s="551"/>
      <c r="C18" s="551"/>
      <c r="D18" s="551"/>
      <c r="E18" s="550" t="s">
        <v>34</v>
      </c>
      <c r="F18" s="551"/>
      <c r="G18" s="551"/>
      <c r="H18" s="551"/>
      <c r="I18" s="551"/>
      <c r="J18" s="551"/>
      <c r="K18" s="550"/>
      <c r="L18" s="551"/>
      <c r="M18" s="551"/>
      <c r="N18" s="551"/>
    </row>
    <row r="20" spans="1:5">
      <c r="A20" s="547" t="s">
        <v>23</v>
      </c>
      <c r="B20" s="547" t="s">
        <v>24</v>
      </c>
      <c r="C20" s="547" t="s">
        <v>25</v>
      </c>
      <c r="D20" s="547" t="s">
        <v>26</v>
      </c>
      <c r="E20" s="547" t="s">
        <v>35</v>
      </c>
    </row>
    <row r="21" spans="1:5">
      <c r="A21" s="4" t="s">
        <v>29</v>
      </c>
      <c r="B21" s="295">
        <v>95</v>
      </c>
      <c r="C21" s="295">
        <v>83</v>
      </c>
      <c r="D21" s="295">
        <v>81</v>
      </c>
      <c r="E21" s="392">
        <f>SUMPRODUCT(B21:D21,B$27:D$27)</f>
        <v>378.3</v>
      </c>
    </row>
    <row r="22" spans="1:5">
      <c r="A22" s="4" t="s">
        <v>30</v>
      </c>
      <c r="B22" s="295">
        <v>65</v>
      </c>
      <c r="C22" s="295">
        <v>53</v>
      </c>
      <c r="D22" s="295">
        <v>75</v>
      </c>
      <c r="E22" s="552">
        <f>SUMPRODUCT(B22:D22,B$27:D$27)</f>
        <v>280.5</v>
      </c>
    </row>
    <row r="23" spans="1:5">
      <c r="A23" s="4" t="s">
        <v>31</v>
      </c>
      <c r="B23" s="295">
        <v>85</v>
      </c>
      <c r="C23" s="295">
        <v>80</v>
      </c>
      <c r="D23" s="295">
        <v>90</v>
      </c>
      <c r="E23" s="552">
        <f>SUMPRODUCT(B23:D23,B$27:D$27)</f>
        <v>367</v>
      </c>
    </row>
    <row r="24" spans="1:5">
      <c r="A24" s="4" t="s">
        <v>32</v>
      </c>
      <c r="B24" s="295">
        <v>99</v>
      </c>
      <c r="C24" s="295">
        <v>99</v>
      </c>
      <c r="D24" s="295">
        <v>85</v>
      </c>
      <c r="E24" s="552">
        <f>SUMPRODUCT(B24:D24,B$27:D$27)</f>
        <v>407.5</v>
      </c>
    </row>
    <row r="25" spans="1:5">
      <c r="A25" s="4" t="s">
        <v>33</v>
      </c>
      <c r="B25" s="295">
        <v>45</v>
      </c>
      <c r="C25" s="295">
        <v>60</v>
      </c>
      <c r="D25" s="295">
        <v>55</v>
      </c>
      <c r="E25" s="552">
        <f>SUMPRODUCT(B25:D25,B$27:D$27)</f>
        <v>221.5</v>
      </c>
    </row>
    <row r="26" ht="15.75" spans="2:5">
      <c r="B26" s="222"/>
      <c r="C26" s="222"/>
      <c r="D26" s="222"/>
      <c r="E26" s="222"/>
    </row>
    <row r="27" ht="15.75" spans="1:5">
      <c r="A27" s="553" t="s">
        <v>36</v>
      </c>
      <c r="B27" s="498">
        <v>2</v>
      </c>
      <c r="C27" s="295">
        <v>1</v>
      </c>
      <c r="D27" s="295">
        <v>1.3</v>
      </c>
      <c r="E27" s="222"/>
    </row>
    <row r="28" spans="2:5">
      <c r="B28" s="222"/>
      <c r="C28" s="222"/>
      <c r="D28" s="222"/>
      <c r="E28" s="222"/>
    </row>
    <row r="30" ht="21" spans="1:14">
      <c r="A30" s="550"/>
      <c r="B30" s="554"/>
      <c r="C30" s="554"/>
      <c r="D30" s="554"/>
      <c r="E30" s="550" t="s">
        <v>37</v>
      </c>
      <c r="F30" s="554"/>
      <c r="G30" s="554"/>
      <c r="H30" s="554"/>
      <c r="I30" s="554"/>
      <c r="J30" s="554"/>
      <c r="K30" s="550"/>
      <c r="L30" s="554"/>
      <c r="M30" s="554"/>
      <c r="N30" s="554"/>
    </row>
    <row r="32" spans="1:7">
      <c r="A32" s="547" t="s">
        <v>23</v>
      </c>
      <c r="B32" s="547" t="s">
        <v>24</v>
      </c>
      <c r="C32" s="547" t="s">
        <v>25</v>
      </c>
      <c r="D32" s="547" t="s">
        <v>26</v>
      </c>
      <c r="F32" s="547" t="s">
        <v>23</v>
      </c>
      <c r="G32" s="547" t="s">
        <v>38</v>
      </c>
    </row>
    <row r="33" spans="1:7">
      <c r="A33" s="4" t="s">
        <v>29</v>
      </c>
      <c r="B33" s="295">
        <v>95</v>
      </c>
      <c r="C33" s="295">
        <v>83</v>
      </c>
      <c r="D33" s="295">
        <v>81</v>
      </c>
      <c r="F33" s="4" t="s">
        <v>39</v>
      </c>
      <c r="G33" s="295">
        <f ca="1">RAND()</f>
        <v>0.933008294777492</v>
      </c>
    </row>
    <row r="34" spans="1:7">
      <c r="A34" s="4" t="s">
        <v>30</v>
      </c>
      <c r="B34" s="295">
        <v>65</v>
      </c>
      <c r="C34" s="295">
        <v>53</v>
      </c>
      <c r="D34" s="295">
        <v>75</v>
      </c>
      <c r="F34" s="4" t="s">
        <v>40</v>
      </c>
      <c r="G34" s="295">
        <f ca="1">RAND()</f>
        <v>0.733239919402161</v>
      </c>
    </row>
    <row r="35" ht="15.75" spans="1:7">
      <c r="A35" s="4" t="s">
        <v>31</v>
      </c>
      <c r="B35" s="295">
        <v>85</v>
      </c>
      <c r="C35" s="295">
        <v>80</v>
      </c>
      <c r="D35" s="295">
        <v>90</v>
      </c>
      <c r="F35" s="4" t="s">
        <v>41</v>
      </c>
      <c r="G35" s="295">
        <f ca="1">RAND()</f>
        <v>0.732488310746035</v>
      </c>
    </row>
    <row r="36" ht="15.75" spans="1:14">
      <c r="A36" s="4" t="s">
        <v>32</v>
      </c>
      <c r="B36" s="295">
        <v>99</v>
      </c>
      <c r="C36" s="295">
        <v>99</v>
      </c>
      <c r="D36" s="295">
        <v>85</v>
      </c>
      <c r="F36" s="4" t="s">
        <v>42</v>
      </c>
      <c r="G36" s="295">
        <f ca="1">RAND()</f>
        <v>0.50010086412736</v>
      </c>
      <c r="I36" s="559" t="s">
        <v>43</v>
      </c>
      <c r="J36" s="560"/>
      <c r="K36" s="560"/>
      <c r="L36" s="560"/>
      <c r="M36" s="560"/>
      <c r="N36" s="561"/>
    </row>
    <row r="37" spans="1:7">
      <c r="A37" s="4" t="s">
        <v>33</v>
      </c>
      <c r="B37" s="295">
        <v>45</v>
      </c>
      <c r="C37" s="295">
        <v>60</v>
      </c>
      <c r="D37" s="295">
        <v>55</v>
      </c>
      <c r="F37" s="555" t="s">
        <v>44</v>
      </c>
      <c r="G37" s="556">
        <f ca="1">RAND()</f>
        <v>0.0853084543188158</v>
      </c>
    </row>
    <row r="38" spans="6:19">
      <c r="F38" s="557" t="s">
        <v>45</v>
      </c>
      <c r="G38" s="557"/>
      <c r="S38" s="4"/>
    </row>
    <row r="40" ht="21" spans="1:14">
      <c r="A40" s="550"/>
      <c r="B40" s="554"/>
      <c r="C40" s="554"/>
      <c r="D40" s="554"/>
      <c r="E40" s="550" t="s">
        <v>46</v>
      </c>
      <c r="F40" s="554"/>
      <c r="G40" s="554"/>
      <c r="H40" s="554"/>
      <c r="I40" s="554"/>
      <c r="J40" s="554"/>
      <c r="K40" s="550"/>
      <c r="L40" s="554"/>
      <c r="M40" s="554"/>
      <c r="N40" s="554"/>
    </row>
    <row r="42" spans="1:4">
      <c r="A42" s="547" t="s">
        <v>23</v>
      </c>
      <c r="B42" s="547" t="s">
        <v>24</v>
      </c>
      <c r="C42" s="547" t="s">
        <v>25</v>
      </c>
      <c r="D42" s="547" t="s">
        <v>26</v>
      </c>
    </row>
    <row r="43" spans="1:4">
      <c r="A43" s="4" t="s">
        <v>29</v>
      </c>
      <c r="B43" s="295">
        <v>95</v>
      </c>
      <c r="C43" s="295">
        <v>83</v>
      </c>
      <c r="D43" s="295">
        <v>81</v>
      </c>
    </row>
    <row r="44" spans="1:4">
      <c r="A44" s="4" t="s">
        <v>30</v>
      </c>
      <c r="B44" s="295">
        <v>65</v>
      </c>
      <c r="C44" s="295">
        <v>53</v>
      </c>
      <c r="D44" s="295">
        <v>75</v>
      </c>
    </row>
    <row r="45" spans="1:4">
      <c r="A45" s="4" t="s">
        <v>31</v>
      </c>
      <c r="B45" s="295">
        <v>85</v>
      </c>
      <c r="C45" s="295">
        <v>80</v>
      </c>
      <c r="D45" s="295">
        <v>90</v>
      </c>
    </row>
    <row r="46" spans="1:4">
      <c r="A46" s="4" t="s">
        <v>32</v>
      </c>
      <c r="B46" s="295">
        <v>99</v>
      </c>
      <c r="C46" s="295">
        <v>99</v>
      </c>
      <c r="D46" s="295">
        <v>85</v>
      </c>
    </row>
    <row r="47" spans="1:4">
      <c r="A47" s="558" t="s">
        <v>33</v>
      </c>
      <c r="B47" s="295">
        <v>45</v>
      </c>
      <c r="C47" s="295">
        <v>60</v>
      </c>
      <c r="D47" s="295">
        <v>55</v>
      </c>
    </row>
    <row r="48" spans="1:4">
      <c r="A48" s="140" t="s">
        <v>47</v>
      </c>
      <c r="B48" s="392">
        <f ca="1">RANDBETWEEN(40,100)</f>
        <v>52</v>
      </c>
      <c r="C48" s="392">
        <f ca="1">RANDBETWEEN(40,100)</f>
        <v>94</v>
      </c>
      <c r="D48" s="392">
        <f ca="1">RANDBETWEEN(40,100)</f>
        <v>86</v>
      </c>
    </row>
  </sheetData>
  <mergeCells count="3">
    <mergeCell ref="J8:N8"/>
    <mergeCell ref="F38:G38"/>
    <mergeCell ref="A1:F2"/>
  </mergeCells>
  <pageMargins left="0.7" right="0.7" top="0.75" bottom="0.75" header="0.3" footer="0.3"/>
  <headerFooter/>
  <ignoredErrors>
    <ignoredError sqref="E12" formula="1"/>
  </ignoredError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0"/>
  <sheetViews>
    <sheetView zoomScale="115" zoomScaleNormal="115" workbookViewId="0">
      <selection activeCell="I70" sqref="I70"/>
    </sheetView>
  </sheetViews>
  <sheetFormatPr defaultColWidth="9" defaultRowHeight="15"/>
  <cols>
    <col min="1" max="2" width="11.8571428571429" customWidth="1"/>
    <col min="3" max="3" width="11.2857142857143" customWidth="1"/>
    <col min="4" max="4" width="10.1428571428571" customWidth="1"/>
    <col min="5" max="5" width="11.1428571428571" customWidth="1"/>
    <col min="6" max="6" width="16.4285714285714" customWidth="1"/>
    <col min="7" max="7" width="17.1428571428571" customWidth="1"/>
    <col min="8" max="8" width="8.42857142857143" customWidth="1"/>
    <col min="9" max="9" width="9.71428571428571" customWidth="1"/>
  </cols>
  <sheetData>
    <row r="1" spans="1:9">
      <c r="A1" s="521" t="s">
        <v>48</v>
      </c>
      <c r="B1" s="521"/>
      <c r="C1" s="522"/>
      <c r="D1" s="522"/>
      <c r="E1" s="522"/>
      <c r="F1" s="522"/>
      <c r="G1" s="522"/>
      <c r="H1" s="522"/>
      <c r="I1" s="522"/>
    </row>
    <row r="2" spans="1:9">
      <c r="A2" s="522"/>
      <c r="B2" s="522"/>
      <c r="C2" s="522"/>
      <c r="D2" s="522"/>
      <c r="E2" s="522"/>
      <c r="F2" s="522"/>
      <c r="G2" s="522"/>
      <c r="H2" s="522"/>
      <c r="I2" s="522"/>
    </row>
    <row r="4" ht="18.75" spans="1:15">
      <c r="A4" s="523"/>
      <c r="B4" s="523"/>
      <c r="C4" s="523"/>
      <c r="D4" s="523"/>
      <c r="E4" s="523"/>
      <c r="F4" s="523" t="s">
        <v>49</v>
      </c>
      <c r="G4" s="523"/>
      <c r="H4" s="523"/>
      <c r="I4" s="523"/>
      <c r="J4" s="523"/>
      <c r="K4" s="523"/>
      <c r="L4" s="523"/>
      <c r="M4" s="523"/>
      <c r="N4" s="523"/>
      <c r="O4" s="523"/>
    </row>
    <row r="6" customHeight="1" spans="1:4">
      <c r="A6" s="524" t="s">
        <v>50</v>
      </c>
      <c r="B6" s="524" t="s">
        <v>51</v>
      </c>
      <c r="D6" s="524" t="s">
        <v>51</v>
      </c>
    </row>
    <row r="7" customHeight="1" spans="1:4">
      <c r="A7" s="4" t="s">
        <v>52</v>
      </c>
      <c r="B7" s="525" t="str">
        <f>TRIM(A7)</f>
        <v>Student 1</v>
      </c>
      <c r="D7" s="525" t="s">
        <v>39</v>
      </c>
    </row>
    <row r="8" spans="1:4">
      <c r="A8" s="4" t="s">
        <v>53</v>
      </c>
      <c r="B8" s="525" t="str">
        <f>TRIM(A8)</f>
        <v>Student 1</v>
      </c>
      <c r="D8" s="525" t="s">
        <v>39</v>
      </c>
    </row>
    <row r="9" spans="1:4">
      <c r="A9" s="4" t="s">
        <v>54</v>
      </c>
      <c r="B9" s="525" t="str">
        <f>TRIM(A9)</f>
        <v>Student 1</v>
      </c>
      <c r="D9" s="525" t="s">
        <v>39</v>
      </c>
    </row>
    <row r="10" spans="1:4">
      <c r="A10" s="526" t="s">
        <v>55</v>
      </c>
      <c r="B10" s="526" t="s">
        <v>56</v>
      </c>
      <c r="D10" s="526" t="s">
        <v>38</v>
      </c>
    </row>
    <row r="12" spans="23:23">
      <c r="W12" s="114"/>
    </row>
    <row r="13" ht="18.75" spans="1:15">
      <c r="A13" s="527"/>
      <c r="B13" s="527"/>
      <c r="C13" s="527"/>
      <c r="D13" s="527"/>
      <c r="E13" s="527"/>
      <c r="F13" s="527" t="s">
        <v>57</v>
      </c>
      <c r="G13" s="527"/>
      <c r="H13" s="527"/>
      <c r="I13" s="527"/>
      <c r="J13" s="527"/>
      <c r="K13" s="527"/>
      <c r="L13" s="527"/>
      <c r="M13" s="527"/>
      <c r="N13" s="527"/>
      <c r="O13" s="527"/>
    </row>
    <row r="15" spans="1:4">
      <c r="A15" s="528" t="s">
        <v>23</v>
      </c>
      <c r="B15" s="528" t="s">
        <v>24</v>
      </c>
      <c r="C15" s="528" t="s">
        <v>25</v>
      </c>
      <c r="D15" s="528" t="s">
        <v>26</v>
      </c>
    </row>
    <row r="16" spans="1:4">
      <c r="A16" s="4" t="s">
        <v>29</v>
      </c>
      <c r="B16" s="295">
        <v>95</v>
      </c>
      <c r="C16" s="295">
        <v>83</v>
      </c>
      <c r="D16" s="295">
        <v>81</v>
      </c>
    </row>
    <row r="17" spans="1:4">
      <c r="A17" s="4" t="s">
        <v>30</v>
      </c>
      <c r="B17" s="295">
        <v>65</v>
      </c>
      <c r="C17" s="295">
        <v>53</v>
      </c>
      <c r="D17" s="295">
        <v>75</v>
      </c>
    </row>
    <row r="18" spans="1:4">
      <c r="A18" s="4" t="s">
        <v>31</v>
      </c>
      <c r="B18" s="295">
        <v>85</v>
      </c>
      <c r="C18" s="295">
        <v>80</v>
      </c>
      <c r="D18" s="295">
        <v>90</v>
      </c>
    </row>
    <row r="19" spans="1:4">
      <c r="A19" s="4" t="s">
        <v>32</v>
      </c>
      <c r="B19" s="295">
        <v>99</v>
      </c>
      <c r="C19" s="295">
        <v>99</v>
      </c>
      <c r="D19" s="295">
        <v>85</v>
      </c>
    </row>
    <row r="20" spans="1:4">
      <c r="A20" s="4" t="s">
        <v>33</v>
      </c>
      <c r="B20" s="295">
        <v>45</v>
      </c>
      <c r="C20" s="295">
        <v>60</v>
      </c>
      <c r="D20" s="295">
        <v>55</v>
      </c>
    </row>
    <row r="22" spans="1:7">
      <c r="A22" s="529"/>
      <c r="B22" s="530" t="s">
        <v>58</v>
      </c>
      <c r="C22" s="530"/>
      <c r="D22" s="530"/>
      <c r="E22" s="529"/>
      <c r="F22" s="530" t="s">
        <v>59</v>
      </c>
      <c r="G22" s="530"/>
    </row>
    <row r="23" spans="1:7">
      <c r="A23" s="528" t="s">
        <v>23</v>
      </c>
      <c r="B23" s="528" t="s">
        <v>24</v>
      </c>
      <c r="C23" s="528"/>
      <c r="D23" s="528"/>
      <c r="E23" s="528" t="s">
        <v>25</v>
      </c>
      <c r="F23" s="528" t="s">
        <v>26</v>
      </c>
      <c r="G23" s="528"/>
    </row>
    <row r="24" spans="1:7">
      <c r="A24" s="4" t="s">
        <v>29</v>
      </c>
      <c r="B24" s="513" t="str">
        <f>CONCATENATE(A24," has scored ",B16," in Maths")</f>
        <v>Students 1 has scored 95 in Maths</v>
      </c>
      <c r="C24" s="514"/>
      <c r="D24" s="498"/>
      <c r="E24" s="295">
        <v>83</v>
      </c>
      <c r="F24" s="295" t="str">
        <f>A16&amp;" has scored "&amp;D16&amp;" in English"</f>
        <v>Students 1 has scored 81 in English</v>
      </c>
      <c r="G24" s="295"/>
    </row>
    <row r="25" spans="1:12">
      <c r="A25" s="4" t="s">
        <v>30</v>
      </c>
      <c r="B25" s="513" t="str">
        <f>CONCATENATE(A25," has scored ",B17," in Maths")</f>
        <v>Students 2 has scored 65 in Maths</v>
      </c>
      <c r="C25" s="514"/>
      <c r="D25" s="498"/>
      <c r="E25" s="295">
        <v>53</v>
      </c>
      <c r="F25" s="295" t="str">
        <f>A17&amp;" has scored "&amp;D17&amp;" in English"</f>
        <v>Students 2 has scored 75 in English</v>
      </c>
      <c r="G25" s="295"/>
      <c r="K25" s="542" t="str">
        <f>CONCATENATE(B15,C15,D15)</f>
        <v>MathsScienceEnglish</v>
      </c>
      <c r="L25" s="543"/>
    </row>
    <row r="26" spans="1:7">
      <c r="A26" s="4" t="s">
        <v>31</v>
      </c>
      <c r="B26" s="513" t="str">
        <f>CONCATENATE(A26," has scored ",B18," in Maths")</f>
        <v>Students 3 has scored 85 in Maths</v>
      </c>
      <c r="C26" s="514"/>
      <c r="D26" s="498"/>
      <c r="E26" s="295">
        <v>80</v>
      </c>
      <c r="F26" s="295" t="str">
        <f>A18&amp;" has scored "&amp;D18&amp;" in English"</f>
        <v>Students 3 has scored 90 in English</v>
      </c>
      <c r="G26" s="295"/>
    </row>
    <row r="27" spans="1:7">
      <c r="A27" s="4" t="s">
        <v>32</v>
      </c>
      <c r="B27" s="513" t="str">
        <f>CONCATENATE(A27," has scored ",B19," in Maths")</f>
        <v>Students 4 has scored 99 in Maths</v>
      </c>
      <c r="C27" s="514"/>
      <c r="D27" s="498"/>
      <c r="E27" s="295">
        <v>99</v>
      </c>
      <c r="F27" s="295" t="str">
        <f>A19&amp;" has scored "&amp;D19&amp;" in English"</f>
        <v>Students 4 has scored 85 in English</v>
      </c>
      <c r="G27" s="295"/>
    </row>
    <row r="28" spans="1:7">
      <c r="A28" s="4" t="s">
        <v>33</v>
      </c>
      <c r="B28" s="513" t="str">
        <f>CONCATENATE(A28," has scored ",B20," in Maths")</f>
        <v>Students 5 has scored 45 in Maths</v>
      </c>
      <c r="C28" s="514"/>
      <c r="D28" s="498"/>
      <c r="E28" s="295">
        <v>60</v>
      </c>
      <c r="F28" s="295" t="str">
        <f>A20&amp;" has scored "&amp;D20&amp;" in English"</f>
        <v>Students 5 has scored 55 in English</v>
      </c>
      <c r="G28" s="295"/>
    </row>
    <row r="30" spans="5:5">
      <c r="E30" s="531"/>
    </row>
    <row r="31" ht="18.75" spans="1:15">
      <c r="A31" s="532" t="s">
        <v>60</v>
      </c>
      <c r="B31" s="532"/>
      <c r="C31" s="532"/>
      <c r="D31" s="532"/>
      <c r="E31" s="532"/>
      <c r="F31" s="532"/>
      <c r="G31" s="532"/>
      <c r="H31" s="532"/>
      <c r="I31" s="532"/>
      <c r="J31" s="532"/>
      <c r="K31" s="532"/>
      <c r="L31" s="532"/>
      <c r="M31" s="532"/>
      <c r="N31" s="532"/>
      <c r="O31" s="532"/>
    </row>
    <row r="33" spans="1:9">
      <c r="A33" s="528" t="s">
        <v>50</v>
      </c>
      <c r="B33" s="528"/>
      <c r="C33" s="528"/>
      <c r="D33" s="528" t="s">
        <v>51</v>
      </c>
      <c r="E33" s="528"/>
      <c r="F33" s="528"/>
      <c r="G33" s="533" t="s">
        <v>56</v>
      </c>
      <c r="H33" s="534"/>
      <c r="I33" s="538"/>
    </row>
    <row r="34" spans="1:9">
      <c r="A34" s="295" t="s">
        <v>61</v>
      </c>
      <c r="B34" s="295"/>
      <c r="C34" s="295"/>
      <c r="D34" s="535" t="str">
        <f>SUBSTITUTE(A34,"b","d")</f>
        <v>Studnet</v>
      </c>
      <c r="E34" s="535"/>
      <c r="F34" s="535"/>
      <c r="G34" s="497" t="s">
        <v>62</v>
      </c>
      <c r="H34" s="536"/>
      <c r="I34" s="544"/>
    </row>
    <row r="35" spans="1:9">
      <c r="A35" s="295" t="s">
        <v>63</v>
      </c>
      <c r="B35" s="295"/>
      <c r="C35" s="295"/>
      <c r="D35" s="535" t="str">
        <f>SUBSTITUTE(A35,"38","83")</f>
        <v>Student 1 scored 83 marks in Science</v>
      </c>
      <c r="E35" s="535"/>
      <c r="F35" s="535"/>
      <c r="G35" s="497" t="s">
        <v>64</v>
      </c>
      <c r="H35" s="536"/>
      <c r="I35" s="544"/>
    </row>
    <row r="36" spans="1:9">
      <c r="A36" s="295" t="s">
        <v>65</v>
      </c>
      <c r="B36" s="295"/>
      <c r="C36" s="295"/>
      <c r="D36" s="535" t="str">
        <f>SUBSTITUTE(A36,"Science","English")</f>
        <v>Student 1 scored 85 marks in English</v>
      </c>
      <c r="E36" s="535"/>
      <c r="F36" s="535"/>
      <c r="G36" s="497" t="s">
        <v>66</v>
      </c>
      <c r="H36" s="536"/>
      <c r="I36" s="544"/>
    </row>
    <row r="42" ht="18.75" spans="1:15">
      <c r="A42" s="537" t="s">
        <v>67</v>
      </c>
      <c r="B42" s="537"/>
      <c r="C42" s="537"/>
      <c r="D42" s="537"/>
      <c r="E42" s="537"/>
      <c r="F42" s="537"/>
      <c r="G42" s="537"/>
      <c r="H42" s="537"/>
      <c r="I42" s="537"/>
      <c r="J42" s="537"/>
      <c r="K42" s="537"/>
      <c r="L42" s="537"/>
      <c r="M42" s="537"/>
      <c r="N42" s="537"/>
      <c r="O42" s="537"/>
    </row>
    <row r="44" spans="1:6">
      <c r="A44" s="533" t="s">
        <v>23</v>
      </c>
      <c r="B44" s="538"/>
      <c r="C44" s="533" t="s">
        <v>68</v>
      </c>
      <c r="D44" s="538"/>
      <c r="E44" s="533" t="s">
        <v>69</v>
      </c>
      <c r="F44" s="538"/>
    </row>
    <row r="45" spans="1:6">
      <c r="A45" s="513" t="s">
        <v>39</v>
      </c>
      <c r="B45" s="498"/>
      <c r="C45" s="513" t="str">
        <f>UPPER(A45)</f>
        <v>STUDENT 1</v>
      </c>
      <c r="D45" s="498"/>
      <c r="E45" s="513" t="str">
        <f>LOWER(A45)</f>
        <v>student 1</v>
      </c>
      <c r="F45" s="498"/>
    </row>
    <row r="46" spans="1:6">
      <c r="A46" s="513" t="s">
        <v>40</v>
      </c>
      <c r="B46" s="498"/>
      <c r="C46" s="513" t="str">
        <f>UPPER(A46)</f>
        <v>STUDENT 2</v>
      </c>
      <c r="D46" s="498"/>
      <c r="E46" s="513" t="str">
        <f>LOWER(A46)</f>
        <v>student 2</v>
      </c>
      <c r="F46" s="498"/>
    </row>
    <row r="47" spans="1:6">
      <c r="A47" s="513" t="s">
        <v>41</v>
      </c>
      <c r="B47" s="498"/>
      <c r="C47" s="513" t="str">
        <f>UPPER(A47)</f>
        <v>STUDENT 3</v>
      </c>
      <c r="D47" s="498"/>
      <c r="E47" s="513" t="str">
        <f>LOWER(A47)</f>
        <v>student 3</v>
      </c>
      <c r="F47" s="498"/>
    </row>
    <row r="48" spans="1:6">
      <c r="A48" s="513" t="s">
        <v>42</v>
      </c>
      <c r="B48" s="498"/>
      <c r="C48" s="513" t="str">
        <f>UPPER(A48)</f>
        <v>STUDENT 4</v>
      </c>
      <c r="D48" s="498"/>
      <c r="E48" s="513" t="str">
        <f>LOWER(A48)</f>
        <v>student 4</v>
      </c>
      <c r="F48" s="498"/>
    </row>
    <row r="49" spans="1:6">
      <c r="A49" s="513" t="s">
        <v>44</v>
      </c>
      <c r="B49" s="498"/>
      <c r="C49" s="513" t="str">
        <f>UPPER(A49)</f>
        <v>STUDENT 5</v>
      </c>
      <c r="D49" s="498"/>
      <c r="E49" s="513" t="str">
        <f>LOWER(A49)</f>
        <v>student 5</v>
      </c>
      <c r="F49" s="498"/>
    </row>
    <row r="52" ht="18.75" spans="1:15">
      <c r="A52" s="537" t="s">
        <v>70</v>
      </c>
      <c r="B52" s="537"/>
      <c r="C52" s="537"/>
      <c r="D52" s="537"/>
      <c r="E52" s="537"/>
      <c r="F52" s="537"/>
      <c r="G52" s="537"/>
      <c r="H52" s="537"/>
      <c r="I52" s="537"/>
      <c r="J52" s="537"/>
      <c r="K52" s="537"/>
      <c r="L52" s="537"/>
      <c r="M52" s="537"/>
      <c r="N52" s="537"/>
      <c r="O52" s="537"/>
    </row>
    <row r="54" spans="1:4">
      <c r="A54" s="533" t="s">
        <v>23</v>
      </c>
      <c r="B54" s="538"/>
      <c r="C54" s="533" t="s">
        <v>70</v>
      </c>
      <c r="D54" s="538"/>
    </row>
    <row r="55" spans="1:4">
      <c r="A55" s="539" t="s">
        <v>39</v>
      </c>
      <c r="B55" s="540"/>
      <c r="C55" s="539">
        <f>LEN(A55)</f>
        <v>9</v>
      </c>
      <c r="D55" s="540"/>
    </row>
    <row r="56" spans="1:4">
      <c r="A56" s="539" t="s">
        <v>71</v>
      </c>
      <c r="B56" s="540"/>
      <c r="C56" s="539">
        <f>LEN(A56)</f>
        <v>11</v>
      </c>
      <c r="D56" s="540"/>
    </row>
    <row r="57" spans="1:4">
      <c r="A57" s="539" t="s">
        <v>72</v>
      </c>
      <c r="B57" s="540"/>
      <c r="C57" s="539">
        <f>LEN(A57)</f>
        <v>13</v>
      </c>
      <c r="D57" s="540"/>
    </row>
    <row r="58" spans="1:4">
      <c r="A58" s="539" t="s">
        <v>73</v>
      </c>
      <c r="B58" s="540"/>
      <c r="C58" s="539">
        <f>LEN(A58)</f>
        <v>12</v>
      </c>
      <c r="D58" s="540"/>
    </row>
    <row r="59" spans="1:4">
      <c r="A59" s="539" t="s">
        <v>74</v>
      </c>
      <c r="B59" s="540"/>
      <c r="C59" s="539">
        <f>LEN(A59)</f>
        <v>12</v>
      </c>
      <c r="D59" s="540"/>
    </row>
    <row r="62" spans="1:15">
      <c r="A62" s="541" t="s">
        <v>75</v>
      </c>
      <c r="B62" s="541"/>
      <c r="C62" s="541"/>
      <c r="D62" s="541"/>
      <c r="E62" s="541"/>
      <c r="F62" s="541"/>
      <c r="G62" s="541"/>
      <c r="H62" s="541"/>
      <c r="I62" s="541"/>
      <c r="J62" s="541"/>
      <c r="K62" s="541"/>
      <c r="L62" s="541"/>
      <c r="M62" s="541"/>
      <c r="N62" s="541"/>
      <c r="O62" s="541"/>
    </row>
    <row r="64" spans="1:7">
      <c r="A64" s="533" t="s">
        <v>76</v>
      </c>
      <c r="B64" s="538"/>
      <c r="C64" s="533" t="s">
        <v>77</v>
      </c>
      <c r="D64" s="538"/>
      <c r="E64" s="533" t="s">
        <v>78</v>
      </c>
      <c r="F64" s="538"/>
      <c r="G64" s="528" t="s">
        <v>79</v>
      </c>
    </row>
    <row r="65" spans="1:7">
      <c r="A65" s="513" t="s">
        <v>80</v>
      </c>
      <c r="B65" s="498"/>
      <c r="C65" s="513" t="str">
        <f t="shared" ref="C65:C70" si="0">LEFT(A65,"4")</f>
        <v>2018</v>
      </c>
      <c r="D65" s="498"/>
      <c r="E65" s="513" t="str">
        <f>MID(A65,"5","4")</f>
        <v>abcd</v>
      </c>
      <c r="F65" s="498"/>
      <c r="G65" s="295" t="str">
        <f t="shared" ref="G65:G70" si="1">RIGHT(A65,"2")</f>
        <v>43</v>
      </c>
    </row>
    <row r="66" spans="1:7">
      <c r="A66" s="513" t="s">
        <v>81</v>
      </c>
      <c r="B66" s="498"/>
      <c r="C66" s="513" t="str">
        <f t="shared" si="0"/>
        <v>2018</v>
      </c>
      <c r="D66" s="498"/>
      <c r="E66" s="513" t="str">
        <f>MID(A66,"5","4")</f>
        <v>sewt</v>
      </c>
      <c r="F66" s="498"/>
      <c r="G66" s="295" t="str">
        <f t="shared" si="1"/>
        <v>44</v>
      </c>
    </row>
    <row r="67" spans="1:7">
      <c r="A67" s="513" t="s">
        <v>82</v>
      </c>
      <c r="B67" s="498"/>
      <c r="C67" s="513" t="str">
        <f t="shared" si="0"/>
        <v>2017</v>
      </c>
      <c r="D67" s="498"/>
      <c r="E67" s="513" t="str">
        <f>MID(A67,"5","3")</f>
        <v>vdl</v>
      </c>
      <c r="F67" s="498"/>
      <c r="G67" s="295" t="str">
        <f t="shared" si="1"/>
        <v>43</v>
      </c>
    </row>
    <row r="68" spans="1:7">
      <c r="A68" s="513" t="s">
        <v>83</v>
      </c>
      <c r="B68" s="498"/>
      <c r="C68" s="513" t="str">
        <f t="shared" si="0"/>
        <v>2016</v>
      </c>
      <c r="D68" s="498"/>
      <c r="E68" s="513" t="str">
        <f>MID(A68,"5","4")</f>
        <v>fdbj</v>
      </c>
      <c r="F68" s="498"/>
      <c r="G68" s="295" t="str">
        <f t="shared" si="1"/>
        <v>55</v>
      </c>
    </row>
    <row r="69" spans="1:7">
      <c r="A69" s="295" t="s">
        <v>84</v>
      </c>
      <c r="B69" s="295"/>
      <c r="C69" s="295" t="str">
        <f t="shared" si="0"/>
        <v>2019</v>
      </c>
      <c r="D69" s="295"/>
      <c r="E69" s="295" t="str">
        <f>MID(A69,"5","4")</f>
        <v>hrhf</v>
      </c>
      <c r="F69" s="295"/>
      <c r="G69" s="295" t="str">
        <f t="shared" si="1"/>
        <v>45</v>
      </c>
    </row>
    <row r="70" spans="1:7">
      <c r="A70" s="295" t="s">
        <v>85</v>
      </c>
      <c r="B70" s="295"/>
      <c r="C70" s="295" t="str">
        <f t="shared" si="0"/>
        <v>2019</v>
      </c>
      <c r="D70" s="295"/>
      <c r="E70" s="295" t="str">
        <f>MID(A70,"5","4")</f>
        <v>hrhf</v>
      </c>
      <c r="F70" s="295"/>
      <c r="G70" s="295" t="str">
        <f t="shared" si="1"/>
        <v>46</v>
      </c>
    </row>
  </sheetData>
  <mergeCells count="91">
    <mergeCell ref="A4:E4"/>
    <mergeCell ref="F4:I4"/>
    <mergeCell ref="J4:L4"/>
    <mergeCell ref="M4:O4"/>
    <mergeCell ref="A13:E13"/>
    <mergeCell ref="F13:I13"/>
    <mergeCell ref="J13:L13"/>
    <mergeCell ref="M13:O13"/>
    <mergeCell ref="B22:D22"/>
    <mergeCell ref="F22:G22"/>
    <mergeCell ref="B23:D23"/>
    <mergeCell ref="F23:G23"/>
    <mergeCell ref="B24:D24"/>
    <mergeCell ref="F24:G24"/>
    <mergeCell ref="B25:D25"/>
    <mergeCell ref="F25:G25"/>
    <mergeCell ref="K25:L25"/>
    <mergeCell ref="B26:D26"/>
    <mergeCell ref="F26:G26"/>
    <mergeCell ref="B27:D27"/>
    <mergeCell ref="F27:G27"/>
    <mergeCell ref="B28:D28"/>
    <mergeCell ref="F28:G28"/>
    <mergeCell ref="A31:O31"/>
    <mergeCell ref="A33:C33"/>
    <mergeCell ref="D33:F33"/>
    <mergeCell ref="G33:I33"/>
    <mergeCell ref="A34:C34"/>
    <mergeCell ref="D34:F34"/>
    <mergeCell ref="G34:I34"/>
    <mergeCell ref="A35:C35"/>
    <mergeCell ref="D35:F35"/>
    <mergeCell ref="G35:I35"/>
    <mergeCell ref="A36:C36"/>
    <mergeCell ref="D36:F36"/>
    <mergeCell ref="G36:I36"/>
    <mergeCell ref="A42:O42"/>
    <mergeCell ref="A44:B44"/>
    <mergeCell ref="C44:D44"/>
    <mergeCell ref="E44:F44"/>
    <mergeCell ref="A45:B45"/>
    <mergeCell ref="C45:D45"/>
    <mergeCell ref="E45:F45"/>
    <mergeCell ref="A46:B46"/>
    <mergeCell ref="C46:D46"/>
    <mergeCell ref="E46:F46"/>
    <mergeCell ref="A47:B47"/>
    <mergeCell ref="C47:D47"/>
    <mergeCell ref="E47:F47"/>
    <mergeCell ref="A48:B48"/>
    <mergeCell ref="C48:D48"/>
    <mergeCell ref="E48:F48"/>
    <mergeCell ref="A49:B49"/>
    <mergeCell ref="C49:D49"/>
    <mergeCell ref="E49:F49"/>
    <mergeCell ref="A52:O52"/>
    <mergeCell ref="A54:B54"/>
    <mergeCell ref="C54:D54"/>
    <mergeCell ref="A55:B55"/>
    <mergeCell ref="C55:D55"/>
    <mergeCell ref="A56:B56"/>
    <mergeCell ref="C56:D56"/>
    <mergeCell ref="A57:B57"/>
    <mergeCell ref="C57:D57"/>
    <mergeCell ref="A58:B58"/>
    <mergeCell ref="C58:D58"/>
    <mergeCell ref="A59:B59"/>
    <mergeCell ref="C59:D59"/>
    <mergeCell ref="A62:O62"/>
    <mergeCell ref="A64:B64"/>
    <mergeCell ref="C64:D64"/>
    <mergeCell ref="E64:F64"/>
    <mergeCell ref="A65:B65"/>
    <mergeCell ref="C65:D65"/>
    <mergeCell ref="E65:F65"/>
    <mergeCell ref="A66:B66"/>
    <mergeCell ref="C66:D66"/>
    <mergeCell ref="E66:F66"/>
    <mergeCell ref="A67:B67"/>
    <mergeCell ref="C67:D67"/>
    <mergeCell ref="E67:F67"/>
    <mergeCell ref="A68:B68"/>
    <mergeCell ref="C68:D68"/>
    <mergeCell ref="E68:F68"/>
    <mergeCell ref="A69:B69"/>
    <mergeCell ref="C69:D69"/>
    <mergeCell ref="E69:F69"/>
    <mergeCell ref="A70:B70"/>
    <mergeCell ref="C70:D70"/>
    <mergeCell ref="E70:F70"/>
    <mergeCell ref="A1:I2"/>
  </mergeCells>
  <pageMargins left="0.7" right="0.7" top="0.75" bottom="0.75" header="0.3" footer="0.3"/>
  <pageSetup paperSize="1" orientation="portrait"/>
  <headerFooter/>
  <ignoredErrors>
    <ignoredError sqref="E67" 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5"/>
  <sheetViews>
    <sheetView zoomScale="85" zoomScaleNormal="85" workbookViewId="0">
      <selection activeCell="C20" sqref="C20:D20"/>
    </sheetView>
  </sheetViews>
  <sheetFormatPr defaultColWidth="9" defaultRowHeight="15"/>
  <cols>
    <col min="10" max="10" width="10.4285714285714" customWidth="1"/>
    <col min="12" max="12" width="11" customWidth="1"/>
    <col min="13" max="13" width="8" customWidth="1"/>
    <col min="14" max="14" width="11.8571428571429" customWidth="1"/>
  </cols>
  <sheetData>
    <row r="1" spans="1:10">
      <c r="A1" s="482" t="s">
        <v>86</v>
      </c>
      <c r="B1" s="482"/>
      <c r="C1" s="482"/>
      <c r="D1" s="482"/>
      <c r="E1" s="482"/>
      <c r="F1" s="482"/>
      <c r="G1" s="482"/>
      <c r="H1" s="482"/>
      <c r="I1" s="482"/>
      <c r="J1" s="482"/>
    </row>
    <row r="2" spans="1:10">
      <c r="A2" s="482"/>
      <c r="B2" s="482"/>
      <c r="C2" s="482"/>
      <c r="D2" s="482"/>
      <c r="E2" s="482"/>
      <c r="F2" s="482"/>
      <c r="G2" s="482"/>
      <c r="H2" s="482"/>
      <c r="I2" s="482"/>
      <c r="J2" s="482"/>
    </row>
    <row r="4" ht="18.75" spans="1:23">
      <c r="A4" s="483" t="s">
        <v>87</v>
      </c>
      <c r="B4" s="483"/>
      <c r="C4" s="483"/>
      <c r="D4" s="483"/>
      <c r="E4" s="483"/>
      <c r="F4" s="483"/>
      <c r="G4" s="483"/>
      <c r="H4" s="483"/>
      <c r="I4" s="483"/>
      <c r="J4" s="483"/>
      <c r="K4" s="483"/>
      <c r="L4" s="483"/>
      <c r="M4" s="483"/>
      <c r="N4" s="483"/>
      <c r="O4" s="483"/>
      <c r="P4" s="483"/>
      <c r="Q4" s="483"/>
      <c r="R4" s="483"/>
      <c r="S4" s="483"/>
      <c r="T4" s="483"/>
      <c r="U4" s="483"/>
      <c r="V4" s="483"/>
      <c r="W4" s="483"/>
    </row>
    <row r="5" spans="9:10">
      <c r="I5" s="222"/>
      <c r="J5" s="222"/>
    </row>
    <row r="6" customHeight="1" spans="9:23">
      <c r="I6" s="501" t="s">
        <v>88</v>
      </c>
      <c r="J6" s="501"/>
      <c r="K6" s="502" t="s">
        <v>89</v>
      </c>
      <c r="L6" s="502"/>
      <c r="M6" s="502" t="s">
        <v>90</v>
      </c>
      <c r="N6" s="502"/>
      <c r="Q6" s="516" t="s">
        <v>91</v>
      </c>
      <c r="R6" s="516"/>
      <c r="S6" s="516"/>
      <c r="T6" s="516"/>
      <c r="U6" s="516"/>
      <c r="V6" s="516"/>
      <c r="W6" s="516"/>
    </row>
    <row r="7" spans="1:23">
      <c r="A7" s="484" t="s">
        <v>23</v>
      </c>
      <c r="B7" s="485"/>
      <c r="C7" s="484" t="s">
        <v>24</v>
      </c>
      <c r="D7" s="485"/>
      <c r="E7" s="484" t="s">
        <v>25</v>
      </c>
      <c r="F7" s="485"/>
      <c r="G7" s="484" t="s">
        <v>26</v>
      </c>
      <c r="H7" s="486"/>
      <c r="I7" s="501" t="s">
        <v>92</v>
      </c>
      <c r="J7" s="501"/>
      <c r="K7" s="502" t="s">
        <v>93</v>
      </c>
      <c r="L7" s="502"/>
      <c r="M7" s="502" t="s">
        <v>94</v>
      </c>
      <c r="N7" s="502"/>
      <c r="Q7" s="516"/>
      <c r="R7" s="516"/>
      <c r="S7" s="516"/>
      <c r="T7" s="516"/>
      <c r="U7" s="516"/>
      <c r="V7" s="516"/>
      <c r="W7" s="516"/>
    </row>
    <row r="8" spans="1:23">
      <c r="A8" s="487" t="s">
        <v>39</v>
      </c>
      <c r="B8" s="488"/>
      <c r="C8" s="487">
        <v>99</v>
      </c>
      <c r="D8" s="488"/>
      <c r="E8" s="487">
        <v>85</v>
      </c>
      <c r="F8" s="488"/>
      <c r="G8" s="487">
        <v>85</v>
      </c>
      <c r="H8" s="488"/>
      <c r="I8" s="487" t="b">
        <f>C8=100</f>
        <v>0</v>
      </c>
      <c r="J8" s="488"/>
      <c r="K8" s="487" t="b">
        <f>AND(C8&gt;75,E8&gt;75,G8&gt;75)</f>
        <v>1</v>
      </c>
      <c r="L8" s="488"/>
      <c r="M8" s="487" t="b">
        <f>OR(C8&lt;35,E8&lt;35,G8&lt;35)</f>
        <v>0</v>
      </c>
      <c r="N8" s="488"/>
      <c r="Q8" s="516"/>
      <c r="R8" s="516"/>
      <c r="S8" s="516"/>
      <c r="T8" s="516"/>
      <c r="U8" s="516"/>
      <c r="V8" s="516"/>
      <c r="W8" s="516"/>
    </row>
    <row r="9" spans="1:23">
      <c r="A9" s="487" t="s">
        <v>40</v>
      </c>
      <c r="B9" s="488"/>
      <c r="C9" s="487">
        <v>65</v>
      </c>
      <c r="D9" s="488"/>
      <c r="E9" s="487">
        <v>53</v>
      </c>
      <c r="F9" s="488"/>
      <c r="G9" s="487">
        <v>43</v>
      </c>
      <c r="H9" s="488"/>
      <c r="I9" s="487" t="b">
        <f>C9=100</f>
        <v>0</v>
      </c>
      <c r="J9" s="488"/>
      <c r="K9" s="503" t="b">
        <f>AND(C9&gt;75,E9&gt;75,G9&gt;75)</f>
        <v>0</v>
      </c>
      <c r="L9" s="504"/>
      <c r="M9" s="487" t="b">
        <f>OR(C9&lt;35,E9&lt;35,G9&lt;35)</f>
        <v>0</v>
      </c>
      <c r="N9" s="488"/>
      <c r="Q9" s="516"/>
      <c r="R9" s="516"/>
      <c r="S9" s="516"/>
      <c r="T9" s="516"/>
      <c r="U9" s="516"/>
      <c r="V9" s="516"/>
      <c r="W9" s="516"/>
    </row>
    <row r="10" spans="1:23">
      <c r="A10" s="487" t="s">
        <v>41</v>
      </c>
      <c r="B10" s="488"/>
      <c r="C10" s="487">
        <v>84</v>
      </c>
      <c r="D10" s="488"/>
      <c r="E10" s="487">
        <v>80</v>
      </c>
      <c r="F10" s="488"/>
      <c r="G10" s="487">
        <v>79</v>
      </c>
      <c r="H10" s="488"/>
      <c r="I10" s="487" t="b">
        <f>C10=100</f>
        <v>0</v>
      </c>
      <c r="J10" s="488"/>
      <c r="K10" s="487" t="b">
        <f>AND(C10&gt;75,E10&gt;75,G10&gt;75)</f>
        <v>1</v>
      </c>
      <c r="L10" s="488"/>
      <c r="M10" s="487" t="b">
        <f>OR(C10&lt;35,E10&lt;35,G10&lt;35)</f>
        <v>0</v>
      </c>
      <c r="N10" s="488"/>
      <c r="Q10" s="516"/>
      <c r="R10" s="516"/>
      <c r="S10" s="516"/>
      <c r="T10" s="516"/>
      <c r="U10" s="516"/>
      <c r="V10" s="516"/>
      <c r="W10" s="516"/>
    </row>
    <row r="11" spans="1:23">
      <c r="A11" s="487" t="s">
        <v>42</v>
      </c>
      <c r="B11" s="488"/>
      <c r="C11" s="487">
        <v>100</v>
      </c>
      <c r="D11" s="488"/>
      <c r="E11" s="487">
        <v>99</v>
      </c>
      <c r="F11" s="488"/>
      <c r="G11" s="487">
        <v>82</v>
      </c>
      <c r="H11" s="488"/>
      <c r="I11" s="503" t="b">
        <f>C11=100</f>
        <v>1</v>
      </c>
      <c r="J11" s="504"/>
      <c r="K11" s="487" t="b">
        <f>AND(C11&gt;75,E11&gt;75,G11&gt;75)</f>
        <v>1</v>
      </c>
      <c r="L11" s="488"/>
      <c r="M11" s="487" t="b">
        <f>OR(C11&lt;35,E11&lt;35,G11&lt;35)</f>
        <v>0</v>
      </c>
      <c r="N11" s="488"/>
      <c r="Q11" s="516"/>
      <c r="R11" s="516"/>
      <c r="S11" s="516"/>
      <c r="T11" s="516"/>
      <c r="U11" s="516"/>
      <c r="V11" s="516"/>
      <c r="W11" s="516"/>
    </row>
    <row r="12" spans="1:23">
      <c r="A12" s="487" t="s">
        <v>44</v>
      </c>
      <c r="B12" s="488"/>
      <c r="C12" s="487">
        <v>46</v>
      </c>
      <c r="D12" s="488"/>
      <c r="E12" s="487">
        <v>60</v>
      </c>
      <c r="F12" s="488"/>
      <c r="G12" s="487">
        <v>30</v>
      </c>
      <c r="H12" s="488"/>
      <c r="I12" s="487" t="b">
        <f>C12=100</f>
        <v>0</v>
      </c>
      <c r="J12" s="488"/>
      <c r="K12" s="503" t="b">
        <f>AND(C12&gt;75,E12&gt;75,G12&gt;75)</f>
        <v>0</v>
      </c>
      <c r="L12" s="504"/>
      <c r="M12" s="503" t="b">
        <f>OR(C12&lt;35,E12&lt;35,G12&lt;35)</f>
        <v>1</v>
      </c>
      <c r="N12" s="504"/>
      <c r="Q12" s="516"/>
      <c r="R12" s="516"/>
      <c r="S12" s="516"/>
      <c r="T12" s="516"/>
      <c r="U12" s="516"/>
      <c r="V12" s="516"/>
      <c r="W12" s="516"/>
    </row>
    <row r="13" spans="17:23">
      <c r="Q13" s="516"/>
      <c r="R13" s="516"/>
      <c r="S13" s="516"/>
      <c r="T13" s="516"/>
      <c r="U13" s="516"/>
      <c r="V13" s="516"/>
      <c r="W13" s="516"/>
    </row>
    <row r="15" ht="18.75" spans="1:23">
      <c r="A15" s="489" t="s">
        <v>95</v>
      </c>
      <c r="B15" s="489"/>
      <c r="C15" s="489"/>
      <c r="D15" s="489"/>
      <c r="E15" s="489"/>
      <c r="F15" s="489"/>
      <c r="G15" s="489"/>
      <c r="H15" s="489"/>
      <c r="I15" s="489"/>
      <c r="J15" s="489"/>
      <c r="K15" s="489"/>
      <c r="L15" s="489"/>
      <c r="M15" s="489"/>
      <c r="N15" s="489"/>
      <c r="O15" s="489"/>
      <c r="P15" s="489"/>
      <c r="Q15" s="489"/>
      <c r="R15" s="489"/>
      <c r="S15" s="489"/>
      <c r="T15" s="489"/>
      <c r="U15" s="489"/>
      <c r="V15" s="489"/>
      <c r="W15" s="489"/>
    </row>
    <row r="17" spans="9:23">
      <c r="I17" s="505" t="s">
        <v>96</v>
      </c>
      <c r="J17" s="506"/>
      <c r="K17" s="505" t="s">
        <v>97</v>
      </c>
      <c r="L17" s="506"/>
      <c r="M17" s="505" t="s">
        <v>97</v>
      </c>
      <c r="N17" s="506"/>
      <c r="Q17" s="517" t="s">
        <v>98</v>
      </c>
      <c r="R17" s="517"/>
      <c r="S17" s="517"/>
      <c r="T17" s="517"/>
      <c r="U17" s="517"/>
      <c r="V17" s="517"/>
      <c r="W17" s="517"/>
    </row>
    <row r="18" spans="9:23">
      <c r="I18" s="507"/>
      <c r="J18" s="508"/>
      <c r="K18" s="507"/>
      <c r="L18" s="508"/>
      <c r="M18" s="507"/>
      <c r="N18" s="508"/>
      <c r="Q18" s="517"/>
      <c r="R18" s="517"/>
      <c r="S18" s="517"/>
      <c r="T18" s="517"/>
      <c r="U18" s="517"/>
      <c r="V18" s="517"/>
      <c r="W18" s="517"/>
    </row>
    <row r="19" spans="1:23">
      <c r="A19" s="484" t="s">
        <v>23</v>
      </c>
      <c r="B19" s="485"/>
      <c r="C19" s="484" t="s">
        <v>24</v>
      </c>
      <c r="D19" s="485"/>
      <c r="E19" s="484" t="s">
        <v>25</v>
      </c>
      <c r="F19" s="485"/>
      <c r="G19" s="484" t="s">
        <v>26</v>
      </c>
      <c r="H19" s="485"/>
      <c r="I19" s="509" t="s">
        <v>99</v>
      </c>
      <c r="J19" s="509"/>
      <c r="K19" s="492" t="s">
        <v>100</v>
      </c>
      <c r="L19" s="493"/>
      <c r="M19" s="509" t="s">
        <v>26</v>
      </c>
      <c r="N19" s="509"/>
      <c r="Q19" s="517"/>
      <c r="R19" s="517"/>
      <c r="S19" s="517"/>
      <c r="T19" s="517"/>
      <c r="U19" s="517"/>
      <c r="V19" s="517"/>
      <c r="W19" s="517"/>
    </row>
    <row r="20" spans="1:23">
      <c r="A20" s="487" t="s">
        <v>39</v>
      </c>
      <c r="B20" s="488"/>
      <c r="C20" s="487">
        <v>99</v>
      </c>
      <c r="D20" s="488"/>
      <c r="E20" s="487">
        <v>85</v>
      </c>
      <c r="F20" s="488"/>
      <c r="G20" s="487">
        <v>85</v>
      </c>
      <c r="H20" s="488"/>
      <c r="I20" s="487" t="str">
        <f>IF(C20&gt;=75,"A","B")</f>
        <v>A</v>
      </c>
      <c r="J20" s="488"/>
      <c r="K20" s="487" t="str">
        <f>IF(E20&gt;=85,"A",IF(E20&gt;=60,"B","C"))</f>
        <v>A</v>
      </c>
      <c r="L20" s="488"/>
      <c r="M20" s="487" t="str">
        <f>IF(G20&gt;=85,"A",IF(G20&gt;=60,"B","C"))</f>
        <v>A</v>
      </c>
      <c r="N20" s="488"/>
      <c r="Q20" s="517"/>
      <c r="R20" s="517"/>
      <c r="S20" s="517"/>
      <c r="T20" s="517"/>
      <c r="U20" s="517"/>
      <c r="V20" s="517"/>
      <c r="W20" s="517"/>
    </row>
    <row r="21" spans="1:23">
      <c r="A21" s="487" t="s">
        <v>40</v>
      </c>
      <c r="B21" s="488"/>
      <c r="C21" s="487">
        <v>65</v>
      </c>
      <c r="D21" s="488"/>
      <c r="E21" s="487">
        <v>53</v>
      </c>
      <c r="F21" s="488"/>
      <c r="G21" s="487">
        <v>43</v>
      </c>
      <c r="H21" s="488"/>
      <c r="I21" s="487" t="str">
        <f>IF(C21&gt;=75,"A","B")</f>
        <v>B</v>
      </c>
      <c r="J21" s="488"/>
      <c r="K21" s="487" t="str">
        <f>IF(E21&gt;=85,"A",IF(E21&gt;=60,"B","C"))</f>
        <v>C</v>
      </c>
      <c r="L21" s="488"/>
      <c r="M21" s="487" t="str">
        <f>IF(G21&gt;=85,"A",IF(G21&gt;=60,"B","C"))</f>
        <v>C</v>
      </c>
      <c r="N21" s="488"/>
      <c r="Q21" s="517"/>
      <c r="R21" s="517"/>
      <c r="S21" s="517"/>
      <c r="T21" s="517"/>
      <c r="U21" s="517"/>
      <c r="V21" s="517"/>
      <c r="W21" s="517"/>
    </row>
    <row r="22" spans="1:23">
      <c r="A22" s="487" t="s">
        <v>41</v>
      </c>
      <c r="B22" s="488"/>
      <c r="C22" s="487">
        <v>84</v>
      </c>
      <c r="D22" s="488"/>
      <c r="E22" s="487">
        <v>80</v>
      </c>
      <c r="F22" s="488"/>
      <c r="G22" s="487">
        <v>79</v>
      </c>
      <c r="H22" s="488"/>
      <c r="I22" s="487" t="str">
        <f>IF(C22&gt;=75,"A","B")</f>
        <v>A</v>
      </c>
      <c r="J22" s="488"/>
      <c r="K22" s="487" t="str">
        <f>IF(E22&gt;=85,"A",IF(E22&gt;=60,"B","C"))</f>
        <v>B</v>
      </c>
      <c r="L22" s="488"/>
      <c r="M22" s="487" t="str">
        <f>IF(G22&gt;=85,"A",IF(G22&gt;=60,"B","C"))</f>
        <v>B</v>
      </c>
      <c r="N22" s="488"/>
      <c r="Q22" s="517"/>
      <c r="R22" s="517"/>
      <c r="S22" s="517"/>
      <c r="T22" s="517"/>
      <c r="U22" s="517"/>
      <c r="V22" s="517"/>
      <c r="W22" s="517"/>
    </row>
    <row r="23" spans="1:23">
      <c r="A23" s="487" t="s">
        <v>42</v>
      </c>
      <c r="B23" s="488"/>
      <c r="C23" s="487">
        <v>100</v>
      </c>
      <c r="D23" s="488"/>
      <c r="E23" s="487">
        <v>99</v>
      </c>
      <c r="F23" s="488"/>
      <c r="G23" s="487">
        <v>82</v>
      </c>
      <c r="H23" s="488"/>
      <c r="I23" s="487" t="str">
        <f>IF(C23&gt;=75,"A","B")</f>
        <v>A</v>
      </c>
      <c r="J23" s="488"/>
      <c r="K23" s="487" t="str">
        <f>IF(E23&gt;=85,"A",IF(E23&gt;=60,"B","C"))</f>
        <v>A</v>
      </c>
      <c r="L23" s="488"/>
      <c r="M23" s="487" t="str">
        <f>IF(G23&gt;=85,"A",IF(G23&gt;=60,"B","C"))</f>
        <v>B</v>
      </c>
      <c r="N23" s="488"/>
      <c r="Q23" s="517"/>
      <c r="R23" s="517"/>
      <c r="S23" s="517"/>
      <c r="T23" s="517"/>
      <c r="U23" s="517"/>
      <c r="V23" s="517"/>
      <c r="W23" s="517"/>
    </row>
    <row r="24" spans="1:23">
      <c r="A24" s="487" t="s">
        <v>44</v>
      </c>
      <c r="B24" s="488"/>
      <c r="C24" s="487">
        <v>46</v>
      </c>
      <c r="D24" s="488"/>
      <c r="E24" s="487">
        <v>60</v>
      </c>
      <c r="F24" s="488"/>
      <c r="G24" s="487">
        <v>30</v>
      </c>
      <c r="H24" s="488"/>
      <c r="I24" s="487" t="str">
        <f>IF(C24&gt;=75,"A","B")</f>
        <v>B</v>
      </c>
      <c r="J24" s="488"/>
      <c r="K24" s="487" t="str">
        <f>IF(E24&gt;=85,"A",IF(E24&gt;=60,"B","C"))</f>
        <v>B</v>
      </c>
      <c r="L24" s="488"/>
      <c r="M24" s="487" t="str">
        <f>IF(G24&gt;=85,"A",IF(G24&gt;=60,"B","C"))</f>
        <v>C</v>
      </c>
      <c r="N24" s="488"/>
      <c r="Q24" s="517"/>
      <c r="R24" s="517"/>
      <c r="S24" s="517"/>
      <c r="T24" s="517"/>
      <c r="U24" s="517"/>
      <c r="V24" s="517"/>
      <c r="W24" s="517"/>
    </row>
    <row r="25" spans="17:23">
      <c r="Q25" s="517"/>
      <c r="R25" s="517"/>
      <c r="S25" s="517"/>
      <c r="T25" s="517"/>
      <c r="U25" s="517"/>
      <c r="V25" s="517"/>
      <c r="W25" s="517"/>
    </row>
    <row r="26" customHeight="1" spans="9:13">
      <c r="I26" s="505" t="s">
        <v>101</v>
      </c>
      <c r="J26" s="506"/>
      <c r="K26" s="505" t="s">
        <v>102</v>
      </c>
      <c r="L26" s="510"/>
      <c r="M26" s="506"/>
    </row>
    <row r="27" spans="9:13">
      <c r="I27" s="507"/>
      <c r="J27" s="508"/>
      <c r="K27" s="507"/>
      <c r="L27" s="511"/>
      <c r="M27" s="508"/>
    </row>
    <row r="28" spans="1:13">
      <c r="A28" s="484" t="s">
        <v>23</v>
      </c>
      <c r="B28" s="485"/>
      <c r="C28" s="484" t="s">
        <v>24</v>
      </c>
      <c r="D28" s="485"/>
      <c r="E28" s="484" t="s">
        <v>25</v>
      </c>
      <c r="F28" s="485"/>
      <c r="G28" s="484" t="s">
        <v>26</v>
      </c>
      <c r="H28" s="485"/>
      <c r="I28" s="509" t="s">
        <v>93</v>
      </c>
      <c r="J28" s="509"/>
      <c r="K28" s="492" t="s">
        <v>94</v>
      </c>
      <c r="L28" s="512"/>
      <c r="M28" s="493"/>
    </row>
    <row r="29" spans="1:13">
      <c r="A29" s="487" t="s">
        <v>39</v>
      </c>
      <c r="B29" s="488"/>
      <c r="C29" s="487">
        <v>99</v>
      </c>
      <c r="D29" s="488"/>
      <c r="E29" s="487">
        <v>85</v>
      </c>
      <c r="F29" s="488"/>
      <c r="G29" s="487">
        <v>85</v>
      </c>
      <c r="H29" s="488"/>
      <c r="I29" s="513" t="str">
        <f>IF(AND(C29&gt;75,E29&gt;75,G29&gt;75),"Pass with Distinction","NO")</f>
        <v>Pass with Distinction</v>
      </c>
      <c r="J29" s="498"/>
      <c r="K29" s="513" t="str">
        <f>IF(OR(C8&lt;35,E8&lt;35,G8&lt;35),"Failed","Promoted to next class")</f>
        <v>Promoted to next class</v>
      </c>
      <c r="L29" s="514"/>
      <c r="M29" s="498"/>
    </row>
    <row r="30" spans="1:13">
      <c r="A30" s="487" t="s">
        <v>40</v>
      </c>
      <c r="B30" s="488"/>
      <c r="C30" s="487">
        <v>65</v>
      </c>
      <c r="D30" s="488"/>
      <c r="E30" s="487">
        <v>53</v>
      </c>
      <c r="F30" s="488"/>
      <c r="G30" s="487">
        <v>43</v>
      </c>
      <c r="H30" s="488"/>
      <c r="I30" s="513" t="str">
        <f>IF(AND(C30&gt;75,E30&gt;75,G30&gt;75),"Pass with Distinction","NO")</f>
        <v>NO</v>
      </c>
      <c r="J30" s="498"/>
      <c r="K30" s="513" t="str">
        <f>IF(OR(C9&lt;35,E9&lt;35,G9&lt;35),"Failed","Promoted to next class")</f>
        <v>Promoted to next class</v>
      </c>
      <c r="L30" s="514"/>
      <c r="M30" s="498"/>
    </row>
    <row r="31" spans="1:13">
      <c r="A31" s="487" t="s">
        <v>41</v>
      </c>
      <c r="B31" s="488"/>
      <c r="C31" s="487">
        <v>84</v>
      </c>
      <c r="D31" s="488"/>
      <c r="E31" s="487">
        <v>80</v>
      </c>
      <c r="F31" s="488"/>
      <c r="G31" s="487">
        <v>79</v>
      </c>
      <c r="H31" s="488"/>
      <c r="I31" s="513" t="str">
        <f>IF(AND(C31&gt;75,E31&gt;75,G31&gt;75),"Pass with Distinction","NO")</f>
        <v>Pass with Distinction</v>
      </c>
      <c r="J31" s="498"/>
      <c r="K31" s="513" t="str">
        <f>IF(OR(C10&lt;35,E10&lt;35,G10&lt;35),"Failed","Promoted to next class")</f>
        <v>Promoted to next class</v>
      </c>
      <c r="L31" s="514"/>
      <c r="M31" s="498"/>
    </row>
    <row r="32" spans="1:13">
      <c r="A32" s="487" t="s">
        <v>42</v>
      </c>
      <c r="B32" s="488"/>
      <c r="C32" s="487">
        <v>100</v>
      </c>
      <c r="D32" s="488"/>
      <c r="E32" s="487">
        <v>99</v>
      </c>
      <c r="F32" s="488"/>
      <c r="G32" s="487">
        <v>82</v>
      </c>
      <c r="H32" s="488"/>
      <c r="I32" s="513" t="str">
        <f>IF(AND(C32&gt;75,E32&gt;75,G32&gt;75),"Pass with Distinction","NO")</f>
        <v>Pass with Distinction</v>
      </c>
      <c r="J32" s="498"/>
      <c r="K32" s="513" t="str">
        <f>IF(OR(C11&lt;35,E11&lt;35,G11&lt;35),"Failed","Promoted to next class")</f>
        <v>Promoted to next class</v>
      </c>
      <c r="L32" s="514"/>
      <c r="M32" s="498"/>
    </row>
    <row r="33" spans="1:13">
      <c r="A33" s="487" t="s">
        <v>44</v>
      </c>
      <c r="B33" s="488"/>
      <c r="C33" s="487">
        <v>46</v>
      </c>
      <c r="D33" s="488"/>
      <c r="E33" s="487">
        <v>60</v>
      </c>
      <c r="F33" s="488"/>
      <c r="G33" s="487">
        <v>30</v>
      </c>
      <c r="H33" s="488"/>
      <c r="I33" s="513" t="str">
        <f>IF(AND(C33&gt;75,E33&gt;75,G33&gt;75),"Pass with Distinction","NO")</f>
        <v>NO</v>
      </c>
      <c r="J33" s="498"/>
      <c r="K33" s="513" t="str">
        <f>IF(OR(C12&lt;35,E12&lt;35,G12&lt;35),"Failed","Promoted to next class")</f>
        <v>Failed</v>
      </c>
      <c r="L33" s="514"/>
      <c r="M33" s="498"/>
    </row>
    <row r="35" ht="18.75" spans="1:23">
      <c r="A35" s="483" t="s">
        <v>103</v>
      </c>
      <c r="B35" s="483"/>
      <c r="C35" s="483"/>
      <c r="D35" s="483"/>
      <c r="E35" s="483"/>
      <c r="F35" s="483"/>
      <c r="G35" s="483"/>
      <c r="H35" s="483"/>
      <c r="I35" s="483"/>
      <c r="J35" s="483"/>
      <c r="K35" s="483"/>
      <c r="L35" s="483"/>
      <c r="M35" s="483"/>
      <c r="N35" s="483"/>
      <c r="O35" s="483"/>
      <c r="P35" s="483"/>
      <c r="Q35" s="483"/>
      <c r="R35" s="483"/>
      <c r="S35" s="483"/>
      <c r="T35" s="483"/>
      <c r="U35" s="483"/>
      <c r="V35" s="483"/>
      <c r="W35" s="483"/>
    </row>
    <row r="37" spans="1:23">
      <c r="A37" s="484" t="s">
        <v>23</v>
      </c>
      <c r="B37" s="485"/>
      <c r="C37" s="484" t="s">
        <v>24</v>
      </c>
      <c r="D37" s="485"/>
      <c r="E37" s="484" t="s">
        <v>25</v>
      </c>
      <c r="F37" s="485"/>
      <c r="G37" s="484" t="s">
        <v>26</v>
      </c>
      <c r="H37" s="485"/>
      <c r="I37" s="509" t="s">
        <v>99</v>
      </c>
      <c r="J37" s="509"/>
      <c r="K37" s="492" t="s">
        <v>100</v>
      </c>
      <c r="L37" s="493"/>
      <c r="M37" s="509" t="s">
        <v>26</v>
      </c>
      <c r="N37" s="509"/>
      <c r="Q37" s="518" t="s">
        <v>104</v>
      </c>
      <c r="R37" s="518"/>
      <c r="S37" s="518"/>
      <c r="T37" s="518"/>
      <c r="U37" s="518"/>
      <c r="V37" s="518"/>
      <c r="W37" s="518"/>
    </row>
    <row r="38" spans="1:23">
      <c r="A38" s="487" t="s">
        <v>39</v>
      </c>
      <c r="B38" s="488"/>
      <c r="C38" s="487">
        <v>99</v>
      </c>
      <c r="D38" s="488"/>
      <c r="E38" s="487">
        <v>85</v>
      </c>
      <c r="F38" s="488"/>
      <c r="G38" s="487">
        <v>85</v>
      </c>
      <c r="H38" s="488"/>
      <c r="I38" s="487" t="str">
        <f>IF(C38&gt;=75,"A","B")</f>
        <v>A</v>
      </c>
      <c r="J38" s="488"/>
      <c r="K38" s="487" t="str">
        <f>IF(E38&gt;=85,"A",IF(E38&gt;=60,"B","C"))</f>
        <v>A</v>
      </c>
      <c r="L38" s="488"/>
      <c r="M38" s="487" t="str">
        <f>IF(G38&gt;=85,"A",IF(G38&gt;=60,"B","C"))</f>
        <v>A</v>
      </c>
      <c r="N38" s="488"/>
      <c r="Q38" s="518"/>
      <c r="R38" s="518"/>
      <c r="S38" s="518"/>
      <c r="T38" s="518"/>
      <c r="U38" s="518"/>
      <c r="V38" s="518"/>
      <c r="W38" s="518"/>
    </row>
    <row r="39" spans="1:23">
      <c r="A39" s="487" t="s">
        <v>40</v>
      </c>
      <c r="B39" s="488"/>
      <c r="C39" s="487">
        <v>65</v>
      </c>
      <c r="D39" s="488"/>
      <c r="E39" s="487">
        <v>53</v>
      </c>
      <c r="F39" s="488"/>
      <c r="G39" s="487">
        <v>43</v>
      </c>
      <c r="H39" s="488"/>
      <c r="I39" s="487" t="str">
        <f>IF(C39&gt;=75,"A","B")</f>
        <v>B</v>
      </c>
      <c r="J39" s="488"/>
      <c r="K39" s="487" t="str">
        <f>IF(E39&gt;=85,"A",IF(E39&gt;=60,"B","C"))</f>
        <v>C</v>
      </c>
      <c r="L39" s="488"/>
      <c r="M39" s="487" t="str">
        <f>IF(G39&gt;=85,"A",IF(G39&gt;=60,"B","C"))</f>
        <v>C</v>
      </c>
      <c r="N39" s="488"/>
      <c r="Q39" s="518"/>
      <c r="R39" s="518"/>
      <c r="S39" s="518"/>
      <c r="T39" s="518"/>
      <c r="U39" s="518"/>
      <c r="V39" s="518"/>
      <c r="W39" s="518"/>
    </row>
    <row r="40" spans="1:23">
      <c r="A40" s="487" t="s">
        <v>41</v>
      </c>
      <c r="B40" s="488"/>
      <c r="C40" s="487">
        <v>84</v>
      </c>
      <c r="D40" s="488"/>
      <c r="E40" s="487">
        <v>80</v>
      </c>
      <c r="F40" s="488"/>
      <c r="G40" s="487">
        <v>79</v>
      </c>
      <c r="H40" s="488"/>
      <c r="I40" s="487" t="str">
        <f>IF(C40&gt;=75,"A","B")</f>
        <v>A</v>
      </c>
      <c r="J40" s="488"/>
      <c r="K40" s="487" t="str">
        <f>IF(E40&gt;=85,"A",IF(E40&gt;=60,"B","C"))</f>
        <v>B</v>
      </c>
      <c r="L40" s="488"/>
      <c r="M40" s="487" t="str">
        <f>IF(G40&gt;=85,"A",IF(G40&gt;=60,"B","C"))</f>
        <v>B</v>
      </c>
      <c r="N40" s="488"/>
      <c r="Q40" s="518"/>
      <c r="R40" s="518"/>
      <c r="S40" s="518"/>
      <c r="T40" s="518"/>
      <c r="U40" s="518"/>
      <c r="V40" s="518"/>
      <c r="W40" s="518"/>
    </row>
    <row r="41" spans="1:23">
      <c r="A41" s="487" t="s">
        <v>42</v>
      </c>
      <c r="B41" s="488"/>
      <c r="C41" s="487">
        <v>100</v>
      </c>
      <c r="D41" s="488"/>
      <c r="E41" s="487">
        <v>99</v>
      </c>
      <c r="F41" s="488"/>
      <c r="G41" s="487">
        <v>82</v>
      </c>
      <c r="H41" s="488"/>
      <c r="I41" s="487" t="str">
        <f>IF(C41&gt;=75,"A","B")</f>
        <v>A</v>
      </c>
      <c r="J41" s="488"/>
      <c r="K41" s="487" t="str">
        <f>IF(E41&gt;=85,"A",IF(E41&gt;=60,"B","C"))</f>
        <v>A</v>
      </c>
      <c r="L41" s="488"/>
      <c r="M41" s="487" t="str">
        <f>IF(G41&gt;=85,"A",IF(G41&gt;=60,"B","C"))</f>
        <v>B</v>
      </c>
      <c r="N41" s="488"/>
      <c r="Q41" s="518"/>
      <c r="R41" s="518"/>
      <c r="S41" s="518"/>
      <c r="T41" s="518"/>
      <c r="U41" s="518"/>
      <c r="V41" s="518"/>
      <c r="W41" s="518"/>
    </row>
    <row r="42" spans="1:23">
      <c r="A42" s="487" t="s">
        <v>44</v>
      </c>
      <c r="B42" s="488"/>
      <c r="C42" s="487">
        <v>46</v>
      </c>
      <c r="D42" s="488"/>
      <c r="E42" s="487">
        <v>60</v>
      </c>
      <c r="F42" s="488"/>
      <c r="G42" s="487">
        <v>30</v>
      </c>
      <c r="H42" s="488"/>
      <c r="I42" s="487" t="str">
        <f>IF(C42&gt;=75,"A","B")</f>
        <v>B</v>
      </c>
      <c r="J42" s="488"/>
      <c r="K42" s="487" t="str">
        <f>IF(E42&gt;=85,"A",IF(E42&gt;=60,"B","C"))</f>
        <v>B</v>
      </c>
      <c r="L42" s="488"/>
      <c r="M42" s="487" t="str">
        <f>IF(G42&gt;=85,"A",IF(G42&gt;=60,"B","C"))</f>
        <v>C</v>
      </c>
      <c r="N42" s="488"/>
      <c r="Q42" s="518"/>
      <c r="R42" s="518"/>
      <c r="S42" s="518"/>
      <c r="T42" s="518"/>
      <c r="U42" s="518"/>
      <c r="V42" s="518"/>
      <c r="W42" s="518"/>
    </row>
    <row r="43" spans="17:23">
      <c r="Q43" s="518"/>
      <c r="R43" s="518"/>
      <c r="S43" s="518"/>
      <c r="T43" s="518"/>
      <c r="U43" s="518"/>
      <c r="V43" s="518"/>
      <c r="W43" s="518"/>
    </row>
    <row r="44" spans="1:23">
      <c r="A44" s="490" t="s">
        <v>105</v>
      </c>
      <c r="B44" s="491"/>
      <c r="Q44" s="518"/>
      <c r="R44" s="518"/>
      <c r="S44" s="518"/>
      <c r="T44" s="518"/>
      <c r="U44" s="518"/>
      <c r="V44" s="518"/>
      <c r="W44" s="518"/>
    </row>
    <row r="45" spans="1:23">
      <c r="A45" s="492" t="s">
        <v>106</v>
      </c>
      <c r="B45" s="493"/>
      <c r="C45" s="492" t="s">
        <v>24</v>
      </c>
      <c r="D45" s="493"/>
      <c r="E45" s="492" t="s">
        <v>25</v>
      </c>
      <c r="F45" s="493"/>
      <c r="G45" s="492" t="s">
        <v>26</v>
      </c>
      <c r="H45" s="493"/>
      <c r="J45" s="515" t="s">
        <v>107</v>
      </c>
      <c r="K45" s="515"/>
      <c r="Q45" s="518"/>
      <c r="R45" s="518"/>
      <c r="S45" s="518"/>
      <c r="T45" s="518"/>
      <c r="U45" s="518"/>
      <c r="V45" s="518"/>
      <c r="W45" s="518"/>
    </row>
    <row r="46" spans="1:23">
      <c r="A46" s="487" t="s">
        <v>9</v>
      </c>
      <c r="B46" s="488"/>
      <c r="C46" s="487">
        <f>COUNTIF($I$38:$J$42,A46)</f>
        <v>3</v>
      </c>
      <c r="D46" s="488"/>
      <c r="E46" s="487">
        <f>COUNTIF(K$38:L$42,$A$47)</f>
        <v>2</v>
      </c>
      <c r="F46" s="488"/>
      <c r="G46" s="487">
        <f>COUNTIF(M$38:N$42,$A$48)</f>
        <v>2</v>
      </c>
      <c r="H46" s="488"/>
      <c r="J46" s="515"/>
      <c r="K46" s="515"/>
      <c r="Q46" s="518"/>
      <c r="R46" s="518"/>
      <c r="S46" s="518"/>
      <c r="T46" s="518"/>
      <c r="U46" s="518"/>
      <c r="V46" s="518"/>
      <c r="W46" s="518"/>
    </row>
    <row r="47" spans="1:11">
      <c r="A47" s="487" t="s">
        <v>10</v>
      </c>
      <c r="B47" s="488"/>
      <c r="C47" s="487">
        <f>COUNTIF($I$38:$J$42,A47)</f>
        <v>2</v>
      </c>
      <c r="D47" s="488"/>
      <c r="E47" s="487">
        <f>COUNTIF(K$38:L$42,$A$47)</f>
        <v>2</v>
      </c>
      <c r="F47" s="488"/>
      <c r="G47" s="487">
        <f>COUNTIF(M$38:N$42,$A$48)</f>
        <v>2</v>
      </c>
      <c r="H47" s="488"/>
      <c r="J47" s="515"/>
      <c r="K47" s="515"/>
    </row>
    <row r="48" spans="1:11">
      <c r="A48" s="487" t="s">
        <v>11</v>
      </c>
      <c r="B48" s="488"/>
      <c r="C48" s="487">
        <f>COUNTIF($I$38:$J$42,A48)</f>
        <v>0</v>
      </c>
      <c r="D48" s="488"/>
      <c r="E48" s="487">
        <f>COUNTIF(K$38:L$42,$A$47)</f>
        <v>2</v>
      </c>
      <c r="F48" s="488"/>
      <c r="G48" s="487">
        <f>COUNTIF(M$38:N$42,$A$48)</f>
        <v>2</v>
      </c>
      <c r="H48" s="488"/>
      <c r="J48" s="515"/>
      <c r="K48" s="515"/>
    </row>
    <row r="49" spans="10:11">
      <c r="J49" s="515"/>
      <c r="K49" s="515"/>
    </row>
    <row r="50" spans="1:4">
      <c r="A50" s="494" t="s">
        <v>108</v>
      </c>
      <c r="B50" s="494"/>
      <c r="C50" s="494"/>
      <c r="D50" s="494"/>
    </row>
    <row r="51" spans="1:2">
      <c r="A51" s="495" t="s">
        <v>109</v>
      </c>
      <c r="B51" s="496"/>
    </row>
    <row r="52" spans="1:5">
      <c r="A52" s="497" t="s">
        <v>110</v>
      </c>
      <c r="B52" s="498"/>
      <c r="C52" s="4">
        <f>COUNTIFS(C38:D42,A52,E38:F42,A52,G38:H42,A52)</f>
        <v>3</v>
      </c>
      <c r="E52" s="205"/>
    </row>
    <row r="54" ht="18.75" spans="1:23">
      <c r="A54" s="499" t="s">
        <v>111</v>
      </c>
      <c r="B54" s="499"/>
      <c r="C54" s="499"/>
      <c r="D54" s="499"/>
      <c r="E54" s="499"/>
      <c r="F54" s="499"/>
      <c r="G54" s="499"/>
      <c r="H54" s="499"/>
      <c r="I54" s="499"/>
      <c r="J54" s="499"/>
      <c r="K54" s="499"/>
      <c r="L54" s="499"/>
      <c r="M54" s="499"/>
      <c r="N54" s="499"/>
      <c r="O54" s="499"/>
      <c r="P54" s="499"/>
      <c r="Q54" s="499"/>
      <c r="R54" s="499"/>
      <c r="S54" s="499"/>
      <c r="T54" s="499"/>
      <c r="U54" s="499"/>
      <c r="V54" s="499"/>
      <c r="W54" s="499"/>
    </row>
    <row r="56" spans="1:23">
      <c r="A56" s="484" t="s">
        <v>23</v>
      </c>
      <c r="B56" s="485"/>
      <c r="C56" s="484" t="s">
        <v>24</v>
      </c>
      <c r="D56" s="485"/>
      <c r="E56" s="484" t="s">
        <v>25</v>
      </c>
      <c r="F56" s="485"/>
      <c r="G56" s="484" t="s">
        <v>26</v>
      </c>
      <c r="H56" s="486"/>
      <c r="I56" s="501" t="s">
        <v>92</v>
      </c>
      <c r="J56" s="501"/>
      <c r="K56" s="502" t="s">
        <v>93</v>
      </c>
      <c r="L56" s="502"/>
      <c r="M56" s="502" t="s">
        <v>94</v>
      </c>
      <c r="N56" s="502"/>
      <c r="Q56" s="518" t="s">
        <v>112</v>
      </c>
      <c r="R56" s="518"/>
      <c r="S56" s="518"/>
      <c r="T56" s="518"/>
      <c r="U56" s="518"/>
      <c r="V56" s="518"/>
      <c r="W56" s="518"/>
    </row>
    <row r="57" spans="1:23">
      <c r="A57" s="487" t="s">
        <v>39</v>
      </c>
      <c r="B57" s="488"/>
      <c r="C57" s="487">
        <v>99</v>
      </c>
      <c r="D57" s="488"/>
      <c r="E57" s="487">
        <v>85</v>
      </c>
      <c r="F57" s="488"/>
      <c r="G57" s="487">
        <v>85</v>
      </c>
      <c r="H57" s="488"/>
      <c r="I57" s="487" t="b">
        <f>C57=100</f>
        <v>0</v>
      </c>
      <c r="J57" s="488"/>
      <c r="K57" s="487" t="b">
        <f>AND(C57&gt;75,E57&gt;75,G57&gt;75)</f>
        <v>1</v>
      </c>
      <c r="L57" s="488"/>
      <c r="M57" s="487" t="b">
        <f>OR(C57&lt;35,E57&lt;35,G57&lt;35)</f>
        <v>0</v>
      </c>
      <c r="N57" s="488"/>
      <c r="Q57" s="518"/>
      <c r="R57" s="518"/>
      <c r="S57" s="518"/>
      <c r="T57" s="518"/>
      <c r="U57" s="518"/>
      <c r="V57" s="518"/>
      <c r="W57" s="518"/>
    </row>
    <row r="58" spans="1:23">
      <c r="A58" s="487" t="s">
        <v>40</v>
      </c>
      <c r="B58" s="488"/>
      <c r="C58" s="487">
        <v>65</v>
      </c>
      <c r="D58" s="488"/>
      <c r="E58" s="487">
        <v>53</v>
      </c>
      <c r="F58" s="488"/>
      <c r="G58" s="487">
        <v>43</v>
      </c>
      <c r="H58" s="488"/>
      <c r="I58" s="487" t="b">
        <f>C58=100</f>
        <v>0</v>
      </c>
      <c r="J58" s="488"/>
      <c r="K58" s="503" t="b">
        <f>AND(C58&gt;75,E58&gt;75,G58&gt;75)</f>
        <v>0</v>
      </c>
      <c r="L58" s="504"/>
      <c r="M58" s="487" t="b">
        <f>OR(C58&lt;35,E58&lt;35,G58&lt;35)</f>
        <v>0</v>
      </c>
      <c r="N58" s="488"/>
      <c r="Q58" s="518"/>
      <c r="R58" s="518"/>
      <c r="S58" s="518"/>
      <c r="T58" s="518"/>
      <c r="U58" s="518"/>
      <c r="V58" s="518"/>
      <c r="W58" s="518"/>
    </row>
    <row r="59" spans="1:23">
      <c r="A59" s="487" t="s">
        <v>41</v>
      </c>
      <c r="B59" s="488"/>
      <c r="C59" s="487">
        <v>84</v>
      </c>
      <c r="D59" s="488"/>
      <c r="E59" s="487">
        <v>80</v>
      </c>
      <c r="F59" s="488"/>
      <c r="G59" s="487">
        <v>79</v>
      </c>
      <c r="H59" s="488"/>
      <c r="I59" s="487" t="b">
        <f>C59=100</f>
        <v>0</v>
      </c>
      <c r="J59" s="488"/>
      <c r="K59" s="487" t="b">
        <f>AND(C59&gt;75,E59&gt;75,G59&gt;75)</f>
        <v>1</v>
      </c>
      <c r="L59" s="488"/>
      <c r="M59" s="487" t="b">
        <f>OR(C59&lt;35,E59&lt;35,G59&lt;35)</f>
        <v>0</v>
      </c>
      <c r="N59" s="488"/>
      <c r="Q59" s="518"/>
      <c r="R59" s="518"/>
      <c r="S59" s="518"/>
      <c r="T59" s="518"/>
      <c r="U59" s="518"/>
      <c r="V59" s="518"/>
      <c r="W59" s="518"/>
    </row>
    <row r="60" spans="1:23">
      <c r="A60" s="487" t="s">
        <v>42</v>
      </c>
      <c r="B60" s="488"/>
      <c r="C60" s="487">
        <v>100</v>
      </c>
      <c r="D60" s="488"/>
      <c r="E60" s="487">
        <v>99</v>
      </c>
      <c r="F60" s="488"/>
      <c r="G60" s="487">
        <v>82</v>
      </c>
      <c r="H60" s="488"/>
      <c r="I60" s="503" t="b">
        <f>C60=100</f>
        <v>1</v>
      </c>
      <c r="J60" s="504"/>
      <c r="K60" s="487" t="b">
        <f>AND(C60&gt;75,E60&gt;75,G60&gt;75)</f>
        <v>1</v>
      </c>
      <c r="L60" s="488"/>
      <c r="M60" s="487" t="b">
        <f>OR(C60&lt;35,E60&lt;35,G60&lt;35)</f>
        <v>0</v>
      </c>
      <c r="N60" s="488"/>
      <c r="Q60" s="518"/>
      <c r="R60" s="518"/>
      <c r="S60" s="518"/>
      <c r="T60" s="518"/>
      <c r="U60" s="518"/>
      <c r="V60" s="518"/>
      <c r="W60" s="518"/>
    </row>
    <row r="61" spans="1:23">
      <c r="A61" s="487" t="s">
        <v>44</v>
      </c>
      <c r="B61" s="488"/>
      <c r="C61" s="487">
        <v>46</v>
      </c>
      <c r="D61" s="488"/>
      <c r="E61" s="487">
        <v>60</v>
      </c>
      <c r="F61" s="488"/>
      <c r="G61" s="487">
        <v>30</v>
      </c>
      <c r="H61" s="488"/>
      <c r="I61" s="487" t="b">
        <f>C61=100</f>
        <v>0</v>
      </c>
      <c r="J61" s="488"/>
      <c r="K61" s="503" t="b">
        <f>AND(C61&gt;75,E61&gt;75,G61&gt;75)</f>
        <v>0</v>
      </c>
      <c r="L61" s="504"/>
      <c r="M61" s="503" t="b">
        <f>OR(C61&lt;35,E61&lt;35,G61&lt;35)</f>
        <v>1</v>
      </c>
      <c r="N61" s="504"/>
      <c r="Q61" s="518"/>
      <c r="R61" s="518"/>
      <c r="S61" s="518"/>
      <c r="T61" s="518"/>
      <c r="U61" s="518"/>
      <c r="V61" s="518"/>
      <c r="W61" s="518"/>
    </row>
    <row r="63" ht="15.75" spans="1:14">
      <c r="A63" s="500" t="s">
        <v>113</v>
      </c>
      <c r="B63" s="500"/>
      <c r="C63" s="500"/>
      <c r="D63" s="500"/>
      <c r="E63" s="500"/>
      <c r="F63" s="500"/>
      <c r="G63" s="500"/>
      <c r="H63" s="500"/>
      <c r="I63" s="500"/>
      <c r="J63" s="500"/>
      <c r="K63" s="500"/>
      <c r="L63" s="500"/>
      <c r="M63" s="500"/>
      <c r="N63" s="500"/>
    </row>
    <row r="64" spans="1:8">
      <c r="A64" s="495" t="s">
        <v>94</v>
      </c>
      <c r="B64" s="496"/>
      <c r="C64" s="495" t="s">
        <v>24</v>
      </c>
      <c r="D64" s="496"/>
      <c r="E64" s="495" t="s">
        <v>25</v>
      </c>
      <c r="F64" s="496"/>
      <c r="G64" s="495" t="s">
        <v>26</v>
      </c>
      <c r="H64" s="496"/>
    </row>
    <row r="65" spans="1:8">
      <c r="A65" s="519" t="b">
        <v>0</v>
      </c>
      <c r="B65" s="520"/>
      <c r="C65" s="513">
        <f>SUMIF(M57:N61,A65,C57:D61)</f>
        <v>348</v>
      </c>
      <c r="D65" s="498"/>
      <c r="E65" s="513">
        <f>SUMIF(M57:N61,A65,E57:F61)</f>
        <v>317</v>
      </c>
      <c r="F65" s="498"/>
      <c r="G65" s="513">
        <f>SUMIF(M57:N61,A65,G57:H61)</f>
        <v>289</v>
      </c>
      <c r="H65" s="498"/>
    </row>
  </sheetData>
  <mergeCells count="251">
    <mergeCell ref="A4:W4"/>
    <mergeCell ref="I6:J6"/>
    <mergeCell ref="K6:L6"/>
    <mergeCell ref="M6:N6"/>
    <mergeCell ref="A7:B7"/>
    <mergeCell ref="C7:D7"/>
    <mergeCell ref="E7:F7"/>
    <mergeCell ref="G7:H7"/>
    <mergeCell ref="I7:J7"/>
    <mergeCell ref="K7:L7"/>
    <mergeCell ref="M7:N7"/>
    <mergeCell ref="A8:B8"/>
    <mergeCell ref="C8:D8"/>
    <mergeCell ref="E8:F8"/>
    <mergeCell ref="G8:H8"/>
    <mergeCell ref="I8:J8"/>
    <mergeCell ref="K8:L8"/>
    <mergeCell ref="M8:N8"/>
    <mergeCell ref="A9:B9"/>
    <mergeCell ref="C9:D9"/>
    <mergeCell ref="E9:F9"/>
    <mergeCell ref="G9:H9"/>
    <mergeCell ref="I9:J9"/>
    <mergeCell ref="K9:L9"/>
    <mergeCell ref="M9:N9"/>
    <mergeCell ref="A10:B10"/>
    <mergeCell ref="C10:D10"/>
    <mergeCell ref="E10:F10"/>
    <mergeCell ref="G10:H10"/>
    <mergeCell ref="I10:J10"/>
    <mergeCell ref="K10:L10"/>
    <mergeCell ref="M10:N10"/>
    <mergeCell ref="A11:B11"/>
    <mergeCell ref="C11:D11"/>
    <mergeCell ref="E11:F11"/>
    <mergeCell ref="G11:H11"/>
    <mergeCell ref="I11:J11"/>
    <mergeCell ref="K11:L11"/>
    <mergeCell ref="M11:N11"/>
    <mergeCell ref="A12:B12"/>
    <mergeCell ref="C12:D12"/>
    <mergeCell ref="E12:F12"/>
    <mergeCell ref="G12:H12"/>
    <mergeCell ref="I12:J12"/>
    <mergeCell ref="K12:L12"/>
    <mergeCell ref="M12:N12"/>
    <mergeCell ref="A15:W15"/>
    <mergeCell ref="A19:B19"/>
    <mergeCell ref="C19:D19"/>
    <mergeCell ref="E19:F19"/>
    <mergeCell ref="G19:H19"/>
    <mergeCell ref="I19:J19"/>
    <mergeCell ref="K19:L19"/>
    <mergeCell ref="M19:N19"/>
    <mergeCell ref="A20:B20"/>
    <mergeCell ref="C20:D20"/>
    <mergeCell ref="E20:F20"/>
    <mergeCell ref="G20:H20"/>
    <mergeCell ref="I20:J20"/>
    <mergeCell ref="K20:L20"/>
    <mergeCell ref="M20:N20"/>
    <mergeCell ref="A21:B21"/>
    <mergeCell ref="C21:D21"/>
    <mergeCell ref="E21:F21"/>
    <mergeCell ref="G21:H21"/>
    <mergeCell ref="I21:J21"/>
    <mergeCell ref="K21:L21"/>
    <mergeCell ref="M21:N21"/>
    <mergeCell ref="A22:B22"/>
    <mergeCell ref="C22:D22"/>
    <mergeCell ref="E22:F22"/>
    <mergeCell ref="G22:H22"/>
    <mergeCell ref="I22:J22"/>
    <mergeCell ref="K22:L22"/>
    <mergeCell ref="M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8:B28"/>
    <mergeCell ref="C28:D28"/>
    <mergeCell ref="E28:F28"/>
    <mergeCell ref="G28:H28"/>
    <mergeCell ref="I28:J28"/>
    <mergeCell ref="K28:M28"/>
    <mergeCell ref="A29:B29"/>
    <mergeCell ref="C29:D29"/>
    <mergeCell ref="E29:F29"/>
    <mergeCell ref="G29:H29"/>
    <mergeCell ref="I29:J29"/>
    <mergeCell ref="K29:M29"/>
    <mergeCell ref="A30:B30"/>
    <mergeCell ref="C30:D30"/>
    <mergeCell ref="E30:F30"/>
    <mergeCell ref="G30:H30"/>
    <mergeCell ref="I30:J30"/>
    <mergeCell ref="K30:M30"/>
    <mergeCell ref="A31:B31"/>
    <mergeCell ref="C31:D31"/>
    <mergeCell ref="E31:F31"/>
    <mergeCell ref="G31:H31"/>
    <mergeCell ref="I31:J31"/>
    <mergeCell ref="K31:M31"/>
    <mergeCell ref="A32:B32"/>
    <mergeCell ref="C32:D32"/>
    <mergeCell ref="E32:F32"/>
    <mergeCell ref="G32:H32"/>
    <mergeCell ref="I32:J32"/>
    <mergeCell ref="K32:M32"/>
    <mergeCell ref="A33:B33"/>
    <mergeCell ref="C33:D33"/>
    <mergeCell ref="E33:F33"/>
    <mergeCell ref="G33:H33"/>
    <mergeCell ref="I33:J33"/>
    <mergeCell ref="K33:M33"/>
    <mergeCell ref="A35:W35"/>
    <mergeCell ref="A37:B37"/>
    <mergeCell ref="C37:D37"/>
    <mergeCell ref="E37:F37"/>
    <mergeCell ref="G37:H37"/>
    <mergeCell ref="I37:J37"/>
    <mergeCell ref="K37:L37"/>
    <mergeCell ref="M37:N37"/>
    <mergeCell ref="A38:B38"/>
    <mergeCell ref="C38:D38"/>
    <mergeCell ref="E38:F38"/>
    <mergeCell ref="G38:H38"/>
    <mergeCell ref="I38:J38"/>
    <mergeCell ref="K38:L38"/>
    <mergeCell ref="M38:N38"/>
    <mergeCell ref="A39:B39"/>
    <mergeCell ref="C39:D39"/>
    <mergeCell ref="E39:F39"/>
    <mergeCell ref="G39:H39"/>
    <mergeCell ref="I39:J39"/>
    <mergeCell ref="K39:L39"/>
    <mergeCell ref="M39:N39"/>
    <mergeCell ref="A40:B40"/>
    <mergeCell ref="C40:D40"/>
    <mergeCell ref="E40:F40"/>
    <mergeCell ref="G40:H40"/>
    <mergeCell ref="I40:J40"/>
    <mergeCell ref="K40:L40"/>
    <mergeCell ref="M40:N40"/>
    <mergeCell ref="A41:B41"/>
    <mergeCell ref="C41:D41"/>
    <mergeCell ref="E41:F41"/>
    <mergeCell ref="G41:H41"/>
    <mergeCell ref="I41:J41"/>
    <mergeCell ref="K41:L41"/>
    <mergeCell ref="M41:N41"/>
    <mergeCell ref="A42:B42"/>
    <mergeCell ref="C42:D42"/>
    <mergeCell ref="E42:F42"/>
    <mergeCell ref="G42:H42"/>
    <mergeCell ref="I42:J42"/>
    <mergeCell ref="K42:L42"/>
    <mergeCell ref="M42:N42"/>
    <mergeCell ref="A44:B44"/>
    <mergeCell ref="A45:B45"/>
    <mergeCell ref="C45:D45"/>
    <mergeCell ref="E45:F45"/>
    <mergeCell ref="G45:H45"/>
    <mergeCell ref="A46:B46"/>
    <mergeCell ref="C46:D46"/>
    <mergeCell ref="E46:F46"/>
    <mergeCell ref="G46:H46"/>
    <mergeCell ref="A47:B47"/>
    <mergeCell ref="C47:D47"/>
    <mergeCell ref="E47:F47"/>
    <mergeCell ref="G47:H47"/>
    <mergeCell ref="A48:B48"/>
    <mergeCell ref="C48:D48"/>
    <mergeCell ref="E48:F48"/>
    <mergeCell ref="G48:H48"/>
    <mergeCell ref="A50:D50"/>
    <mergeCell ref="A51:B51"/>
    <mergeCell ref="A52:B52"/>
    <mergeCell ref="A54:W54"/>
    <mergeCell ref="A56:B56"/>
    <mergeCell ref="C56:D56"/>
    <mergeCell ref="E56:F56"/>
    <mergeCell ref="G56:H56"/>
    <mergeCell ref="I56:J56"/>
    <mergeCell ref="K56:L56"/>
    <mergeCell ref="M56:N56"/>
    <mergeCell ref="A57:B57"/>
    <mergeCell ref="C57:D57"/>
    <mergeCell ref="E57:F57"/>
    <mergeCell ref="G57:H57"/>
    <mergeCell ref="I57:J57"/>
    <mergeCell ref="K57:L57"/>
    <mergeCell ref="M57:N57"/>
    <mergeCell ref="A58:B58"/>
    <mergeCell ref="C58:D58"/>
    <mergeCell ref="E58:F58"/>
    <mergeCell ref="G58:H58"/>
    <mergeCell ref="I58:J58"/>
    <mergeCell ref="K58:L58"/>
    <mergeCell ref="M58:N58"/>
    <mergeCell ref="A59:B59"/>
    <mergeCell ref="C59:D59"/>
    <mergeCell ref="E59:F59"/>
    <mergeCell ref="G59:H59"/>
    <mergeCell ref="I59:J59"/>
    <mergeCell ref="K59:L59"/>
    <mergeCell ref="M59:N59"/>
    <mergeCell ref="A60:B60"/>
    <mergeCell ref="C60:D60"/>
    <mergeCell ref="E60:F60"/>
    <mergeCell ref="G60:H60"/>
    <mergeCell ref="I60:J60"/>
    <mergeCell ref="K60:L60"/>
    <mergeCell ref="M60:N60"/>
    <mergeCell ref="A61:B61"/>
    <mergeCell ref="C61:D61"/>
    <mergeCell ref="E61:F61"/>
    <mergeCell ref="G61:H61"/>
    <mergeCell ref="I61:J61"/>
    <mergeCell ref="K61:L61"/>
    <mergeCell ref="M61:N61"/>
    <mergeCell ref="A63:N63"/>
    <mergeCell ref="A64:B64"/>
    <mergeCell ref="C64:D64"/>
    <mergeCell ref="E64:F64"/>
    <mergeCell ref="G64:H64"/>
    <mergeCell ref="A65:B65"/>
    <mergeCell ref="C65:D65"/>
    <mergeCell ref="E65:F65"/>
    <mergeCell ref="G65:H65"/>
    <mergeCell ref="A1:J2"/>
    <mergeCell ref="Q56:W61"/>
    <mergeCell ref="Q37:W46"/>
    <mergeCell ref="J45:K49"/>
    <mergeCell ref="K26:M27"/>
    <mergeCell ref="Q17:W25"/>
    <mergeCell ref="I17:J18"/>
    <mergeCell ref="K17:L18"/>
    <mergeCell ref="M17:N18"/>
    <mergeCell ref="I26:J27"/>
    <mergeCell ref="Q6:W13"/>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6"/>
  <sheetViews>
    <sheetView workbookViewId="0">
      <selection activeCell="B27" sqref="B27"/>
    </sheetView>
  </sheetViews>
  <sheetFormatPr defaultColWidth="9" defaultRowHeight="15"/>
  <cols>
    <col min="1" max="1" width="13" customWidth="1"/>
    <col min="2" max="2" width="15.2857142857143" customWidth="1"/>
    <col min="3" max="3" width="12.7142857142857" customWidth="1"/>
    <col min="4" max="4" width="13.5714285714286" customWidth="1"/>
    <col min="5" max="5" width="13.7142857142857" customWidth="1"/>
    <col min="6" max="6" width="10.7142857142857" customWidth="1"/>
    <col min="7" max="7" width="11.2857142857143" customWidth="1"/>
  </cols>
  <sheetData>
    <row r="1" spans="1:6">
      <c r="A1" s="444" t="s">
        <v>114</v>
      </c>
      <c r="B1" s="444"/>
      <c r="C1" s="444"/>
      <c r="D1" s="444"/>
      <c r="E1" s="444"/>
      <c r="F1" s="444"/>
    </row>
    <row r="2" spans="1:6">
      <c r="A2" s="444"/>
      <c r="B2" s="444"/>
      <c r="C2" s="444"/>
      <c r="D2" s="444"/>
      <c r="E2" s="444"/>
      <c r="F2" s="444"/>
    </row>
    <row r="4" ht="18.75" spans="1:15">
      <c r="A4" s="445" t="s">
        <v>115</v>
      </c>
      <c r="B4" s="445"/>
      <c r="C4" s="445"/>
      <c r="D4" s="445"/>
      <c r="E4" s="445"/>
      <c r="F4" s="445"/>
      <c r="G4" s="445"/>
      <c r="H4" s="445"/>
      <c r="I4" s="445"/>
      <c r="J4" s="445"/>
      <c r="K4" s="445"/>
      <c r="L4" s="445"/>
      <c r="M4" s="445"/>
      <c r="N4" s="445"/>
      <c r="O4" s="445"/>
    </row>
    <row r="5" spans="1:1">
      <c r="A5" s="53"/>
    </row>
    <row r="6" spans="1:15">
      <c r="A6" s="446" t="s">
        <v>116</v>
      </c>
      <c r="B6" s="447">
        <v>44470</v>
      </c>
      <c r="C6" s="447"/>
      <c r="I6" s="403" t="s">
        <v>117</v>
      </c>
      <c r="J6" s="403"/>
      <c r="K6" s="403"/>
      <c r="L6" s="403"/>
      <c r="M6" s="403"/>
      <c r="N6" s="403"/>
      <c r="O6" s="403"/>
    </row>
    <row r="7" spans="1:15">
      <c r="A7" s="53"/>
      <c r="I7" s="403"/>
      <c r="J7" s="403"/>
      <c r="K7" s="403"/>
      <c r="L7" s="403"/>
      <c r="M7" s="403"/>
      <c r="N7" s="403"/>
      <c r="O7" s="403"/>
    </row>
    <row r="8" spans="1:15">
      <c r="A8" s="446" t="s">
        <v>118</v>
      </c>
      <c r="B8" s="448">
        <f ca="1">TODAY()</f>
        <v>45034</v>
      </c>
      <c r="C8" s="448"/>
      <c r="E8" s="449">
        <v>0.364861111111111</v>
      </c>
      <c r="I8" s="403"/>
      <c r="J8" s="403"/>
      <c r="K8" s="403"/>
      <c r="L8" s="403"/>
      <c r="M8" s="403"/>
      <c r="N8" s="403"/>
      <c r="O8" s="403"/>
    </row>
    <row r="9" spans="1:15">
      <c r="A9" s="53"/>
      <c r="I9" s="403"/>
      <c r="J9" s="403"/>
      <c r="K9" s="403"/>
      <c r="L9" s="403"/>
      <c r="M9" s="403"/>
      <c r="N9" s="403"/>
      <c r="O9" s="403"/>
    </row>
    <row r="10" spans="1:15">
      <c r="A10" s="446" t="s">
        <v>119</v>
      </c>
      <c r="B10" s="450">
        <f ca="1">NOW()</f>
        <v>45034.0817708333</v>
      </c>
      <c r="C10" s="450"/>
      <c r="D10" s="451">
        <f ca="1">HOUR(B10)</f>
        <v>1</v>
      </c>
      <c r="I10" s="403"/>
      <c r="J10" s="403"/>
      <c r="K10" s="403"/>
      <c r="L10" s="403"/>
      <c r="M10" s="403"/>
      <c r="N10" s="403"/>
      <c r="O10" s="403"/>
    </row>
    <row r="11" spans="9:15">
      <c r="I11" s="403"/>
      <c r="J11" s="403"/>
      <c r="K11" s="403"/>
      <c r="L11" s="403"/>
      <c r="M11" s="403"/>
      <c r="N11" s="403"/>
      <c r="O11" s="403"/>
    </row>
    <row r="12" spans="1:15">
      <c r="A12" s="446" t="s">
        <v>120</v>
      </c>
      <c r="B12" s="452">
        <f ca="1">NOW()</f>
        <v>45034.0817708333</v>
      </c>
      <c r="C12" s="453"/>
      <c r="D12" s="454"/>
      <c r="I12" s="403"/>
      <c r="J12" s="403"/>
      <c r="K12" s="403"/>
      <c r="L12" s="403"/>
      <c r="M12" s="403"/>
      <c r="N12" s="403"/>
      <c r="O12" s="403"/>
    </row>
    <row r="16" ht="18.75" spans="1:15">
      <c r="A16" s="445" t="s">
        <v>121</v>
      </c>
      <c r="B16" s="445"/>
      <c r="C16" s="445"/>
      <c r="D16" s="445"/>
      <c r="E16" s="445"/>
      <c r="F16" s="445"/>
      <c r="G16" s="445"/>
      <c r="H16" s="445"/>
      <c r="I16" s="445"/>
      <c r="J16" s="445"/>
      <c r="K16" s="445"/>
      <c r="L16" s="445"/>
      <c r="M16" s="445"/>
      <c r="N16" s="445"/>
      <c r="O16" s="445"/>
    </row>
    <row r="18" spans="1:15">
      <c r="A18" s="455" t="s">
        <v>122</v>
      </c>
      <c r="B18" s="456"/>
      <c r="C18" s="457">
        <f ca="1">NOW()</f>
        <v>45034.0817708333</v>
      </c>
      <c r="D18" s="458"/>
      <c r="E18" s="459">
        <f ca="1">DAY(C18)</f>
        <v>18</v>
      </c>
      <c r="I18" s="403" t="s">
        <v>123</v>
      </c>
      <c r="J18" s="403"/>
      <c r="K18" s="403"/>
      <c r="L18" s="403"/>
      <c r="M18" s="403"/>
      <c r="N18" s="403"/>
      <c r="O18" s="403"/>
    </row>
    <row r="19" spans="1:15">
      <c r="A19" s="455" t="s">
        <v>122</v>
      </c>
      <c r="B19" s="456"/>
      <c r="C19" s="457">
        <v>44507.25625</v>
      </c>
      <c r="D19" s="458"/>
      <c r="E19" s="459">
        <f>DAY(C19)</f>
        <v>7</v>
      </c>
      <c r="I19" s="403"/>
      <c r="J19" s="403"/>
      <c r="K19" s="403"/>
      <c r="L19" s="403"/>
      <c r="M19" s="403"/>
      <c r="N19" s="403"/>
      <c r="O19" s="403"/>
    </row>
    <row r="20" spans="1:15">
      <c r="A20" s="460"/>
      <c r="B20" s="460"/>
      <c r="C20" s="222"/>
      <c r="D20" s="222"/>
      <c r="E20" s="222"/>
      <c r="G20" s="359"/>
      <c r="I20" s="403"/>
      <c r="J20" s="403"/>
      <c r="K20" s="403"/>
      <c r="L20" s="403"/>
      <c r="M20" s="403"/>
      <c r="N20" s="403"/>
      <c r="O20" s="403"/>
    </row>
    <row r="21" spans="1:15">
      <c r="A21" s="455" t="s">
        <v>124</v>
      </c>
      <c r="B21" s="456"/>
      <c r="C21" s="457">
        <v>44512.6902777778</v>
      </c>
      <c r="D21" s="458"/>
      <c r="E21" s="459">
        <f>MONTH(C21)</f>
        <v>11</v>
      </c>
      <c r="I21" s="403"/>
      <c r="J21" s="403"/>
      <c r="K21" s="403"/>
      <c r="L21" s="403"/>
      <c r="M21" s="403"/>
      <c r="N21" s="403"/>
      <c r="O21" s="403"/>
    </row>
    <row r="22" spans="1:15">
      <c r="A22" s="455" t="s">
        <v>124</v>
      </c>
      <c r="B22" s="456"/>
      <c r="C22" s="457">
        <v>44507.6902777778</v>
      </c>
      <c r="D22" s="458"/>
      <c r="E22" s="459">
        <f>MONTH(C22)</f>
        <v>11</v>
      </c>
      <c r="I22" s="403"/>
      <c r="J22" s="403"/>
      <c r="K22" s="403"/>
      <c r="L22" s="403"/>
      <c r="M22" s="403"/>
      <c r="N22" s="403"/>
      <c r="O22" s="403"/>
    </row>
    <row r="23" spans="1:15">
      <c r="A23" s="460"/>
      <c r="B23" s="460"/>
      <c r="C23" s="222"/>
      <c r="D23" s="222"/>
      <c r="E23" s="222"/>
      <c r="I23" s="403"/>
      <c r="J23" s="403"/>
      <c r="K23" s="403"/>
      <c r="L23" s="403"/>
      <c r="M23" s="403"/>
      <c r="N23" s="403"/>
      <c r="O23" s="403"/>
    </row>
    <row r="24" spans="1:15">
      <c r="A24" s="455" t="s">
        <v>125</v>
      </c>
      <c r="B24" s="456"/>
      <c r="C24" s="461">
        <v>43781</v>
      </c>
      <c r="D24" s="462"/>
      <c r="E24" s="459">
        <f>YEAR(C24)</f>
        <v>2019</v>
      </c>
      <c r="I24" s="403"/>
      <c r="J24" s="403"/>
      <c r="K24" s="403"/>
      <c r="L24" s="403"/>
      <c r="M24" s="403"/>
      <c r="N24" s="403"/>
      <c r="O24" s="403"/>
    </row>
    <row r="25" spans="1:15">
      <c r="A25" s="455" t="s">
        <v>125</v>
      </c>
      <c r="B25" s="456"/>
      <c r="C25" s="461">
        <v>44511</v>
      </c>
      <c r="D25" s="462"/>
      <c r="E25" s="459">
        <f>YEAR(C25)</f>
        <v>2021</v>
      </c>
      <c r="I25" s="403"/>
      <c r="J25" s="403"/>
      <c r="K25" s="403"/>
      <c r="L25" s="403"/>
      <c r="M25" s="403"/>
      <c r="N25" s="403"/>
      <c r="O25" s="403"/>
    </row>
    <row r="27" spans="1:2">
      <c r="A27" s="4" t="s">
        <v>126</v>
      </c>
      <c r="B27" s="4" t="e">
        <f>(A27)+5</f>
        <v>#VALUE!</v>
      </c>
    </row>
    <row r="28" spans="1:2">
      <c r="A28" s="4"/>
      <c r="B28" s="463" t="e">
        <f>DATE(YEAR(A27)+4,MONTH(A27)+2,DAY(A27)+9)</f>
        <v>#VALUE!</v>
      </c>
    </row>
    <row r="36" ht="18.75" spans="1:15">
      <c r="A36" s="445" t="s">
        <v>127</v>
      </c>
      <c r="B36" s="445"/>
      <c r="C36" s="445"/>
      <c r="D36" s="445"/>
      <c r="E36" s="445"/>
      <c r="F36" s="445"/>
      <c r="G36" s="445"/>
      <c r="H36" s="445"/>
      <c r="I36" s="445"/>
      <c r="J36" s="445"/>
      <c r="K36" s="445"/>
      <c r="L36" s="445"/>
      <c r="M36" s="445"/>
      <c r="N36" s="445"/>
      <c r="O36" s="445"/>
    </row>
    <row r="38" spans="1:15">
      <c r="A38" s="464" t="s">
        <v>128</v>
      </c>
      <c r="B38" s="465" t="s">
        <v>129</v>
      </c>
      <c r="C38" s="466"/>
      <c r="D38" s="465" t="s">
        <v>130</v>
      </c>
      <c r="E38" s="466"/>
      <c r="F38" s="455" t="s">
        <v>131</v>
      </c>
      <c r="G38" s="456"/>
      <c r="I38" s="481" t="s">
        <v>132</v>
      </c>
      <c r="J38" s="481"/>
      <c r="K38" s="481"/>
      <c r="L38" s="481"/>
      <c r="M38" s="481"/>
      <c r="N38" s="481"/>
      <c r="O38" s="481"/>
    </row>
    <row r="39" spans="1:15">
      <c r="A39" s="464"/>
      <c r="B39" s="467">
        <v>43416</v>
      </c>
      <c r="C39" s="468"/>
      <c r="D39" s="467">
        <v>43405</v>
      </c>
      <c r="E39" s="469"/>
      <c r="F39" s="470">
        <f>_xlfn.DAYS(B39,D39)</f>
        <v>11</v>
      </c>
      <c r="G39" s="471"/>
      <c r="I39" s="481"/>
      <c r="J39" s="481"/>
      <c r="K39" s="481"/>
      <c r="L39" s="481"/>
      <c r="M39" s="481"/>
      <c r="N39" s="481"/>
      <c r="O39" s="481"/>
    </row>
    <row r="40" spans="1:15">
      <c r="A40" s="464"/>
      <c r="B40" s="467">
        <v>43673</v>
      </c>
      <c r="C40" s="468"/>
      <c r="D40" s="467">
        <v>42943</v>
      </c>
      <c r="E40" s="469"/>
      <c r="F40" s="470">
        <f>_xlfn.DAYS(B40,D40)</f>
        <v>730</v>
      </c>
      <c r="G40" s="471"/>
      <c r="I40" s="481"/>
      <c r="J40" s="481"/>
      <c r="K40" s="481"/>
      <c r="L40" s="481"/>
      <c r="M40" s="481"/>
      <c r="N40" s="481"/>
      <c r="O40" s="481"/>
    </row>
    <row r="41" spans="9:15">
      <c r="I41" s="481"/>
      <c r="J41" s="481"/>
      <c r="K41" s="481"/>
      <c r="L41" s="481"/>
      <c r="M41" s="481"/>
      <c r="N41" s="481"/>
      <c r="O41" s="481"/>
    </row>
    <row r="42" spans="1:15">
      <c r="A42" s="472" t="s">
        <v>133</v>
      </c>
      <c r="B42" s="464" t="s">
        <v>129</v>
      </c>
      <c r="C42" s="464" t="s">
        <v>130</v>
      </c>
      <c r="D42" s="464" t="s">
        <v>131</v>
      </c>
      <c r="E42" s="464" t="s">
        <v>134</v>
      </c>
      <c r="F42" s="455" t="s">
        <v>135</v>
      </c>
      <c r="G42" s="456"/>
      <c r="I42" s="481"/>
      <c r="J42" s="481"/>
      <c r="K42" s="481"/>
      <c r="L42" s="481"/>
      <c r="M42" s="481"/>
      <c r="N42" s="481"/>
      <c r="O42" s="481"/>
    </row>
    <row r="43" spans="1:15">
      <c r="A43" s="473"/>
      <c r="B43" s="474">
        <v>43416</v>
      </c>
      <c r="C43" s="474">
        <v>43405</v>
      </c>
      <c r="D43" s="475">
        <f>B43-C43</f>
        <v>11</v>
      </c>
      <c r="E43" s="475">
        <f>D43*24</f>
        <v>264</v>
      </c>
      <c r="F43" s="470">
        <f>E43*60</f>
        <v>15840</v>
      </c>
      <c r="G43" s="471"/>
      <c r="I43" s="481"/>
      <c r="J43" s="481"/>
      <c r="K43" s="481"/>
      <c r="L43" s="481"/>
      <c r="M43" s="481"/>
      <c r="N43" s="481"/>
      <c r="O43" s="481"/>
    </row>
    <row r="44" spans="1:15">
      <c r="A44" s="476"/>
      <c r="B44" s="474">
        <v>43673</v>
      </c>
      <c r="C44" s="474">
        <v>42943</v>
      </c>
      <c r="D44" s="475">
        <f>B44-C44</f>
        <v>730</v>
      </c>
      <c r="E44" s="475">
        <f>D44*24</f>
        <v>17520</v>
      </c>
      <c r="F44" s="470">
        <f>E44*60</f>
        <v>1051200</v>
      </c>
      <c r="G44" s="471"/>
      <c r="I44" s="481"/>
      <c r="J44" s="481"/>
      <c r="K44" s="481"/>
      <c r="L44" s="481"/>
      <c r="M44" s="481"/>
      <c r="N44" s="481"/>
      <c r="O44" s="481"/>
    </row>
    <row r="46" spans="1:7">
      <c r="A46" s="477" t="s">
        <v>136</v>
      </c>
      <c r="B46" s="465" t="s">
        <v>129</v>
      </c>
      <c r="C46" s="466"/>
      <c r="D46" s="465" t="s">
        <v>130</v>
      </c>
      <c r="E46" s="466"/>
      <c r="F46" s="465" t="s">
        <v>137</v>
      </c>
      <c r="G46" s="466"/>
    </row>
    <row r="47" spans="1:7">
      <c r="A47" s="478"/>
      <c r="B47" s="467">
        <v>43416</v>
      </c>
      <c r="C47" s="469"/>
      <c r="D47" s="467">
        <v>43405</v>
      </c>
      <c r="E47" s="469"/>
      <c r="F47" s="479">
        <f>DATEDIF(D47,B47,"d")</f>
        <v>11</v>
      </c>
      <c r="G47" s="480"/>
    </row>
    <row r="48" spans="1:7">
      <c r="A48" s="478"/>
      <c r="B48" s="467">
        <v>43673</v>
      </c>
      <c r="C48" s="469"/>
      <c r="D48" s="474">
        <v>42943</v>
      </c>
      <c r="E48" s="474"/>
      <c r="F48" s="479">
        <f>DATEDIF(D48,B48,"m")</f>
        <v>24</v>
      </c>
      <c r="G48" s="480"/>
    </row>
    <row r="49" spans="1:7">
      <c r="A49" s="478"/>
      <c r="B49" s="467">
        <v>43382</v>
      </c>
      <c r="C49" s="469"/>
      <c r="D49" s="474">
        <v>42937</v>
      </c>
      <c r="E49" s="474"/>
      <c r="F49" s="479">
        <f>DATEDIF(D49,B49,"y")</f>
        <v>1</v>
      </c>
      <c r="G49" s="480"/>
    </row>
    <row r="50" spans="1:7">
      <c r="A50" s="478"/>
      <c r="B50" s="467">
        <v>43383</v>
      </c>
      <c r="C50" s="469"/>
      <c r="D50" s="474">
        <v>42938</v>
      </c>
      <c r="E50" s="474"/>
      <c r="F50" s="479">
        <f>DATEDIF(D50,B50,"ym")</f>
        <v>2</v>
      </c>
      <c r="G50" s="480"/>
    </row>
    <row r="51" spans="1:7">
      <c r="A51" s="478"/>
      <c r="B51" s="467">
        <v>43416</v>
      </c>
      <c r="C51" s="469"/>
      <c r="D51" s="467">
        <v>43405</v>
      </c>
      <c r="E51" s="469"/>
      <c r="F51" s="470">
        <f>DATEDIF(D51,B51,"md")</f>
        <v>11</v>
      </c>
      <c r="G51" s="471"/>
    </row>
    <row r="54" ht="18.75" spans="1:15">
      <c r="A54" s="445" t="s">
        <v>138</v>
      </c>
      <c r="B54" s="445"/>
      <c r="C54" s="445"/>
      <c r="D54" s="445"/>
      <c r="E54" s="445"/>
      <c r="F54" s="445"/>
      <c r="G54" s="445"/>
      <c r="H54" s="445"/>
      <c r="I54" s="445"/>
      <c r="J54" s="445"/>
      <c r="K54" s="445"/>
      <c r="L54" s="445"/>
      <c r="M54" s="445"/>
      <c r="N54" s="445"/>
      <c r="O54" s="445"/>
    </row>
    <row r="56" spans="1:1">
      <c r="A56">
        <v>68</v>
      </c>
    </row>
  </sheetData>
  <mergeCells count="40">
    <mergeCell ref="A4:O4"/>
    <mergeCell ref="B6:C6"/>
    <mergeCell ref="B8:C8"/>
    <mergeCell ref="B10:C10"/>
    <mergeCell ref="B12:D12"/>
    <mergeCell ref="A16:O16"/>
    <mergeCell ref="A18:B18"/>
    <mergeCell ref="C18:D18"/>
    <mergeCell ref="A19:B19"/>
    <mergeCell ref="C19:D19"/>
    <mergeCell ref="A20:B20"/>
    <mergeCell ref="A21:B21"/>
    <mergeCell ref="C21:D21"/>
    <mergeCell ref="A22:B22"/>
    <mergeCell ref="C22:D22"/>
    <mergeCell ref="A23:B23"/>
    <mergeCell ref="A24:B24"/>
    <mergeCell ref="C24:D24"/>
    <mergeCell ref="A25:B25"/>
    <mergeCell ref="C25:D25"/>
    <mergeCell ref="A36:O36"/>
    <mergeCell ref="B38:C38"/>
    <mergeCell ref="D38:E38"/>
    <mergeCell ref="F38:G38"/>
    <mergeCell ref="B39:C39"/>
    <mergeCell ref="D39:E39"/>
    <mergeCell ref="F39:G39"/>
    <mergeCell ref="B40:C40"/>
    <mergeCell ref="D40:E40"/>
    <mergeCell ref="F40:G40"/>
    <mergeCell ref="F42:G42"/>
    <mergeCell ref="F43:G43"/>
    <mergeCell ref="F44:G44"/>
    <mergeCell ref="A54:O54"/>
    <mergeCell ref="A38:A40"/>
    <mergeCell ref="A42:A44"/>
    <mergeCell ref="A1:F2"/>
    <mergeCell ref="I6:O12"/>
    <mergeCell ref="I38:O44"/>
    <mergeCell ref="I18:O2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5"/>
  <sheetViews>
    <sheetView workbookViewId="0">
      <selection activeCell="B24" sqref="B24"/>
    </sheetView>
  </sheetViews>
  <sheetFormatPr defaultColWidth="9" defaultRowHeight="15"/>
  <cols>
    <col min="1" max="1" width="12.7142857142857" customWidth="1"/>
    <col min="2" max="2" width="12.5714285714286" customWidth="1"/>
    <col min="3" max="3" width="12.7142857142857" customWidth="1"/>
    <col min="4" max="4" width="12" customWidth="1"/>
    <col min="5" max="5" width="15.7142857142857" customWidth="1"/>
    <col min="6" max="6" width="11.1428571428571" customWidth="1"/>
    <col min="7" max="7" width="12.5714285714286" customWidth="1"/>
    <col min="8" max="8" width="12" customWidth="1"/>
    <col min="9" max="9" width="11.8571428571429" customWidth="1"/>
  </cols>
  <sheetData>
    <row r="1" spans="1:6">
      <c r="A1" s="419" t="s">
        <v>139</v>
      </c>
      <c r="B1" s="419"/>
      <c r="C1" s="419"/>
      <c r="D1" s="419"/>
      <c r="E1" s="419"/>
      <c r="F1" s="419"/>
    </row>
    <row r="2" spans="1:6">
      <c r="A2" s="419"/>
      <c r="B2" s="419"/>
      <c r="C2" s="419"/>
      <c r="D2" s="419"/>
      <c r="E2" s="419"/>
      <c r="F2" s="419"/>
    </row>
    <row r="4" customHeight="1" spans="1:17">
      <c r="A4" s="420" t="s">
        <v>140</v>
      </c>
      <c r="B4" s="420"/>
      <c r="C4" s="420"/>
      <c r="D4" s="420"/>
      <c r="E4" s="420"/>
      <c r="F4" s="420"/>
      <c r="G4" s="420"/>
      <c r="H4" s="420"/>
      <c r="I4" s="420"/>
      <c r="J4" s="420"/>
      <c r="K4" s="420"/>
      <c r="L4" s="420"/>
      <c r="M4" s="420"/>
      <c r="N4" s="420"/>
      <c r="O4" s="420"/>
      <c r="P4" s="420"/>
      <c r="Q4" s="420"/>
    </row>
    <row r="6" spans="1:17">
      <c r="A6" s="421" t="s">
        <v>23</v>
      </c>
      <c r="B6" s="421" t="s">
        <v>24</v>
      </c>
      <c r="C6" s="421" t="s">
        <v>25</v>
      </c>
      <c r="D6" s="421" t="s">
        <v>26</v>
      </c>
      <c r="E6" s="421" t="s">
        <v>141</v>
      </c>
      <c r="G6" s="421" t="s">
        <v>23</v>
      </c>
      <c r="H6" s="421" t="s">
        <v>141</v>
      </c>
      <c r="K6" s="440" t="s">
        <v>142</v>
      </c>
      <c r="L6" s="440"/>
      <c r="M6" s="440"/>
      <c r="N6" s="440"/>
      <c r="O6" s="440"/>
      <c r="P6" s="440"/>
      <c r="Q6" s="440"/>
    </row>
    <row r="7" spans="1:17">
      <c r="A7" s="332" t="s">
        <v>39</v>
      </c>
      <c r="B7" s="332">
        <v>99</v>
      </c>
      <c r="C7" s="332">
        <v>83</v>
      </c>
      <c r="D7" s="332">
        <v>85</v>
      </c>
      <c r="E7" s="332">
        <f>VLOOKUP(A7,$G$7:$H$14,2,0)</f>
        <v>45</v>
      </c>
      <c r="G7" s="332" t="s">
        <v>143</v>
      </c>
      <c r="H7" s="332">
        <v>93</v>
      </c>
      <c r="K7" s="440"/>
      <c r="L7" s="440"/>
      <c r="M7" s="440"/>
      <c r="N7" s="440"/>
      <c r="O7" s="440"/>
      <c r="P7" s="440"/>
      <c r="Q7" s="440"/>
    </row>
    <row r="8" spans="1:17">
      <c r="A8" s="332" t="s">
        <v>40</v>
      </c>
      <c r="B8" s="332">
        <v>65</v>
      </c>
      <c r="C8" s="332">
        <v>53</v>
      </c>
      <c r="D8" s="332">
        <v>43</v>
      </c>
      <c r="E8" s="332">
        <f>VLOOKUP(A8,$G$7:$H$14,2,0)</f>
        <v>62</v>
      </c>
      <c r="G8" s="332" t="s">
        <v>40</v>
      </c>
      <c r="H8" s="332">
        <v>62</v>
      </c>
      <c r="K8" s="440"/>
      <c r="L8" s="440"/>
      <c r="M8" s="440"/>
      <c r="N8" s="440"/>
      <c r="O8" s="440"/>
      <c r="P8" s="440"/>
      <c r="Q8" s="440"/>
    </row>
    <row r="9" spans="1:17">
      <c r="A9" s="332" t="s">
        <v>41</v>
      </c>
      <c r="B9" s="332">
        <v>85</v>
      </c>
      <c r="C9" s="332">
        <v>80</v>
      </c>
      <c r="D9" s="332">
        <v>79</v>
      </c>
      <c r="E9" s="332">
        <f>VLOOKUP(A9,$G$7:$H$14,2,0)</f>
        <v>85</v>
      </c>
      <c r="G9" s="332" t="s">
        <v>42</v>
      </c>
      <c r="H9" s="332">
        <v>82</v>
      </c>
      <c r="K9" s="440"/>
      <c r="L9" s="440"/>
      <c r="M9" s="440"/>
      <c r="N9" s="440"/>
      <c r="O9" s="440"/>
      <c r="P9" s="440"/>
      <c r="Q9" s="440"/>
    </row>
    <row r="10" spans="1:17">
      <c r="A10" s="332" t="s">
        <v>42</v>
      </c>
      <c r="B10" s="332">
        <v>100</v>
      </c>
      <c r="C10" s="332">
        <v>99</v>
      </c>
      <c r="D10" s="332">
        <v>82</v>
      </c>
      <c r="E10" s="332">
        <f>VLOOKUP(A10,$G$7:$H$14,2,0)</f>
        <v>82</v>
      </c>
      <c r="G10" s="332" t="s">
        <v>144</v>
      </c>
      <c r="H10" s="332">
        <v>99</v>
      </c>
      <c r="K10" s="440"/>
      <c r="L10" s="440"/>
      <c r="M10" s="440"/>
      <c r="N10" s="440"/>
      <c r="O10" s="440"/>
      <c r="P10" s="440"/>
      <c r="Q10" s="440"/>
    </row>
    <row r="11" spans="1:17">
      <c r="A11" s="332" t="s">
        <v>44</v>
      </c>
      <c r="B11" s="332">
        <v>45</v>
      </c>
      <c r="C11" s="332">
        <v>60</v>
      </c>
      <c r="D11" s="332">
        <v>30</v>
      </c>
      <c r="E11" s="332">
        <f>VLOOKUP(A11,$G$7:$H$14,2,0)</f>
        <v>100</v>
      </c>
      <c r="G11" s="332" t="s">
        <v>145</v>
      </c>
      <c r="H11" s="332">
        <v>65</v>
      </c>
      <c r="K11" s="440"/>
      <c r="L11" s="440"/>
      <c r="M11" s="440"/>
      <c r="N11" s="440"/>
      <c r="O11" s="440"/>
      <c r="P11" s="440"/>
      <c r="Q11" s="440"/>
    </row>
    <row r="12" spans="7:8">
      <c r="G12" s="332" t="s">
        <v>41</v>
      </c>
      <c r="H12" s="332">
        <v>85</v>
      </c>
    </row>
    <row r="13" spans="7:8">
      <c r="G13" s="332" t="s">
        <v>44</v>
      </c>
      <c r="H13" s="332">
        <v>100</v>
      </c>
    </row>
    <row r="14" spans="7:8">
      <c r="G14" s="332" t="s">
        <v>39</v>
      </c>
      <c r="H14" s="332">
        <v>45</v>
      </c>
    </row>
    <row r="16" ht="18.75" spans="1:17">
      <c r="A16" s="420" t="s">
        <v>146</v>
      </c>
      <c r="B16" s="420"/>
      <c r="C16" s="420"/>
      <c r="D16" s="420"/>
      <c r="E16" s="420"/>
      <c r="F16" s="420"/>
      <c r="G16" s="420"/>
      <c r="H16" s="420"/>
      <c r="I16" s="420"/>
      <c r="J16" s="420"/>
      <c r="K16" s="420"/>
      <c r="L16" s="420"/>
      <c r="M16" s="420"/>
      <c r="N16" s="420"/>
      <c r="O16" s="420"/>
      <c r="P16" s="420"/>
      <c r="Q16" s="420"/>
    </row>
    <row r="18" spans="1:17">
      <c r="A18" s="421" t="s">
        <v>23</v>
      </c>
      <c r="B18" s="421" t="s">
        <v>24</v>
      </c>
      <c r="C18" s="421" t="s">
        <v>25</v>
      </c>
      <c r="D18" s="421" t="s">
        <v>26</v>
      </c>
      <c r="K18" s="440" t="s">
        <v>147</v>
      </c>
      <c r="L18" s="440"/>
      <c r="M18" s="440"/>
      <c r="N18" s="440"/>
      <c r="O18" s="440"/>
      <c r="P18" s="440"/>
      <c r="Q18" s="440"/>
    </row>
    <row r="19" spans="1:17">
      <c r="A19" s="332" t="s">
        <v>39</v>
      </c>
      <c r="B19" s="332">
        <v>99</v>
      </c>
      <c r="C19" s="332">
        <v>83</v>
      </c>
      <c r="D19" s="332">
        <v>85</v>
      </c>
      <c r="K19" s="440"/>
      <c r="L19" s="440"/>
      <c r="M19" s="440"/>
      <c r="N19" s="440"/>
      <c r="O19" s="440"/>
      <c r="P19" s="440"/>
      <c r="Q19" s="440"/>
    </row>
    <row r="20" spans="1:17">
      <c r="A20" s="332" t="s">
        <v>40</v>
      </c>
      <c r="B20" s="332">
        <v>65</v>
      </c>
      <c r="C20" s="332">
        <v>53</v>
      </c>
      <c r="D20" s="332">
        <v>43</v>
      </c>
      <c r="K20" s="440"/>
      <c r="L20" s="440"/>
      <c r="M20" s="440"/>
      <c r="N20" s="440"/>
      <c r="O20" s="440"/>
      <c r="P20" s="440"/>
      <c r="Q20" s="440"/>
    </row>
    <row r="21" spans="1:17">
      <c r="A21" s="332" t="s">
        <v>41</v>
      </c>
      <c r="B21" s="332">
        <v>85</v>
      </c>
      <c r="C21" s="332">
        <v>80</v>
      </c>
      <c r="D21" s="332">
        <v>79</v>
      </c>
      <c r="K21" s="440"/>
      <c r="L21" s="440"/>
      <c r="M21" s="440"/>
      <c r="N21" s="440"/>
      <c r="O21" s="440"/>
      <c r="P21" s="440"/>
      <c r="Q21" s="440"/>
    </row>
    <row r="22" spans="1:17">
      <c r="A22" s="332" t="s">
        <v>42</v>
      </c>
      <c r="B22" s="332">
        <v>100</v>
      </c>
      <c r="C22" s="332">
        <v>99</v>
      </c>
      <c r="D22" s="332">
        <v>82</v>
      </c>
      <c r="K22" s="440"/>
      <c r="L22" s="440"/>
      <c r="M22" s="440"/>
      <c r="N22" s="440"/>
      <c r="O22" s="440"/>
      <c r="P22" s="440"/>
      <c r="Q22" s="440"/>
    </row>
    <row r="23" spans="1:17">
      <c r="A23" s="332" t="s">
        <v>44</v>
      </c>
      <c r="B23" s="332">
        <v>45</v>
      </c>
      <c r="C23" s="332">
        <v>60</v>
      </c>
      <c r="D23" s="332">
        <v>30</v>
      </c>
      <c r="K23" s="440"/>
      <c r="L23" s="440"/>
      <c r="M23" s="440"/>
      <c r="N23" s="440"/>
      <c r="O23" s="440"/>
      <c r="P23" s="440"/>
      <c r="Q23" s="440"/>
    </row>
    <row r="24" spans="1:17">
      <c r="A24" s="332" t="s">
        <v>143</v>
      </c>
      <c r="B24" s="332">
        <f>HLOOKUP(B18,$B$26:$H$28,2,0)</f>
        <v>83</v>
      </c>
      <c r="C24" s="332">
        <f>HLOOKUP(C18,$B$26:$H$28,2,0)</f>
        <v>99</v>
      </c>
      <c r="D24" s="332">
        <f>HLOOKUP(D18,$B$26:$H$28,2,0)</f>
        <v>85</v>
      </c>
      <c r="K24" s="440"/>
      <c r="L24" s="440"/>
      <c r="M24" s="440"/>
      <c r="N24" s="440"/>
      <c r="O24" s="440"/>
      <c r="P24" s="440"/>
      <c r="Q24" s="440"/>
    </row>
    <row r="26" spans="1:8">
      <c r="A26" s="421" t="s">
        <v>148</v>
      </c>
      <c r="B26" s="421" t="s">
        <v>25</v>
      </c>
      <c r="C26" s="421" t="s">
        <v>149</v>
      </c>
      <c r="D26" s="421" t="s">
        <v>150</v>
      </c>
      <c r="E26" s="421" t="s">
        <v>151</v>
      </c>
      <c r="F26" s="421" t="s">
        <v>24</v>
      </c>
      <c r="G26" s="421" t="s">
        <v>26</v>
      </c>
      <c r="H26" s="421" t="s">
        <v>141</v>
      </c>
    </row>
    <row r="27" spans="1:8">
      <c r="A27" s="417" t="s">
        <v>47</v>
      </c>
      <c r="B27" s="417">
        <v>99</v>
      </c>
      <c r="C27" s="417">
        <v>80</v>
      </c>
      <c r="D27" s="417">
        <v>85</v>
      </c>
      <c r="E27" s="417">
        <v>78</v>
      </c>
      <c r="F27" s="417">
        <v>83</v>
      </c>
      <c r="G27" s="417">
        <v>85</v>
      </c>
      <c r="H27" s="417">
        <v>93</v>
      </c>
    </row>
    <row r="28" spans="1:8">
      <c r="A28" s="417" t="s">
        <v>152</v>
      </c>
      <c r="B28" s="417">
        <v>65</v>
      </c>
      <c r="C28" s="417">
        <v>75</v>
      </c>
      <c r="D28" s="417">
        <v>63</v>
      </c>
      <c r="E28" s="417">
        <v>54</v>
      </c>
      <c r="F28" s="417">
        <v>53</v>
      </c>
      <c r="G28" s="417">
        <v>43</v>
      </c>
      <c r="H28" s="417">
        <v>62</v>
      </c>
    </row>
    <row r="30" ht="18.75" spans="1:17">
      <c r="A30" s="420" t="s">
        <v>153</v>
      </c>
      <c r="B30" s="420"/>
      <c r="C30" s="420"/>
      <c r="D30" s="420"/>
      <c r="E30" s="420"/>
      <c r="F30" s="420"/>
      <c r="G30" s="420"/>
      <c r="H30" s="420"/>
      <c r="I30" s="420"/>
      <c r="J30" s="420"/>
      <c r="K30" s="420"/>
      <c r="L30" s="420"/>
      <c r="M30" s="420"/>
      <c r="N30" s="420"/>
      <c r="O30" s="420"/>
      <c r="P30" s="420"/>
      <c r="Q30" s="420"/>
    </row>
    <row r="32" spans="2:17">
      <c r="B32" s="125">
        <v>1</v>
      </c>
      <c r="C32" s="125">
        <v>2</v>
      </c>
      <c r="D32" s="125">
        <v>3</v>
      </c>
      <c r="E32" s="422">
        <v>1</v>
      </c>
      <c r="F32" s="423" t="s">
        <v>154</v>
      </c>
      <c r="G32" s="424"/>
      <c r="H32" s="425">
        <v>2</v>
      </c>
      <c r="I32" s="417"/>
      <c r="K32" s="440" t="s">
        <v>155</v>
      </c>
      <c r="L32" s="440"/>
      <c r="M32" s="440"/>
      <c r="N32" s="440"/>
      <c r="O32" s="440"/>
      <c r="P32" s="440"/>
      <c r="Q32" s="440"/>
    </row>
    <row r="33" spans="1:17">
      <c r="A33" s="421" t="s">
        <v>23</v>
      </c>
      <c r="B33" s="421" t="s">
        <v>24</v>
      </c>
      <c r="C33" s="421" t="s">
        <v>25</v>
      </c>
      <c r="D33" s="421" t="s">
        <v>26</v>
      </c>
      <c r="F33" s="423" t="s">
        <v>156</v>
      </c>
      <c r="G33" s="424"/>
      <c r="H33" s="332" t="s">
        <v>24</v>
      </c>
      <c r="I33" s="426">
        <f>IF(H33="Maths",1,IF(H33="Science",2,3))</f>
        <v>1</v>
      </c>
      <c r="K33" s="440"/>
      <c r="L33" s="440"/>
      <c r="M33" s="440"/>
      <c r="N33" s="440"/>
      <c r="O33" s="440"/>
      <c r="P33" s="440"/>
      <c r="Q33" s="440"/>
    </row>
    <row r="34" spans="1:17">
      <c r="A34" s="332" t="s">
        <v>39</v>
      </c>
      <c r="B34" s="332">
        <v>99</v>
      </c>
      <c r="C34" s="332">
        <v>83</v>
      </c>
      <c r="D34" s="332">
        <v>85</v>
      </c>
      <c r="F34" s="423" t="s">
        <v>38</v>
      </c>
      <c r="G34" s="424"/>
      <c r="H34" s="426">
        <f>INDEX(B34:D38,H32,I33)</f>
        <v>65</v>
      </c>
      <c r="I34" s="332"/>
      <c r="K34" s="440"/>
      <c r="L34" s="440"/>
      <c r="M34" s="440"/>
      <c r="N34" s="440"/>
      <c r="O34" s="440"/>
      <c r="P34" s="440"/>
      <c r="Q34" s="440"/>
    </row>
    <row r="35" spans="1:17">
      <c r="A35" s="332" t="s">
        <v>40</v>
      </c>
      <c r="B35" s="332">
        <v>65</v>
      </c>
      <c r="C35" s="332">
        <v>53</v>
      </c>
      <c r="D35" s="332">
        <v>43</v>
      </c>
      <c r="K35" s="440"/>
      <c r="L35" s="440"/>
      <c r="M35" s="440"/>
      <c r="N35" s="440"/>
      <c r="O35" s="440"/>
      <c r="P35" s="440"/>
      <c r="Q35" s="440"/>
    </row>
    <row r="36" spans="1:17">
      <c r="A36" s="332" t="s">
        <v>41</v>
      </c>
      <c r="B36" s="332">
        <v>85</v>
      </c>
      <c r="C36" s="332">
        <v>80</v>
      </c>
      <c r="D36" s="332">
        <v>79</v>
      </c>
      <c r="E36" s="427">
        <v>2</v>
      </c>
      <c r="F36" s="423" t="s">
        <v>154</v>
      </c>
      <c r="G36" s="424"/>
      <c r="H36" s="425">
        <v>2</v>
      </c>
      <c r="I36" s="417"/>
      <c r="K36" s="440"/>
      <c r="L36" s="440"/>
      <c r="M36" s="440"/>
      <c r="N36" s="440"/>
      <c r="O36" s="440"/>
      <c r="P36" s="440"/>
      <c r="Q36" s="440"/>
    </row>
    <row r="37" spans="1:17">
      <c r="A37" s="332" t="s">
        <v>42</v>
      </c>
      <c r="B37" s="332">
        <v>100</v>
      </c>
      <c r="C37" s="332">
        <v>99</v>
      </c>
      <c r="D37" s="332">
        <v>82</v>
      </c>
      <c r="F37" s="423" t="s">
        <v>156</v>
      </c>
      <c r="G37" s="424"/>
      <c r="H37" s="332" t="s">
        <v>25</v>
      </c>
      <c r="I37" s="426">
        <f>IF(H37="Maths",1,IF(H37="Science",2,3))</f>
        <v>2</v>
      </c>
      <c r="K37" s="440"/>
      <c r="L37" s="440"/>
      <c r="M37" s="440"/>
      <c r="N37" s="440"/>
      <c r="O37" s="440"/>
      <c r="P37" s="440"/>
      <c r="Q37" s="440"/>
    </row>
    <row r="38" spans="1:9">
      <c r="A38" s="332" t="s">
        <v>44</v>
      </c>
      <c r="B38" s="332">
        <v>45</v>
      </c>
      <c r="C38" s="332">
        <v>60</v>
      </c>
      <c r="D38" s="332">
        <v>30</v>
      </c>
      <c r="F38" s="423" t="s">
        <v>38</v>
      </c>
      <c r="G38" s="424"/>
      <c r="H38" s="426">
        <f>INDEX(B34:D38,H36,I37)</f>
        <v>53</v>
      </c>
      <c r="I38" s="332"/>
    </row>
    <row r="40" ht="18.75" spans="1:17">
      <c r="A40" s="420" t="s">
        <v>157</v>
      </c>
      <c r="B40" s="420"/>
      <c r="C40" s="420"/>
      <c r="D40" s="420"/>
      <c r="E40" s="420"/>
      <c r="F40" s="420"/>
      <c r="G40" s="420"/>
      <c r="H40" s="420"/>
      <c r="I40" s="420"/>
      <c r="J40" s="420"/>
      <c r="K40" s="420"/>
      <c r="L40" s="420"/>
      <c r="M40" s="420"/>
      <c r="N40" s="420"/>
      <c r="O40" s="420"/>
      <c r="P40" s="420"/>
      <c r="Q40" s="420"/>
    </row>
    <row r="42" spans="2:17">
      <c r="B42" s="125">
        <v>1</v>
      </c>
      <c r="C42" s="125">
        <v>2</v>
      </c>
      <c r="D42" s="125">
        <v>3</v>
      </c>
      <c r="K42" s="440" t="s">
        <v>158</v>
      </c>
      <c r="L42" s="440"/>
      <c r="M42" s="440"/>
      <c r="N42" s="440"/>
      <c r="O42" s="440"/>
      <c r="P42" s="440"/>
      <c r="Q42" s="440"/>
    </row>
    <row r="43" spans="1:17">
      <c r="A43" s="421" t="s">
        <v>23</v>
      </c>
      <c r="B43" s="421" t="s">
        <v>24</v>
      </c>
      <c r="C43" s="421" t="s">
        <v>25</v>
      </c>
      <c r="D43" s="421" t="s">
        <v>26</v>
      </c>
      <c r="E43" s="428" t="s">
        <v>159</v>
      </c>
      <c r="K43" s="440"/>
      <c r="L43" s="440"/>
      <c r="M43" s="440"/>
      <c r="N43" s="440"/>
      <c r="O43" s="440"/>
      <c r="P43" s="440"/>
      <c r="Q43" s="440"/>
    </row>
    <row r="44" spans="1:17">
      <c r="A44" s="332" t="s">
        <v>39</v>
      </c>
      <c r="B44" s="332">
        <v>99</v>
      </c>
      <c r="C44" s="332">
        <v>83</v>
      </c>
      <c r="D44" s="332">
        <v>85</v>
      </c>
      <c r="E44" s="125">
        <v>99</v>
      </c>
      <c r="G44" s="429" t="s">
        <v>160</v>
      </c>
      <c r="H44" s="430"/>
      <c r="I44" s="441"/>
      <c r="K44" s="440"/>
      <c r="L44" s="440"/>
      <c r="M44" s="440"/>
      <c r="N44" s="440"/>
      <c r="O44" s="440"/>
      <c r="P44" s="440"/>
      <c r="Q44" s="440"/>
    </row>
    <row r="45" spans="1:17">
      <c r="A45" s="332" t="s">
        <v>40</v>
      </c>
      <c r="B45" s="332">
        <v>65</v>
      </c>
      <c r="C45" s="332">
        <v>53</v>
      </c>
      <c r="D45" s="332">
        <v>43</v>
      </c>
      <c r="E45" s="125">
        <v>79</v>
      </c>
      <c r="G45" s="431"/>
      <c r="H45" s="432"/>
      <c r="I45" s="442"/>
      <c r="K45" s="440"/>
      <c r="L45" s="440"/>
      <c r="M45" s="440"/>
      <c r="N45" s="440"/>
      <c r="O45" s="440"/>
      <c r="P45" s="440"/>
      <c r="Q45" s="440"/>
    </row>
    <row r="46" customHeight="1" spans="1:17">
      <c r="A46" s="332" t="s">
        <v>41</v>
      </c>
      <c r="B46" s="332">
        <v>85</v>
      </c>
      <c r="C46" s="332">
        <v>80</v>
      </c>
      <c r="D46" s="332">
        <v>79</v>
      </c>
      <c r="E46" s="125">
        <v>84</v>
      </c>
      <c r="G46" s="433"/>
      <c r="H46" s="434"/>
      <c r="I46" s="443"/>
      <c r="K46" s="440"/>
      <c r="L46" s="440"/>
      <c r="M46" s="440"/>
      <c r="N46" s="440"/>
      <c r="O46" s="440"/>
      <c r="P46" s="440"/>
      <c r="Q46" s="440"/>
    </row>
    <row r="47" spans="1:17">
      <c r="A47" s="332" t="s">
        <v>42</v>
      </c>
      <c r="B47" s="332">
        <v>100</v>
      </c>
      <c r="C47" s="332">
        <v>99</v>
      </c>
      <c r="D47" s="332">
        <v>82</v>
      </c>
      <c r="E47" s="125">
        <v>100</v>
      </c>
      <c r="G47" s="435" t="s">
        <v>23</v>
      </c>
      <c r="H47" s="436"/>
      <c r="I47" s="439" t="s">
        <v>161</v>
      </c>
      <c r="K47" s="440"/>
      <c r="L47" s="440"/>
      <c r="M47" s="440"/>
      <c r="N47" s="440"/>
      <c r="O47" s="440"/>
      <c r="P47" s="440"/>
      <c r="Q47" s="440"/>
    </row>
    <row r="48" spans="1:9">
      <c r="A48" s="332" t="s">
        <v>44</v>
      </c>
      <c r="B48" s="332">
        <v>45</v>
      </c>
      <c r="C48" s="332">
        <v>60</v>
      </c>
      <c r="D48" s="332">
        <v>30</v>
      </c>
      <c r="E48" s="125">
        <v>60</v>
      </c>
      <c r="G48" s="423" t="s">
        <v>39</v>
      </c>
      <c r="H48" s="424"/>
      <c r="I48" s="332">
        <f>MATCH(E44,B44:D44,0)</f>
        <v>1</v>
      </c>
    </row>
    <row r="49" spans="1:9">
      <c r="A49" s="437" t="s">
        <v>162</v>
      </c>
      <c r="B49" s="125">
        <v>100</v>
      </c>
      <c r="C49" s="125">
        <v>99</v>
      </c>
      <c r="D49" s="125">
        <v>85</v>
      </c>
      <c r="E49" s="359"/>
      <c r="G49" s="423" t="s">
        <v>40</v>
      </c>
      <c r="H49" s="424"/>
      <c r="I49" s="332"/>
    </row>
    <row r="50" spans="7:9">
      <c r="G50" s="423" t="s">
        <v>41</v>
      </c>
      <c r="H50" s="424"/>
      <c r="I50" s="332"/>
    </row>
    <row r="51" spans="1:5">
      <c r="A51" s="438" t="s">
        <v>163</v>
      </c>
      <c r="B51" s="438"/>
      <c r="C51" s="438"/>
      <c r="D51" s="438"/>
      <c r="E51" s="438"/>
    </row>
    <row r="52" spans="1:5">
      <c r="A52" s="435" t="s">
        <v>164</v>
      </c>
      <c r="B52" s="436"/>
      <c r="C52" s="439" t="s">
        <v>24</v>
      </c>
      <c r="D52" s="439" t="s">
        <v>25</v>
      </c>
      <c r="E52" s="439" t="s">
        <v>26</v>
      </c>
    </row>
    <row r="53" spans="1:5">
      <c r="A53" s="435" t="s">
        <v>165</v>
      </c>
      <c r="B53" s="436"/>
      <c r="C53" s="332">
        <f>MATCH(B49,B44:B48,0)</f>
        <v>4</v>
      </c>
      <c r="D53" s="332">
        <f>MATCH(C49,C44:C48,0)</f>
        <v>4</v>
      </c>
      <c r="E53" s="332">
        <f>MATCH(D49,D44:D48,0)</f>
        <v>1</v>
      </c>
    </row>
    <row r="55" ht="18.75" spans="1:17">
      <c r="A55" s="420" t="s">
        <v>166</v>
      </c>
      <c r="B55" s="420"/>
      <c r="C55" s="420"/>
      <c r="D55" s="420"/>
      <c r="E55" s="420"/>
      <c r="F55" s="420"/>
      <c r="G55" s="420"/>
      <c r="H55" s="420"/>
      <c r="I55" s="420"/>
      <c r="J55" s="420"/>
      <c r="K55" s="420"/>
      <c r="L55" s="420"/>
      <c r="M55" s="420"/>
      <c r="N55" s="420"/>
      <c r="O55" s="420"/>
      <c r="P55" s="420"/>
      <c r="Q55" s="420"/>
    </row>
    <row r="57" customHeight="1" spans="1:17">
      <c r="A57" s="439" t="s">
        <v>167</v>
      </c>
      <c r="B57" s="439"/>
      <c r="G57" s="421" t="s">
        <v>141</v>
      </c>
      <c r="H57" s="421" t="s">
        <v>23</v>
      </c>
      <c r="K57" s="440" t="s">
        <v>168</v>
      </c>
      <c r="L57" s="440"/>
      <c r="M57" s="440"/>
      <c r="N57" s="440"/>
      <c r="O57" s="440"/>
      <c r="P57" s="440"/>
      <c r="Q57" s="440"/>
    </row>
    <row r="58" spans="1:17">
      <c r="A58" s="421" t="s">
        <v>23</v>
      </c>
      <c r="B58" s="421" t="s">
        <v>24</v>
      </c>
      <c r="C58" s="421" t="s">
        <v>25</v>
      </c>
      <c r="D58" s="421" t="s">
        <v>26</v>
      </c>
      <c r="E58" s="421" t="s">
        <v>141</v>
      </c>
      <c r="G58" s="332">
        <v>93</v>
      </c>
      <c r="H58" s="332" t="s">
        <v>143</v>
      </c>
      <c r="K58" s="440"/>
      <c r="L58" s="440"/>
      <c r="M58" s="440"/>
      <c r="N58" s="440"/>
      <c r="O58" s="440"/>
      <c r="P58" s="440"/>
      <c r="Q58" s="440"/>
    </row>
    <row r="59" spans="1:17">
      <c r="A59" s="332" t="s">
        <v>39</v>
      </c>
      <c r="B59" s="332">
        <v>99</v>
      </c>
      <c r="C59" s="332">
        <v>83</v>
      </c>
      <c r="D59" s="332">
        <v>85</v>
      </c>
      <c r="E59" s="332">
        <f>INDEX($G$58:$H$65,MATCH(A59,$H$58:$H$65,0),1)</f>
        <v>45</v>
      </c>
      <c r="G59" s="332">
        <v>62</v>
      </c>
      <c r="H59" s="332" t="s">
        <v>40</v>
      </c>
      <c r="K59" s="440"/>
      <c r="L59" s="440"/>
      <c r="M59" s="440"/>
      <c r="N59" s="440"/>
      <c r="O59" s="440"/>
      <c r="P59" s="440"/>
      <c r="Q59" s="440"/>
    </row>
    <row r="60" spans="1:17">
      <c r="A60" s="332" t="s">
        <v>40</v>
      </c>
      <c r="B60" s="332">
        <v>65</v>
      </c>
      <c r="C60" s="332">
        <v>53</v>
      </c>
      <c r="D60" s="332">
        <v>43</v>
      </c>
      <c r="E60" s="332">
        <f>INDEX($G$58:$H$65,MATCH(A60,$H$58:$H$65,0),1)</f>
        <v>62</v>
      </c>
      <c r="G60" s="332">
        <v>82</v>
      </c>
      <c r="H60" s="332" t="s">
        <v>42</v>
      </c>
      <c r="K60" s="440"/>
      <c r="L60" s="440"/>
      <c r="M60" s="440"/>
      <c r="N60" s="440"/>
      <c r="O60" s="440"/>
      <c r="P60" s="440"/>
      <c r="Q60" s="440"/>
    </row>
    <row r="61" spans="1:17">
      <c r="A61" s="332" t="s">
        <v>41</v>
      </c>
      <c r="B61" s="332">
        <v>85</v>
      </c>
      <c r="C61" s="332">
        <v>80</v>
      </c>
      <c r="D61" s="332">
        <v>79</v>
      </c>
      <c r="E61" s="332">
        <f>INDEX($G$58:$H$65,MATCH(A61,$H$58:$H$65,0),1)</f>
        <v>85</v>
      </c>
      <c r="G61" s="332">
        <v>99</v>
      </c>
      <c r="H61" s="332" t="s">
        <v>144</v>
      </c>
      <c r="K61" s="440"/>
      <c r="L61" s="440"/>
      <c r="M61" s="440"/>
      <c r="N61" s="440"/>
      <c r="O61" s="440"/>
      <c r="P61" s="440"/>
      <c r="Q61" s="440"/>
    </row>
    <row r="62" spans="1:8">
      <c r="A62" s="332" t="s">
        <v>42</v>
      </c>
      <c r="B62" s="332">
        <v>100</v>
      </c>
      <c r="C62" s="332">
        <v>99</v>
      </c>
      <c r="D62" s="332">
        <v>82</v>
      </c>
      <c r="E62" s="332">
        <f>INDEX($G$58:$H$65,MATCH(A62,$H$58:$H$65,0),1)</f>
        <v>82</v>
      </c>
      <c r="G62" s="332">
        <v>65</v>
      </c>
      <c r="H62" s="332" t="s">
        <v>145</v>
      </c>
    </row>
    <row r="63" spans="1:8">
      <c r="A63" s="332" t="s">
        <v>44</v>
      </c>
      <c r="B63" s="332">
        <v>45</v>
      </c>
      <c r="C63" s="332">
        <v>60</v>
      </c>
      <c r="D63" s="332">
        <v>30</v>
      </c>
      <c r="E63" s="332">
        <f>INDEX($G$58:$H$65,MATCH(A63,$H$58:$H$65,0),1)</f>
        <v>100</v>
      </c>
      <c r="G63" s="332">
        <v>85</v>
      </c>
      <c r="H63" s="332" t="s">
        <v>41</v>
      </c>
    </row>
    <row r="64" spans="7:8">
      <c r="G64" s="332">
        <v>100</v>
      </c>
      <c r="H64" s="332" t="s">
        <v>44</v>
      </c>
    </row>
    <row r="65" spans="7:8">
      <c r="G65" s="332">
        <v>45</v>
      </c>
      <c r="H65" s="332" t="s">
        <v>39</v>
      </c>
    </row>
  </sheetData>
  <mergeCells count="26">
    <mergeCell ref="A4:Q4"/>
    <mergeCell ref="A16:Q16"/>
    <mergeCell ref="A30:Q30"/>
    <mergeCell ref="F32:G32"/>
    <mergeCell ref="F33:G33"/>
    <mergeCell ref="F34:G34"/>
    <mergeCell ref="F36:G36"/>
    <mergeCell ref="F37:G37"/>
    <mergeCell ref="F38:G38"/>
    <mergeCell ref="A40:Q40"/>
    <mergeCell ref="G47:H47"/>
    <mergeCell ref="G48:H48"/>
    <mergeCell ref="G49:H49"/>
    <mergeCell ref="G50:H50"/>
    <mergeCell ref="A51:E51"/>
    <mergeCell ref="A52:B52"/>
    <mergeCell ref="A53:B53"/>
    <mergeCell ref="A55:Q55"/>
    <mergeCell ref="A57:B57"/>
    <mergeCell ref="A1:F2"/>
    <mergeCell ref="K6:Q11"/>
    <mergeCell ref="K18:Q24"/>
    <mergeCell ref="K32:Q37"/>
    <mergeCell ref="K57:Q61"/>
    <mergeCell ref="K42:Q47"/>
    <mergeCell ref="G44:I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7"/>
  <sheetViews>
    <sheetView topLeftCell="A52" workbookViewId="0">
      <selection activeCell="B36" sqref="B36"/>
    </sheetView>
  </sheetViews>
  <sheetFormatPr defaultColWidth="9" defaultRowHeight="15"/>
  <cols>
    <col min="1" max="1" width="13.1428571428571" customWidth="1"/>
    <col min="2" max="2" width="13.7142857142857" customWidth="1"/>
    <col min="3" max="3" width="12.5714285714286" customWidth="1"/>
    <col min="4" max="4" width="12" customWidth="1"/>
    <col min="5" max="5" width="13" customWidth="1"/>
    <col min="6" max="6" width="13.2857142857143" customWidth="1"/>
    <col min="7" max="7" width="14.4285714285714" customWidth="1"/>
    <col min="8" max="8" width="9.14285714285714" customWidth="1"/>
    <col min="9" max="9" width="9.42857142857143" customWidth="1"/>
    <col min="10" max="10" width="9" customWidth="1"/>
    <col min="11" max="11" width="10.1428571428571" customWidth="1"/>
    <col min="12" max="12" width="7.42857142857143" customWidth="1"/>
    <col min="13" max="13" width="13.1428571428571" customWidth="1"/>
    <col min="14" max="14" width="12.1428571428571" customWidth="1"/>
    <col min="15" max="15" width="11.7142857142857" customWidth="1"/>
  </cols>
  <sheetData>
    <row r="1" spans="1:6">
      <c r="A1" s="385" t="s">
        <v>169</v>
      </c>
      <c r="B1" s="385"/>
      <c r="C1" s="385"/>
      <c r="D1" s="385"/>
      <c r="E1" s="385"/>
      <c r="F1" s="385"/>
    </row>
    <row r="2" spans="1:6">
      <c r="A2" s="385"/>
      <c r="B2" s="385"/>
      <c r="C2" s="385"/>
      <c r="D2" s="385"/>
      <c r="E2" s="385"/>
      <c r="F2" s="385"/>
    </row>
    <row r="4" ht="18.75" spans="1:15">
      <c r="A4" s="386" t="s">
        <v>170</v>
      </c>
      <c r="B4" s="386"/>
      <c r="C4" s="386"/>
      <c r="D4" s="386"/>
      <c r="E4" s="386"/>
      <c r="F4" s="386"/>
      <c r="G4" s="386"/>
      <c r="H4" s="386"/>
      <c r="I4" s="386"/>
      <c r="J4" s="386"/>
      <c r="K4" s="386"/>
      <c r="L4" s="386"/>
      <c r="M4" s="386"/>
      <c r="N4" s="386"/>
      <c r="O4" s="386"/>
    </row>
    <row r="6" customHeight="1" spans="1:15">
      <c r="A6" s="387" t="s">
        <v>23</v>
      </c>
      <c r="B6" s="387" t="s">
        <v>24</v>
      </c>
      <c r="C6" s="387" t="s">
        <v>25</v>
      </c>
      <c r="D6" s="387" t="s">
        <v>26</v>
      </c>
      <c r="F6" s="387" t="s">
        <v>171</v>
      </c>
      <c r="G6" s="387" t="s">
        <v>8</v>
      </c>
      <c r="M6" s="397" t="s">
        <v>172</v>
      </c>
      <c r="N6" s="398"/>
      <c r="O6" s="399"/>
    </row>
    <row r="7" spans="1:15">
      <c r="A7" s="332" t="s">
        <v>39</v>
      </c>
      <c r="B7" s="332">
        <v>99</v>
      </c>
      <c r="C7" s="332">
        <v>83</v>
      </c>
      <c r="D7" s="332">
        <v>85</v>
      </c>
      <c r="F7" s="332" t="s">
        <v>25</v>
      </c>
      <c r="G7" s="332">
        <v>62</v>
      </c>
      <c r="M7" s="125">
        <v>1</v>
      </c>
      <c r="N7" s="400" t="s">
        <v>173</v>
      </c>
      <c r="O7" s="401"/>
    </row>
    <row r="8" spans="1:15">
      <c r="A8" s="332" t="s">
        <v>40</v>
      </c>
      <c r="B8" s="332">
        <v>65</v>
      </c>
      <c r="C8" s="332">
        <v>53</v>
      </c>
      <c r="D8" s="332">
        <v>43</v>
      </c>
      <c r="F8" s="332" t="s">
        <v>141</v>
      </c>
      <c r="G8" s="332">
        <v>99</v>
      </c>
      <c r="M8" s="125">
        <f>M7+M$7</f>
        <v>2</v>
      </c>
      <c r="N8" s="400" t="s">
        <v>174</v>
      </c>
      <c r="O8" s="401"/>
    </row>
    <row r="9" spans="1:15">
      <c r="A9" s="332" t="s">
        <v>41</v>
      </c>
      <c r="B9" s="332">
        <v>85</v>
      </c>
      <c r="C9" s="332">
        <v>80</v>
      </c>
      <c r="D9" s="332">
        <v>79</v>
      </c>
      <c r="F9" s="332" t="s">
        <v>24</v>
      </c>
      <c r="G9" s="332">
        <v>93</v>
      </c>
      <c r="M9" s="125">
        <f>M8+M$7</f>
        <v>3</v>
      </c>
      <c r="N9" s="400" t="s">
        <v>175</v>
      </c>
      <c r="O9" s="401"/>
    </row>
    <row r="10" spans="1:15">
      <c r="A10" s="332" t="s">
        <v>42</v>
      </c>
      <c r="B10" s="332">
        <v>100</v>
      </c>
      <c r="C10" s="332">
        <v>99</v>
      </c>
      <c r="D10" s="332">
        <v>82</v>
      </c>
      <c r="F10" s="332" t="s">
        <v>149</v>
      </c>
      <c r="G10" s="332">
        <v>65</v>
      </c>
      <c r="M10" s="125">
        <f>M9+M$7</f>
        <v>4</v>
      </c>
      <c r="N10" s="400" t="s">
        <v>176</v>
      </c>
      <c r="O10" s="401"/>
    </row>
    <row r="11" spans="1:15">
      <c r="A11" s="332" t="s">
        <v>44</v>
      </c>
      <c r="B11" s="332">
        <v>45</v>
      </c>
      <c r="C11" s="332">
        <v>60</v>
      </c>
      <c r="D11" s="332">
        <v>30</v>
      </c>
      <c r="F11" s="332" t="s">
        <v>151</v>
      </c>
      <c r="G11" s="332">
        <v>85</v>
      </c>
      <c r="M11" s="125">
        <f>M10+M$7</f>
        <v>5</v>
      </c>
      <c r="N11" s="400" t="s">
        <v>177</v>
      </c>
      <c r="O11" s="401"/>
    </row>
    <row r="12" ht="18.75" spans="2:7">
      <c r="B12" s="388" t="s">
        <v>178</v>
      </c>
      <c r="C12" s="388"/>
      <c r="F12" s="332" t="s">
        <v>26</v>
      </c>
      <c r="G12" s="332">
        <v>82</v>
      </c>
    </row>
    <row r="13" spans="1:15">
      <c r="A13" s="387" t="s">
        <v>23</v>
      </c>
      <c r="B13" s="387" t="s">
        <v>24</v>
      </c>
      <c r="C13" s="387" t="s">
        <v>25</v>
      </c>
      <c r="D13" s="387" t="s">
        <v>26</v>
      </c>
      <c r="F13" s="389" t="s">
        <v>178</v>
      </c>
      <c r="G13" s="389"/>
      <c r="M13" s="402" t="s">
        <v>179</v>
      </c>
      <c r="N13" s="402"/>
      <c r="O13" s="402"/>
    </row>
    <row r="14" spans="1:15">
      <c r="A14" s="332" t="s">
        <v>42</v>
      </c>
      <c r="B14" s="332">
        <v>100</v>
      </c>
      <c r="C14" s="332">
        <v>99</v>
      </c>
      <c r="D14" s="332">
        <v>82</v>
      </c>
      <c r="F14" s="390"/>
      <c r="G14" s="390"/>
      <c r="M14" s="402"/>
      <c r="N14" s="402"/>
      <c r="O14" s="402"/>
    </row>
    <row r="15" spans="1:15">
      <c r="A15" s="332" t="s">
        <v>39</v>
      </c>
      <c r="B15" s="332">
        <v>99</v>
      </c>
      <c r="C15" s="332">
        <v>83</v>
      </c>
      <c r="D15" s="332">
        <v>85</v>
      </c>
      <c r="F15" s="387" t="s">
        <v>171</v>
      </c>
      <c r="G15" s="387" t="s">
        <v>8</v>
      </c>
      <c r="M15" s="402"/>
      <c r="N15" s="402"/>
      <c r="O15" s="402"/>
    </row>
    <row r="16" spans="1:15">
      <c r="A16" s="332" t="s">
        <v>41</v>
      </c>
      <c r="B16" s="332">
        <v>85</v>
      </c>
      <c r="C16" s="332">
        <v>80</v>
      </c>
      <c r="D16" s="332">
        <v>79</v>
      </c>
      <c r="F16" s="332" t="s">
        <v>26</v>
      </c>
      <c r="G16" s="332">
        <v>82</v>
      </c>
      <c r="M16" s="402"/>
      <c r="N16" s="402"/>
      <c r="O16" s="402"/>
    </row>
    <row r="17" spans="1:15">
      <c r="A17" s="332" t="s">
        <v>40</v>
      </c>
      <c r="B17" s="332">
        <v>65</v>
      </c>
      <c r="C17" s="332">
        <v>53</v>
      </c>
      <c r="D17" s="332">
        <v>43</v>
      </c>
      <c r="F17" s="332" t="s">
        <v>151</v>
      </c>
      <c r="G17" s="332">
        <v>85</v>
      </c>
      <c r="M17" s="402"/>
      <c r="N17" s="402"/>
      <c r="O17" s="402"/>
    </row>
    <row r="18" spans="1:15">
      <c r="A18" s="332" t="s">
        <v>44</v>
      </c>
      <c r="B18" s="332">
        <v>45</v>
      </c>
      <c r="C18" s="332">
        <v>60</v>
      </c>
      <c r="D18" s="332">
        <v>30</v>
      </c>
      <c r="F18" s="332" t="s">
        <v>149</v>
      </c>
      <c r="G18" s="332">
        <v>65</v>
      </c>
      <c r="M18" s="402"/>
      <c r="N18" s="402"/>
      <c r="O18" s="402"/>
    </row>
    <row r="19" spans="2:15">
      <c r="B19" s="125" t="s">
        <v>180</v>
      </c>
      <c r="C19" s="125"/>
      <c r="F19" s="332" t="s">
        <v>24</v>
      </c>
      <c r="G19" s="332">
        <v>93</v>
      </c>
      <c r="M19" s="402"/>
      <c r="N19" s="402"/>
      <c r="O19" s="402"/>
    </row>
    <row r="20" spans="1:15">
      <c r="A20" s="387" t="s">
        <v>23</v>
      </c>
      <c r="B20" s="387" t="s">
        <v>24</v>
      </c>
      <c r="C20" s="387" t="s">
        <v>25</v>
      </c>
      <c r="D20" s="387" t="s">
        <v>26</v>
      </c>
      <c r="F20" s="332" t="s">
        <v>141</v>
      </c>
      <c r="G20" s="332">
        <v>99</v>
      </c>
      <c r="M20" s="402"/>
      <c r="N20" s="402"/>
      <c r="O20" s="402"/>
    </row>
    <row r="21" spans="1:15">
      <c r="A21" s="332" t="s">
        <v>39</v>
      </c>
      <c r="B21" s="332">
        <v>99</v>
      </c>
      <c r="C21" s="332">
        <v>83</v>
      </c>
      <c r="D21" s="332">
        <v>85</v>
      </c>
      <c r="F21" s="332" t="s">
        <v>25</v>
      </c>
      <c r="G21" s="332">
        <v>62</v>
      </c>
      <c r="M21" s="402"/>
      <c r="N21" s="402"/>
      <c r="O21" s="402"/>
    </row>
    <row r="22" spans="1:15">
      <c r="A22" s="332" t="s">
        <v>40</v>
      </c>
      <c r="B22" s="332">
        <v>65</v>
      </c>
      <c r="C22" s="332">
        <v>53</v>
      </c>
      <c r="D22" s="332">
        <v>43</v>
      </c>
      <c r="M22" s="402"/>
      <c r="N22" s="402"/>
      <c r="O22" s="402"/>
    </row>
    <row r="23" spans="1:4">
      <c r="A23" s="332" t="s">
        <v>41</v>
      </c>
      <c r="B23" s="332">
        <v>85</v>
      </c>
      <c r="C23" s="332">
        <v>80</v>
      </c>
      <c r="D23" s="332">
        <v>79</v>
      </c>
    </row>
    <row r="24" spans="1:4">
      <c r="A24" s="332" t="s">
        <v>42</v>
      </c>
      <c r="B24" s="332">
        <v>100</v>
      </c>
      <c r="C24" s="332">
        <v>99</v>
      </c>
      <c r="D24" s="332">
        <v>82</v>
      </c>
    </row>
    <row r="25" spans="1:4">
      <c r="A25" s="332" t="s">
        <v>44</v>
      </c>
      <c r="B25" s="332">
        <v>45</v>
      </c>
      <c r="C25" s="332">
        <v>60</v>
      </c>
      <c r="D25" s="332">
        <v>30</v>
      </c>
    </row>
    <row r="27" ht="21" spans="1:15">
      <c r="A27" s="391" t="s">
        <v>181</v>
      </c>
      <c r="B27" s="391"/>
      <c r="C27" s="391"/>
      <c r="D27" s="391"/>
      <c r="E27" s="391"/>
      <c r="F27" s="391"/>
      <c r="G27" s="391"/>
      <c r="H27" s="391"/>
      <c r="I27" s="391"/>
      <c r="J27" s="391"/>
      <c r="K27" s="391"/>
      <c r="L27" s="391"/>
      <c r="M27" s="391"/>
      <c r="N27" s="391"/>
      <c r="O27" s="391"/>
    </row>
    <row r="29" spans="1:15">
      <c r="A29" s="387" t="s">
        <v>23</v>
      </c>
      <c r="B29" s="387" t="s">
        <v>24</v>
      </c>
      <c r="C29" s="387" t="s">
        <v>25</v>
      </c>
      <c r="D29" s="387" t="s">
        <v>26</v>
      </c>
      <c r="E29" s="387" t="s">
        <v>99</v>
      </c>
      <c r="F29" s="387" t="s">
        <v>100</v>
      </c>
      <c r="G29" s="387" t="s">
        <v>26</v>
      </c>
      <c r="M29" s="397" t="s">
        <v>172</v>
      </c>
      <c r="N29" s="398"/>
      <c r="O29" s="399"/>
    </row>
    <row r="30" spans="1:15">
      <c r="A30" s="332" t="s">
        <v>39</v>
      </c>
      <c r="B30" s="332">
        <v>99</v>
      </c>
      <c r="C30" s="332">
        <v>85</v>
      </c>
      <c r="D30" s="332">
        <v>85</v>
      </c>
      <c r="E30" s="332" t="str">
        <f>IF(B30&gt;=75,"A","B")</f>
        <v>A</v>
      </c>
      <c r="F30" s="332" t="str">
        <f t="shared" ref="F30:G34" si="0">IF(C30&gt;=85,"A",IF(C30&gt;=60,"B","C"))</f>
        <v>A</v>
      </c>
      <c r="G30" s="332" t="str">
        <f t="shared" si="0"/>
        <v>A</v>
      </c>
      <c r="M30" s="332">
        <v>1</v>
      </c>
      <c r="N30" s="400" t="s">
        <v>182</v>
      </c>
      <c r="O30" s="401"/>
    </row>
    <row r="31" spans="1:15">
      <c r="A31" s="332" t="s">
        <v>40</v>
      </c>
      <c r="B31" s="332">
        <v>65</v>
      </c>
      <c r="C31" s="332">
        <v>53</v>
      </c>
      <c r="D31" s="332">
        <v>43</v>
      </c>
      <c r="E31" s="332" t="str">
        <f>IF(B31&gt;=75,"A","B")</f>
        <v>B</v>
      </c>
      <c r="F31" s="332" t="str">
        <f t="shared" si="0"/>
        <v>C</v>
      </c>
      <c r="G31" s="332" t="str">
        <f t="shared" si="0"/>
        <v>C</v>
      </c>
      <c r="M31" s="332">
        <f>M30+M$30</f>
        <v>2</v>
      </c>
      <c r="N31" s="400" t="s">
        <v>183</v>
      </c>
      <c r="O31" s="401"/>
    </row>
    <row r="32" spans="1:15">
      <c r="A32" s="332" t="s">
        <v>41</v>
      </c>
      <c r="B32" s="332">
        <v>84</v>
      </c>
      <c r="C32" s="332">
        <v>80</v>
      </c>
      <c r="D32" s="332">
        <v>79</v>
      </c>
      <c r="E32" s="332" t="str">
        <f>IF(B32&gt;=75,"A","B")</f>
        <v>A</v>
      </c>
      <c r="F32" s="332" t="str">
        <f t="shared" si="0"/>
        <v>B</v>
      </c>
      <c r="G32" s="332" t="str">
        <f t="shared" si="0"/>
        <v>B</v>
      </c>
      <c r="M32" s="332">
        <f>M31+M$30</f>
        <v>3</v>
      </c>
      <c r="N32" s="400" t="s">
        <v>184</v>
      </c>
      <c r="O32" s="401"/>
    </row>
    <row r="33" spans="1:15">
      <c r="A33" s="332" t="s">
        <v>42</v>
      </c>
      <c r="B33" s="332">
        <v>100</v>
      </c>
      <c r="C33" s="332">
        <v>99</v>
      </c>
      <c r="D33" s="332">
        <v>82</v>
      </c>
      <c r="E33" s="332" t="str">
        <f>IF(B33&gt;=75,"A","B")</f>
        <v>A</v>
      </c>
      <c r="F33" s="332" t="str">
        <f t="shared" si="0"/>
        <v>A</v>
      </c>
      <c r="G33" s="332" t="str">
        <f t="shared" si="0"/>
        <v>B</v>
      </c>
      <c r="M33" s="332">
        <f>M32+M$30</f>
        <v>4</v>
      </c>
      <c r="N33" s="400" t="s">
        <v>185</v>
      </c>
      <c r="O33" s="401"/>
    </row>
    <row r="34" spans="1:7">
      <c r="A34" s="332" t="s">
        <v>44</v>
      </c>
      <c r="B34" s="332">
        <v>46</v>
      </c>
      <c r="C34" s="332">
        <v>60</v>
      </c>
      <c r="D34" s="332">
        <v>30</v>
      </c>
      <c r="E34" s="332" t="str">
        <f>IF(B34&gt;=75,"A","B")</f>
        <v>B</v>
      </c>
      <c r="F34" s="332" t="str">
        <f t="shared" si="0"/>
        <v>B</v>
      </c>
      <c r="G34" s="332" t="str">
        <f t="shared" si="0"/>
        <v>C</v>
      </c>
    </row>
    <row r="35" customHeight="1"/>
    <row r="36" spans="1:15">
      <c r="A36" s="387" t="s">
        <v>23</v>
      </c>
      <c r="B36" s="387" t="s">
        <v>24</v>
      </c>
      <c r="C36" s="387" t="s">
        <v>25</v>
      </c>
      <c r="D36" s="387" t="s">
        <v>26</v>
      </c>
      <c r="E36" s="387" t="s">
        <v>99</v>
      </c>
      <c r="F36" s="387" t="s">
        <v>100</v>
      </c>
      <c r="G36" s="387" t="s">
        <v>26</v>
      </c>
      <c r="M36" s="403" t="s">
        <v>186</v>
      </c>
      <c r="N36" s="403"/>
      <c r="O36" s="403"/>
    </row>
    <row r="37" spans="1:15">
      <c r="A37" s="332" t="s">
        <v>39</v>
      </c>
      <c r="B37" s="332">
        <v>99</v>
      </c>
      <c r="C37" s="332">
        <v>85</v>
      </c>
      <c r="D37" s="332">
        <v>85</v>
      </c>
      <c r="E37" s="332" t="str">
        <f>IF(B37&gt;=75,"A","B")</f>
        <v>A</v>
      </c>
      <c r="F37" s="332" t="str">
        <f t="shared" ref="F37:G41" si="1">IF(C37&gt;=85,"A",IF(C37&gt;=60,"B","C"))</f>
        <v>A</v>
      </c>
      <c r="G37" s="332" t="str">
        <f t="shared" si="1"/>
        <v>A</v>
      </c>
      <c r="M37" s="403"/>
      <c r="N37" s="403"/>
      <c r="O37" s="403"/>
    </row>
    <row r="38" spans="1:15">
      <c r="A38" s="332" t="s">
        <v>40</v>
      </c>
      <c r="B38" s="332">
        <v>65</v>
      </c>
      <c r="C38" s="332">
        <v>53</v>
      </c>
      <c r="D38" s="332">
        <v>43</v>
      </c>
      <c r="E38" s="332" t="str">
        <f>IF(B38&gt;=75,"A","B")</f>
        <v>B</v>
      </c>
      <c r="F38" s="332" t="str">
        <f t="shared" si="1"/>
        <v>C</v>
      </c>
      <c r="G38" s="332" t="str">
        <f t="shared" si="1"/>
        <v>C</v>
      </c>
      <c r="M38" s="403"/>
      <c r="N38" s="403"/>
      <c r="O38" s="403"/>
    </row>
    <row r="39" spans="1:15">
      <c r="A39" s="332" t="s">
        <v>41</v>
      </c>
      <c r="B39" s="332">
        <v>84</v>
      </c>
      <c r="C39" s="332">
        <v>80</v>
      </c>
      <c r="D39" s="332">
        <v>79</v>
      </c>
      <c r="E39" s="332" t="str">
        <f>IF(B39&gt;=75,"A","B")</f>
        <v>A</v>
      </c>
      <c r="F39" s="332" t="str">
        <f t="shared" si="1"/>
        <v>B</v>
      </c>
      <c r="G39" s="332" t="str">
        <f t="shared" si="1"/>
        <v>B</v>
      </c>
      <c r="M39" s="403"/>
      <c r="N39" s="403"/>
      <c r="O39" s="403"/>
    </row>
    <row r="40" spans="1:7">
      <c r="A40" s="332" t="s">
        <v>42</v>
      </c>
      <c r="B40" s="332">
        <v>100</v>
      </c>
      <c r="C40" s="332">
        <v>99</v>
      </c>
      <c r="D40" s="332">
        <v>82</v>
      </c>
      <c r="E40" s="332" t="str">
        <f>IF(B40&gt;=75,"A","B")</f>
        <v>A</v>
      </c>
      <c r="F40" s="332" t="str">
        <f t="shared" si="1"/>
        <v>A</v>
      </c>
      <c r="G40" s="332" t="str">
        <f t="shared" si="1"/>
        <v>B</v>
      </c>
    </row>
    <row r="41" spans="1:7">
      <c r="A41" s="332" t="s">
        <v>44</v>
      </c>
      <c r="B41" s="332">
        <v>46</v>
      </c>
      <c r="C41" s="332">
        <v>60</v>
      </c>
      <c r="D41" s="332">
        <v>30</v>
      </c>
      <c r="E41" s="332" t="str">
        <f>IF(B41&gt;=75,"A","B")</f>
        <v>B</v>
      </c>
      <c r="F41" s="332" t="str">
        <f t="shared" si="1"/>
        <v>B</v>
      </c>
      <c r="G41" s="332" t="str">
        <f t="shared" si="1"/>
        <v>C</v>
      </c>
    </row>
    <row r="43" ht="21" spans="1:15">
      <c r="A43" s="391" t="s">
        <v>187</v>
      </c>
      <c r="B43" s="391"/>
      <c r="C43" s="391"/>
      <c r="D43" s="391"/>
      <c r="E43" s="391"/>
      <c r="F43" s="391"/>
      <c r="G43" s="391"/>
      <c r="H43" s="391"/>
      <c r="I43" s="391"/>
      <c r="J43" s="391"/>
      <c r="K43" s="391"/>
      <c r="L43" s="391"/>
      <c r="M43" s="391"/>
      <c r="N43" s="391"/>
      <c r="O43" s="391"/>
    </row>
    <row r="45" customHeight="1" spans="1:15">
      <c r="A45" s="387" t="s">
        <v>23</v>
      </c>
      <c r="B45" s="387" t="s">
        <v>24</v>
      </c>
      <c r="C45" s="387" t="s">
        <v>25</v>
      </c>
      <c r="D45" s="387" t="s">
        <v>26</v>
      </c>
      <c r="E45" s="392" t="s">
        <v>151</v>
      </c>
      <c r="F45" s="393" t="s">
        <v>188</v>
      </c>
      <c r="G45" s="387" t="s">
        <v>171</v>
      </c>
      <c r="I45" s="397" t="s">
        <v>172</v>
      </c>
      <c r="J45" s="398"/>
      <c r="K45" s="399"/>
      <c r="M45" s="404" t="s">
        <v>189</v>
      </c>
      <c r="N45" s="405"/>
      <c r="O45" s="406"/>
    </row>
    <row r="46" spans="1:15">
      <c r="A46" s="332" t="s">
        <v>39</v>
      </c>
      <c r="B46" s="332">
        <v>99</v>
      </c>
      <c r="C46" s="332">
        <v>83</v>
      </c>
      <c r="D46" s="332">
        <v>85</v>
      </c>
      <c r="E46" s="392">
        <v>99</v>
      </c>
      <c r="G46" s="332" t="s">
        <v>25</v>
      </c>
      <c r="I46" s="125">
        <v>1</v>
      </c>
      <c r="J46" s="407" t="s">
        <v>190</v>
      </c>
      <c r="K46" s="407"/>
      <c r="M46" s="408"/>
      <c r="N46" s="409"/>
      <c r="O46" s="410"/>
    </row>
    <row r="47" spans="1:15">
      <c r="A47" s="332" t="s">
        <v>40</v>
      </c>
      <c r="B47" s="332">
        <v>65</v>
      </c>
      <c r="C47" s="332">
        <v>53</v>
      </c>
      <c r="D47" s="332">
        <v>43</v>
      </c>
      <c r="E47" s="4"/>
      <c r="G47" s="332" t="s">
        <v>141</v>
      </c>
      <c r="I47" s="125">
        <f>I46+M$7</f>
        <v>2</v>
      </c>
      <c r="J47" s="407" t="s">
        <v>191</v>
      </c>
      <c r="K47" s="407"/>
      <c r="M47" s="408"/>
      <c r="N47" s="409"/>
      <c r="O47" s="410"/>
    </row>
    <row r="48" spans="1:15">
      <c r="A48" s="332" t="s">
        <v>41</v>
      </c>
      <c r="B48" s="332">
        <v>85</v>
      </c>
      <c r="C48" s="332">
        <v>80</v>
      </c>
      <c r="D48" s="332">
        <v>79</v>
      </c>
      <c r="E48" s="295"/>
      <c r="G48" s="332" t="s">
        <v>24</v>
      </c>
      <c r="I48" s="125">
        <f>I47+M$7</f>
        <v>3</v>
      </c>
      <c r="J48" s="407" t="s">
        <v>70</v>
      </c>
      <c r="K48" s="407"/>
      <c r="M48" s="408"/>
      <c r="N48" s="409"/>
      <c r="O48" s="410"/>
    </row>
    <row r="49" spans="1:15">
      <c r="A49" s="332" t="s">
        <v>42</v>
      </c>
      <c r="B49" s="332">
        <v>100</v>
      </c>
      <c r="C49" s="332">
        <v>99</v>
      </c>
      <c r="D49" s="332">
        <v>82</v>
      </c>
      <c r="E49" s="295"/>
      <c r="G49" s="295" t="s">
        <v>192</v>
      </c>
      <c r="I49" s="125">
        <f>I48+M$7</f>
        <v>4</v>
      </c>
      <c r="J49" s="407" t="s">
        <v>193</v>
      </c>
      <c r="K49" s="407"/>
      <c r="M49" s="408"/>
      <c r="N49" s="409"/>
      <c r="O49" s="410"/>
    </row>
    <row r="50" spans="1:15">
      <c r="A50" s="394" t="s">
        <v>44</v>
      </c>
      <c r="B50" s="394">
        <v>45</v>
      </c>
      <c r="C50" s="394">
        <v>60</v>
      </c>
      <c r="D50" s="394">
        <v>30</v>
      </c>
      <c r="E50" s="295"/>
      <c r="G50" s="332" t="s">
        <v>149</v>
      </c>
      <c r="I50" s="125">
        <f>I49+M$7</f>
        <v>5</v>
      </c>
      <c r="J50" s="407" t="s">
        <v>194</v>
      </c>
      <c r="K50" s="407"/>
      <c r="M50" s="408"/>
      <c r="N50" s="409"/>
      <c r="O50" s="410"/>
    </row>
    <row r="51" spans="1:15">
      <c r="A51" s="295" t="s">
        <v>143</v>
      </c>
      <c r="B51" s="140"/>
      <c r="C51" s="4"/>
      <c r="D51" s="4"/>
      <c r="E51" s="295"/>
      <c r="G51" s="332" t="s">
        <v>151</v>
      </c>
      <c r="M51" s="411"/>
      <c r="N51" s="412"/>
      <c r="O51" s="413"/>
    </row>
    <row r="52" spans="7:7">
      <c r="G52" s="332" t="s">
        <v>26</v>
      </c>
    </row>
    <row r="54" ht="21" spans="1:15">
      <c r="A54" s="391" t="s">
        <v>195</v>
      </c>
      <c r="B54" s="391"/>
      <c r="C54" s="391"/>
      <c r="D54" s="391"/>
      <c r="E54" s="391"/>
      <c r="F54" s="391"/>
      <c r="G54" s="391"/>
      <c r="H54" s="391"/>
      <c r="I54" s="391"/>
      <c r="J54" s="391"/>
      <c r="K54" s="391"/>
      <c r="L54" s="391"/>
      <c r="M54" s="391"/>
      <c r="N54" s="391"/>
      <c r="O54" s="391"/>
    </row>
    <row r="56" spans="1:15">
      <c r="A56" s="387" t="s">
        <v>23</v>
      </c>
      <c r="B56" s="387" t="s">
        <v>24</v>
      </c>
      <c r="C56" s="387" t="s">
        <v>25</v>
      </c>
      <c r="D56" s="387" t="s">
        <v>26</v>
      </c>
      <c r="M56" s="414" t="s">
        <v>196</v>
      </c>
      <c r="N56" s="415"/>
      <c r="O56" s="416"/>
    </row>
    <row r="57" spans="1:15">
      <c r="A57" s="332" t="s">
        <v>39</v>
      </c>
      <c r="B57" s="332">
        <v>99</v>
      </c>
      <c r="C57" s="332">
        <v>85</v>
      </c>
      <c r="D57" s="332">
        <v>85</v>
      </c>
      <c r="M57" s="125">
        <v>1</v>
      </c>
      <c r="N57" s="400" t="s">
        <v>197</v>
      </c>
      <c r="O57" s="401"/>
    </row>
    <row r="58" spans="1:15">
      <c r="A58" s="332" t="s">
        <v>40</v>
      </c>
      <c r="B58" s="332">
        <v>65</v>
      </c>
      <c r="C58" s="332">
        <v>53</v>
      </c>
      <c r="D58" s="332">
        <v>43</v>
      </c>
      <c r="M58" s="125">
        <v>2</v>
      </c>
      <c r="N58" s="400" t="s">
        <v>198</v>
      </c>
      <c r="O58" s="401"/>
    </row>
    <row r="59" spans="1:4">
      <c r="A59" s="332" t="s">
        <v>41</v>
      </c>
      <c r="B59" s="332">
        <v>84</v>
      </c>
      <c r="C59" s="332">
        <v>80</v>
      </c>
      <c r="D59" s="332">
        <v>79</v>
      </c>
    </row>
    <row r="60" spans="1:15">
      <c r="A60" s="332" t="s">
        <v>42</v>
      </c>
      <c r="B60" s="332">
        <v>100</v>
      </c>
      <c r="C60" s="332">
        <v>99</v>
      </c>
      <c r="D60" s="332">
        <v>82</v>
      </c>
      <c r="M60" s="404" t="s">
        <v>199</v>
      </c>
      <c r="N60" s="405"/>
      <c r="O60" s="406"/>
    </row>
    <row r="61" spans="1:15">
      <c r="A61" s="332" t="s">
        <v>44</v>
      </c>
      <c r="B61" s="332">
        <v>46</v>
      </c>
      <c r="C61" s="332">
        <v>60</v>
      </c>
      <c r="D61" s="332">
        <v>30</v>
      </c>
      <c r="M61" s="411"/>
      <c r="N61" s="412"/>
      <c r="O61" s="413"/>
    </row>
    <row r="62" spans="1:7">
      <c r="A62" s="395" t="s">
        <v>47</v>
      </c>
      <c r="B62" s="395">
        <v>65</v>
      </c>
      <c r="C62" s="395">
        <v>89</v>
      </c>
      <c r="D62" s="395">
        <v>90</v>
      </c>
      <c r="F62" s="396" t="s">
        <v>200</v>
      </c>
      <c r="G62" s="396"/>
    </row>
    <row r="63" spans="1:7">
      <c r="A63" s="395" t="s">
        <v>152</v>
      </c>
      <c r="B63" s="395">
        <v>78</v>
      </c>
      <c r="C63" s="395">
        <v>90</v>
      </c>
      <c r="D63" s="395">
        <v>89</v>
      </c>
      <c r="F63" s="396" t="s">
        <v>201</v>
      </c>
      <c r="G63" s="396"/>
    </row>
    <row r="64" spans="1:7">
      <c r="A64" s="395" t="s">
        <v>202</v>
      </c>
      <c r="B64" s="395">
        <v>98</v>
      </c>
      <c r="C64" s="395">
        <v>78</v>
      </c>
      <c r="D64" s="395">
        <v>89</v>
      </c>
      <c r="F64" s="4" t="s">
        <v>203</v>
      </c>
      <c r="G64" s="4"/>
    </row>
    <row r="66" ht="21" spans="1:15">
      <c r="A66" s="391" t="s">
        <v>204</v>
      </c>
      <c r="B66" s="391"/>
      <c r="C66" s="391"/>
      <c r="D66" s="391"/>
      <c r="E66" s="391"/>
      <c r="F66" s="391"/>
      <c r="G66" s="391"/>
      <c r="H66" s="391"/>
      <c r="I66" s="391"/>
      <c r="J66" s="391"/>
      <c r="K66" s="391"/>
      <c r="L66" s="391"/>
      <c r="M66" s="391"/>
      <c r="N66" s="391"/>
      <c r="O66" s="391"/>
    </row>
    <row r="68" spans="1:15">
      <c r="A68" s="387" t="s">
        <v>23</v>
      </c>
      <c r="B68" s="387" t="s">
        <v>205</v>
      </c>
      <c r="C68" s="387" t="s">
        <v>24</v>
      </c>
      <c r="D68" s="387" t="s">
        <v>25</v>
      </c>
      <c r="E68" s="387" t="s">
        <v>26</v>
      </c>
      <c r="G68" s="387" t="s">
        <v>23</v>
      </c>
      <c r="H68" s="387" t="s">
        <v>205</v>
      </c>
      <c r="I68" s="387" t="s">
        <v>24</v>
      </c>
      <c r="J68" s="387" t="s">
        <v>25</v>
      </c>
      <c r="K68" s="387" t="s">
        <v>26</v>
      </c>
      <c r="M68" s="414" t="s">
        <v>196</v>
      </c>
      <c r="N68" s="415"/>
      <c r="O68" s="416"/>
    </row>
    <row r="69" spans="1:15">
      <c r="A69" s="332" t="s">
        <v>39</v>
      </c>
      <c r="B69" s="417" t="s">
        <v>206</v>
      </c>
      <c r="C69" s="332">
        <v>99</v>
      </c>
      <c r="D69" s="332">
        <v>85</v>
      </c>
      <c r="E69" s="332">
        <v>85</v>
      </c>
      <c r="G69" s="332" t="s">
        <v>39</v>
      </c>
      <c r="H69" s="417" t="s">
        <v>206</v>
      </c>
      <c r="I69" s="332">
        <v>99</v>
      </c>
      <c r="J69" s="332">
        <v>85</v>
      </c>
      <c r="K69" s="332">
        <v>85</v>
      </c>
      <c r="M69" s="125">
        <v>1</v>
      </c>
      <c r="N69" s="400" t="s">
        <v>207</v>
      </c>
      <c r="O69" s="401"/>
    </row>
    <row r="70" spans="1:15">
      <c r="A70" s="332" t="s">
        <v>40</v>
      </c>
      <c r="B70" s="417" t="s">
        <v>206</v>
      </c>
      <c r="C70" s="332">
        <v>65</v>
      </c>
      <c r="D70" s="332">
        <v>53</v>
      </c>
      <c r="E70" s="332">
        <v>43</v>
      </c>
      <c r="F70" s="418" t="s">
        <v>178</v>
      </c>
      <c r="G70" s="332" t="s">
        <v>40</v>
      </c>
      <c r="H70" s="417" t="s">
        <v>206</v>
      </c>
      <c r="I70" s="332">
        <v>65</v>
      </c>
      <c r="J70" s="332">
        <v>53</v>
      </c>
      <c r="K70" s="332">
        <v>43</v>
      </c>
      <c r="M70" s="125">
        <v>2</v>
      </c>
      <c r="N70" s="400" t="s">
        <v>208</v>
      </c>
      <c r="O70" s="401"/>
    </row>
    <row r="71" spans="1:11">
      <c r="A71" s="332" t="s">
        <v>41</v>
      </c>
      <c r="B71" s="417" t="s">
        <v>206</v>
      </c>
      <c r="C71" s="332">
        <v>84</v>
      </c>
      <c r="D71" s="332">
        <v>80</v>
      </c>
      <c r="E71" s="332">
        <v>79</v>
      </c>
      <c r="F71" s="418"/>
      <c r="G71" s="332" t="s">
        <v>41</v>
      </c>
      <c r="H71" s="417" t="s">
        <v>206</v>
      </c>
      <c r="I71" s="332">
        <v>84</v>
      </c>
      <c r="J71" s="332">
        <v>80</v>
      </c>
      <c r="K71" s="332">
        <v>79</v>
      </c>
    </row>
    <row r="72" spans="1:15">
      <c r="A72" s="332" t="s">
        <v>42</v>
      </c>
      <c r="B72" s="417" t="s">
        <v>206</v>
      </c>
      <c r="C72" s="332">
        <v>100</v>
      </c>
      <c r="D72" s="332">
        <v>99</v>
      </c>
      <c r="E72" s="332">
        <v>82</v>
      </c>
      <c r="G72" s="332" t="s">
        <v>42</v>
      </c>
      <c r="H72" s="417" t="s">
        <v>206</v>
      </c>
      <c r="I72" s="332">
        <v>100</v>
      </c>
      <c r="J72" s="332">
        <v>99</v>
      </c>
      <c r="K72" s="332">
        <v>82</v>
      </c>
      <c r="M72" s="403" t="s">
        <v>209</v>
      </c>
      <c r="N72" s="403"/>
      <c r="O72" s="403"/>
    </row>
    <row r="73" spans="1:15">
      <c r="A73" s="332" t="s">
        <v>44</v>
      </c>
      <c r="B73" s="417" t="s">
        <v>206</v>
      </c>
      <c r="C73" s="332">
        <v>46</v>
      </c>
      <c r="D73" s="332">
        <v>60</v>
      </c>
      <c r="E73" s="332">
        <v>30</v>
      </c>
      <c r="G73" s="332" t="s">
        <v>44</v>
      </c>
      <c r="H73" s="417" t="s">
        <v>206</v>
      </c>
      <c r="I73" s="332">
        <v>46</v>
      </c>
      <c r="J73" s="332">
        <v>60</v>
      </c>
      <c r="K73" s="332">
        <v>30</v>
      </c>
      <c r="M73" s="403"/>
      <c r="N73" s="403"/>
      <c r="O73" s="403"/>
    </row>
    <row r="74" spans="1:15">
      <c r="A74" s="332" t="s">
        <v>40</v>
      </c>
      <c r="B74" s="417" t="s">
        <v>206</v>
      </c>
      <c r="C74" s="332">
        <v>65</v>
      </c>
      <c r="D74" s="332">
        <v>53</v>
      </c>
      <c r="E74" s="332">
        <v>43</v>
      </c>
      <c r="M74" s="403"/>
      <c r="N74" s="403"/>
      <c r="O74" s="403"/>
    </row>
    <row r="75" spans="1:5">
      <c r="A75" s="332" t="s">
        <v>41</v>
      </c>
      <c r="B75" s="417" t="s">
        <v>206</v>
      </c>
      <c r="C75" s="332">
        <v>84</v>
      </c>
      <c r="D75" s="332">
        <v>80</v>
      </c>
      <c r="E75" s="332">
        <v>79</v>
      </c>
    </row>
    <row r="76" spans="1:5">
      <c r="A76" s="332" t="s">
        <v>44</v>
      </c>
      <c r="B76" s="417" t="s">
        <v>206</v>
      </c>
      <c r="C76" s="332">
        <v>46</v>
      </c>
      <c r="D76" s="332">
        <v>60</v>
      </c>
      <c r="E76" s="332">
        <v>30</v>
      </c>
    </row>
    <row r="77" spans="2:2">
      <c r="B77" s="359"/>
    </row>
  </sheetData>
  <autoFilter ref="A36:G41">
    <extLst/>
  </autoFilter>
  <mergeCells count="38">
    <mergeCell ref="A4:O4"/>
    <mergeCell ref="M6:O6"/>
    <mergeCell ref="N7:O7"/>
    <mergeCell ref="N8:O8"/>
    <mergeCell ref="N9:O9"/>
    <mergeCell ref="N10:O10"/>
    <mergeCell ref="N11:O11"/>
    <mergeCell ref="B12:C12"/>
    <mergeCell ref="B19:C19"/>
    <mergeCell ref="A27:O27"/>
    <mergeCell ref="M29:O29"/>
    <mergeCell ref="N30:O30"/>
    <mergeCell ref="N31:O31"/>
    <mergeCell ref="N32:O32"/>
    <mergeCell ref="N33:O33"/>
    <mergeCell ref="A43:O43"/>
    <mergeCell ref="I45:K45"/>
    <mergeCell ref="J46:K46"/>
    <mergeCell ref="J47:K47"/>
    <mergeCell ref="J48:K48"/>
    <mergeCell ref="J49:K49"/>
    <mergeCell ref="J50:K50"/>
    <mergeCell ref="A54:O54"/>
    <mergeCell ref="M56:O56"/>
    <mergeCell ref="N57:O57"/>
    <mergeCell ref="N58:O58"/>
    <mergeCell ref="A66:O66"/>
    <mergeCell ref="M68:O68"/>
    <mergeCell ref="N69:O69"/>
    <mergeCell ref="N70:O70"/>
    <mergeCell ref="F70:F71"/>
    <mergeCell ref="A1:F2"/>
    <mergeCell ref="M36:O39"/>
    <mergeCell ref="M45:O51"/>
    <mergeCell ref="M72:O74"/>
    <mergeCell ref="M60:O61"/>
    <mergeCell ref="F13:G14"/>
    <mergeCell ref="M13:O22"/>
  </mergeCells>
  <dataValidations count="4">
    <dataValidation type="list" allowBlank="1" showInputMessage="1" showErrorMessage="1" sqref="E45">
      <formula1>$G$46:$G$52</formula1>
    </dataValidation>
    <dataValidation type="whole" operator="between" allowBlank="1" showInputMessage="1" showErrorMessage="1" errorTitle="Error in data entry" error="Please enter score 0 &amp; 100 " promptTitle="input rules" prompt="Score Should Be Less Than 100" sqref="B51" errorStyle="information">
      <formula1>0</formula1>
      <formula2>100</formula2>
    </dataValidation>
    <dataValidation type="whole" operator="between" allowBlank="1" showInputMessage="1" showErrorMessage="1" sqref="E46 E48:E50">
      <formula1>0</formula1>
      <formula2>100</formula2>
    </dataValidation>
    <dataValidation type="textLength" operator="lessThan" allowBlank="1" showInputMessage="1" showErrorMessage="1" sqref="A51">
      <formula1>100</formula1>
    </dataValidation>
  </dataValidation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Q16"/>
  <sheetViews>
    <sheetView showGridLines="0" workbookViewId="0">
      <selection activeCell="M3" sqref="M3:Q4"/>
    </sheetView>
  </sheetViews>
  <sheetFormatPr defaultColWidth="9" defaultRowHeight="15"/>
  <cols>
    <col min="1" max="1" width="7.42857142857143" customWidth="1"/>
    <col min="2" max="2" width="10.5714285714286" customWidth="1"/>
    <col min="3" max="3" width="9" customWidth="1"/>
    <col min="4" max="8" width="13.7142857142857" customWidth="1"/>
    <col min="9" max="9" width="8.28571428571429" customWidth="1"/>
    <col min="10" max="10" width="11.7142857142857" customWidth="1"/>
  </cols>
  <sheetData>
    <row r="2" ht="15.75"/>
    <row r="3" ht="18" spans="2:17">
      <c r="B3" s="373" t="s">
        <v>23</v>
      </c>
      <c r="C3" s="374" t="s">
        <v>24</v>
      </c>
      <c r="D3" s="374" t="s">
        <v>25</v>
      </c>
      <c r="E3" s="374" t="s">
        <v>26</v>
      </c>
      <c r="F3" s="374" t="s">
        <v>141</v>
      </c>
      <c r="G3" s="374" t="s">
        <v>149</v>
      </c>
      <c r="H3" s="374" t="s">
        <v>151</v>
      </c>
      <c r="I3" s="374" t="s">
        <v>27</v>
      </c>
      <c r="J3" s="380" t="s">
        <v>210</v>
      </c>
      <c r="M3" s="330" t="s">
        <v>211</v>
      </c>
      <c r="N3" s="330"/>
      <c r="O3" s="330"/>
      <c r="P3" s="330"/>
      <c r="Q3" s="330"/>
    </row>
    <row r="4" ht="18" spans="2:17">
      <c r="B4" s="375" t="s">
        <v>39</v>
      </c>
      <c r="C4" s="376">
        <v>99</v>
      </c>
      <c r="D4" s="376">
        <v>85</v>
      </c>
      <c r="E4" s="376">
        <v>85</v>
      </c>
      <c r="F4" s="376">
        <v>82</v>
      </c>
      <c r="G4" s="376">
        <v>69</v>
      </c>
      <c r="H4" s="376">
        <v>92</v>
      </c>
      <c r="I4" s="381">
        <f>SUM(C4:H4)</f>
        <v>512</v>
      </c>
      <c r="J4" s="382"/>
      <c r="M4" s="330"/>
      <c r="N4" s="330"/>
      <c r="O4" s="330"/>
      <c r="P4" s="330"/>
      <c r="Q4" s="330"/>
    </row>
    <row r="5" ht="18" spans="2:10">
      <c r="B5" s="375" t="s">
        <v>40</v>
      </c>
      <c r="C5" s="376">
        <v>59</v>
      </c>
      <c r="D5" s="376">
        <v>98</v>
      </c>
      <c r="E5" s="376">
        <v>79</v>
      </c>
      <c r="F5" s="376">
        <v>52</v>
      </c>
      <c r="G5" s="376">
        <v>11</v>
      </c>
      <c r="H5" s="376">
        <v>52</v>
      </c>
      <c r="I5" s="376">
        <f t="shared" ref="I5:I15" si="0">SUM(C5:H5)</f>
        <v>351</v>
      </c>
      <c r="J5" s="382"/>
    </row>
    <row r="6" ht="18" spans="2:10">
      <c r="B6" s="375" t="s">
        <v>41</v>
      </c>
      <c r="C6" s="376">
        <v>84</v>
      </c>
      <c r="D6" s="376">
        <v>80</v>
      </c>
      <c r="E6" s="376">
        <v>79</v>
      </c>
      <c r="F6" s="376">
        <v>79</v>
      </c>
      <c r="G6" s="376">
        <v>74</v>
      </c>
      <c r="H6" s="376">
        <v>91</v>
      </c>
      <c r="I6" s="376">
        <f t="shared" si="0"/>
        <v>487</v>
      </c>
      <c r="J6" s="382"/>
    </row>
    <row r="7" ht="18" spans="2:10">
      <c r="B7" s="375" t="s">
        <v>42</v>
      </c>
      <c r="C7" s="376">
        <v>100</v>
      </c>
      <c r="D7" s="376">
        <v>99</v>
      </c>
      <c r="E7" s="376">
        <v>82</v>
      </c>
      <c r="F7" s="376">
        <v>98</v>
      </c>
      <c r="G7" s="376">
        <v>81</v>
      </c>
      <c r="H7" s="376">
        <v>62</v>
      </c>
      <c r="I7" s="376">
        <f t="shared" si="0"/>
        <v>522</v>
      </c>
      <c r="J7" s="382"/>
    </row>
    <row r="8" ht="18" spans="2:10">
      <c r="B8" s="375" t="s">
        <v>44</v>
      </c>
      <c r="C8" s="376">
        <v>45</v>
      </c>
      <c r="D8" s="376">
        <v>60</v>
      </c>
      <c r="E8" s="376">
        <v>30</v>
      </c>
      <c r="F8" s="376">
        <v>59</v>
      </c>
      <c r="G8" s="376">
        <v>45</v>
      </c>
      <c r="H8" s="376">
        <v>60</v>
      </c>
      <c r="I8" s="376">
        <f t="shared" si="0"/>
        <v>299</v>
      </c>
      <c r="J8" s="382"/>
    </row>
    <row r="9" ht="18" spans="2:10">
      <c r="B9" s="375" t="s">
        <v>143</v>
      </c>
      <c r="C9" s="376">
        <v>63</v>
      </c>
      <c r="D9" s="376">
        <v>76</v>
      </c>
      <c r="E9" s="376">
        <v>81</v>
      </c>
      <c r="F9" s="376">
        <v>61</v>
      </c>
      <c r="G9" s="376">
        <v>94</v>
      </c>
      <c r="H9" s="376">
        <v>45</v>
      </c>
      <c r="I9" s="376">
        <f t="shared" si="0"/>
        <v>420</v>
      </c>
      <c r="J9" s="382"/>
    </row>
    <row r="10" ht="18" spans="2:10">
      <c r="B10" s="375" t="s">
        <v>212</v>
      </c>
      <c r="C10" s="376">
        <v>72</v>
      </c>
      <c r="D10" s="376">
        <v>67</v>
      </c>
      <c r="E10" s="376">
        <v>86</v>
      </c>
      <c r="F10" s="376">
        <v>66</v>
      </c>
      <c r="G10" s="376">
        <v>81</v>
      </c>
      <c r="H10" s="376">
        <v>58</v>
      </c>
      <c r="I10" s="376">
        <f t="shared" si="0"/>
        <v>430</v>
      </c>
      <c r="J10" s="382"/>
    </row>
    <row r="11" ht="18" spans="2:10">
      <c r="B11" s="375" t="s">
        <v>213</v>
      </c>
      <c r="C11" s="376">
        <v>82</v>
      </c>
      <c r="D11" s="376">
        <v>63</v>
      </c>
      <c r="E11" s="376">
        <v>72</v>
      </c>
      <c r="F11" s="376">
        <v>80</v>
      </c>
      <c r="G11" s="376">
        <v>53</v>
      </c>
      <c r="H11" s="376">
        <v>92</v>
      </c>
      <c r="I11" s="376">
        <f t="shared" si="0"/>
        <v>442</v>
      </c>
      <c r="J11" s="382"/>
    </row>
    <row r="12" ht="18" spans="2:10">
      <c r="B12" s="375" t="s">
        <v>214</v>
      </c>
      <c r="C12" s="376">
        <v>68</v>
      </c>
      <c r="D12" s="376">
        <v>93</v>
      </c>
      <c r="E12" s="376">
        <v>71</v>
      </c>
      <c r="F12" s="376">
        <v>92</v>
      </c>
      <c r="G12" s="376">
        <v>96</v>
      </c>
      <c r="H12" s="376">
        <v>65</v>
      </c>
      <c r="I12" s="376">
        <f t="shared" si="0"/>
        <v>485</v>
      </c>
      <c r="J12" s="382"/>
    </row>
    <row r="13" ht="18" spans="2:10">
      <c r="B13" s="375" t="s">
        <v>215</v>
      </c>
      <c r="C13" s="376">
        <v>59</v>
      </c>
      <c r="D13" s="376">
        <v>89</v>
      </c>
      <c r="E13" s="376">
        <v>95</v>
      </c>
      <c r="F13" s="376">
        <v>57</v>
      </c>
      <c r="G13" s="376">
        <v>31</v>
      </c>
      <c r="H13" s="376">
        <v>75</v>
      </c>
      <c r="I13" s="376">
        <f t="shared" si="0"/>
        <v>406</v>
      </c>
      <c r="J13" s="382"/>
    </row>
    <row r="14" ht="18" spans="2:10">
      <c r="B14" s="375" t="s">
        <v>216</v>
      </c>
      <c r="C14" s="376">
        <v>84</v>
      </c>
      <c r="D14" s="376">
        <v>43</v>
      </c>
      <c r="E14" s="376">
        <v>93</v>
      </c>
      <c r="F14" s="376">
        <v>42</v>
      </c>
      <c r="G14" s="376">
        <v>52</v>
      </c>
      <c r="H14" s="376">
        <v>75</v>
      </c>
      <c r="I14" s="376">
        <f t="shared" si="0"/>
        <v>389</v>
      </c>
      <c r="J14" s="382"/>
    </row>
    <row r="15" ht="18" spans="2:10">
      <c r="B15" s="375" t="s">
        <v>217</v>
      </c>
      <c r="C15" s="376">
        <v>94</v>
      </c>
      <c r="D15" s="376">
        <v>72</v>
      </c>
      <c r="E15" s="376">
        <v>54</v>
      </c>
      <c r="F15" s="376">
        <v>92</v>
      </c>
      <c r="G15" s="376">
        <v>32</v>
      </c>
      <c r="H15" s="376">
        <v>57</v>
      </c>
      <c r="I15" s="376">
        <f t="shared" si="0"/>
        <v>401</v>
      </c>
      <c r="J15" s="382"/>
    </row>
    <row r="16" ht="18.75" spans="2:10">
      <c r="B16" s="377" t="s">
        <v>19</v>
      </c>
      <c r="C16" s="378">
        <f t="shared" ref="C16:H16" si="1">AVERAGE(C4:C15)</f>
        <v>75.75</v>
      </c>
      <c r="D16" s="379">
        <f t="shared" si="1"/>
        <v>77.0833333333333</v>
      </c>
      <c r="E16" s="379">
        <f t="shared" si="1"/>
        <v>75.5833333333333</v>
      </c>
      <c r="F16" s="379">
        <f t="shared" si="1"/>
        <v>71.6666666666667</v>
      </c>
      <c r="G16" s="379">
        <f t="shared" si="1"/>
        <v>59.9166666666667</v>
      </c>
      <c r="H16" s="379">
        <f t="shared" si="1"/>
        <v>68.6666666666667</v>
      </c>
      <c r="I16" s="383"/>
      <c r="J16" s="384"/>
    </row>
  </sheetData>
  <mergeCells count="1">
    <mergeCell ref="M3:Q4"/>
  </mergeCells>
  <conditionalFormatting sqref="C4:C15">
    <cfRule type="dataBar" priority="4">
      <dataBar>
        <cfvo type="min"/>
        <cfvo type="max"/>
        <color rgb="FF63C384"/>
      </dataBar>
      <extLst>
        <ext xmlns:x14="http://schemas.microsoft.com/office/spreadsheetml/2009/9/main" uri="{B025F937-C7B1-47D3-B67F-A62EFF666E3E}">
          <x14:id>{f102e46a-0f5a-4881-9a44-ae1b29c109b5}</x14:id>
        </ext>
      </extLst>
    </cfRule>
  </conditionalFormatting>
  <conditionalFormatting sqref="D4:D15">
    <cfRule type="colorScale" priority="3">
      <colorScale>
        <cfvo type="min"/>
        <cfvo type="percentile" val="50"/>
        <cfvo type="max"/>
        <color rgb="FF63BE7B"/>
        <color rgb="FFFCFCFF"/>
        <color rgb="FFF8696B"/>
      </colorScale>
    </cfRule>
  </conditionalFormatting>
  <conditionalFormatting sqref="F4:F15">
    <cfRule type="iconSet" priority="2">
      <iconSet iconSet="4Arrows">
        <cfvo type="percent" val="0"/>
        <cfvo type="percent" val="25"/>
        <cfvo type="percent" val="50"/>
        <cfvo type="percent" val="75"/>
      </iconSet>
    </cfRule>
  </conditionalFormatting>
  <conditionalFormatting sqref="H4:H15">
    <cfRule type="colorScale" priority="1">
      <colorScale>
        <cfvo type="min"/>
        <cfvo type="max"/>
        <color theme="9" tint="-0.499984740745262"/>
        <color rgb="FFFFEF9C"/>
      </colorScale>
    </cfRule>
  </conditionalFormatting>
  <conditionalFormatting sqref="I4:I15">
    <cfRule type="top10" dxfId="0" priority="5" percent="1" rank="50"/>
  </conditionalFormatting>
  <conditionalFormatting sqref="C4:H15">
    <cfRule type="cellIs" dxfId="1" priority="6" operator="lessThan">
      <formula>35</formula>
    </cfRule>
  </conditionalFormatting>
  <pageMargins left="0.7" right="0.7" top="0.75" bottom="0.75" header="0.3" footer="0.3"/>
  <pageSetup paperSize="1" orientation="portrait"/>
  <headerFooter/>
  <extLst>
    <ext xmlns:x14="http://schemas.microsoft.com/office/spreadsheetml/2009/9/main" uri="{78C0D931-6437-407d-A8EE-F0AAD7539E65}">
      <x14:conditionalFormattings>
        <x14:conditionalFormatting xmlns:xm="http://schemas.microsoft.com/office/excel/2006/main">
          <x14:cfRule type="dataBar" id="{f102e46a-0f5a-4881-9a44-ae1b29c109b5}">
            <x14:dataBar minLength="0" maxLength="100" border="1" negativeBarBorderColorSameAsPositive="0">
              <x14:cfvo type="autoMin"/>
              <x14:cfvo type="autoMax"/>
              <x14:borderColor rgb="FF63C384"/>
              <x14:negativeFillColor rgb="FFFF0000"/>
              <x14:negativeBorderColor rgb="FFFF0000"/>
              <x14:axisColor rgb="FF000000"/>
            </x14:dataBar>
          </x14:cfRule>
          <xm:sqref>C4:C15</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14"/>
  <sheetViews>
    <sheetView topLeftCell="F229" workbookViewId="0">
      <selection activeCell="K8" sqref="K8"/>
    </sheetView>
  </sheetViews>
  <sheetFormatPr defaultColWidth="9" defaultRowHeight="15"/>
  <cols>
    <col min="1" max="2" width="17.8571428571429" customWidth="1"/>
    <col min="3" max="3" width="14.1428571428571" customWidth="1"/>
    <col min="4" max="4" width="17.5714285714286" customWidth="1"/>
    <col min="5" max="5" width="16.1428571428571" customWidth="1"/>
    <col min="6" max="6" width="19" style="359" customWidth="1"/>
    <col min="7" max="7" width="14.8571428571429" style="359" customWidth="1"/>
    <col min="8" max="8" width="15.5714285714286" customWidth="1"/>
  </cols>
  <sheetData>
    <row r="1" spans="1:8">
      <c r="A1" s="360" t="s">
        <v>218</v>
      </c>
      <c r="B1" s="360"/>
      <c r="C1" s="360"/>
      <c r="D1" s="360"/>
      <c r="E1" s="360"/>
      <c r="F1" s="360"/>
      <c r="G1" s="360"/>
      <c r="H1" s="360"/>
    </row>
    <row r="2" spans="1:8">
      <c r="A2" s="360"/>
      <c r="B2" s="360"/>
      <c r="C2" s="360"/>
      <c r="D2" s="360"/>
      <c r="E2" s="360"/>
      <c r="F2" s="360"/>
      <c r="G2" s="360"/>
      <c r="H2" s="360"/>
    </row>
    <row r="5" spans="1:8">
      <c r="A5" s="361" t="s">
        <v>219</v>
      </c>
      <c r="B5" s="362" t="s">
        <v>18</v>
      </c>
      <c r="C5" s="361" t="s">
        <v>220</v>
      </c>
      <c r="D5" s="362" t="s">
        <v>221</v>
      </c>
      <c r="E5" s="361" t="s">
        <v>116</v>
      </c>
      <c r="F5" s="187" t="s">
        <v>222</v>
      </c>
      <c r="G5" s="363" t="s">
        <v>223</v>
      </c>
      <c r="H5" s="364" t="s">
        <v>224</v>
      </c>
    </row>
    <row r="6" spans="1:10">
      <c r="A6" s="365" t="s">
        <v>225</v>
      </c>
      <c r="B6" s="366" t="s">
        <v>226</v>
      </c>
      <c r="C6" s="367" t="s">
        <v>227</v>
      </c>
      <c r="D6" s="366" t="s">
        <v>228</v>
      </c>
      <c r="E6" s="368">
        <v>42546</v>
      </c>
      <c r="F6" s="369">
        <v>340.95</v>
      </c>
      <c r="G6" s="370">
        <v>9</v>
      </c>
      <c r="H6" s="371">
        <f t="shared" ref="H6:H69" si="0">F6*G6</f>
        <v>3068.55</v>
      </c>
      <c r="J6" s="372" t="s">
        <v>229</v>
      </c>
    </row>
    <row r="7" spans="1:10">
      <c r="A7" s="365" t="s">
        <v>230</v>
      </c>
      <c r="B7" s="366" t="s">
        <v>231</v>
      </c>
      <c r="C7" s="367" t="s">
        <v>232</v>
      </c>
      <c r="D7" s="366" t="s">
        <v>233</v>
      </c>
      <c r="E7" s="368">
        <v>42546</v>
      </c>
      <c r="F7" s="369">
        <v>340.95</v>
      </c>
      <c r="G7" s="370">
        <v>2</v>
      </c>
      <c r="H7" s="371">
        <f t="shared" si="0"/>
        <v>681.9</v>
      </c>
      <c r="J7" s="372" t="s">
        <v>234</v>
      </c>
    </row>
    <row r="8" spans="1:8">
      <c r="A8" s="365" t="s">
        <v>235</v>
      </c>
      <c r="B8" s="366" t="s">
        <v>236</v>
      </c>
      <c r="C8" s="367" t="s">
        <v>237</v>
      </c>
      <c r="D8" s="366" t="s">
        <v>238</v>
      </c>
      <c r="E8" s="368">
        <v>42547</v>
      </c>
      <c r="F8" s="369">
        <v>79.99</v>
      </c>
      <c r="G8" s="370">
        <v>7</v>
      </c>
      <c r="H8" s="371">
        <f t="shared" si="0"/>
        <v>559.93</v>
      </c>
    </row>
    <row r="9" spans="1:8">
      <c r="A9" s="365" t="s">
        <v>230</v>
      </c>
      <c r="B9" s="366" t="s">
        <v>239</v>
      </c>
      <c r="C9" s="367" t="s">
        <v>232</v>
      </c>
      <c r="D9" s="366" t="s">
        <v>238</v>
      </c>
      <c r="E9" s="368">
        <v>42548</v>
      </c>
      <c r="F9" s="369">
        <v>168.95</v>
      </c>
      <c r="G9" s="370">
        <v>3</v>
      </c>
      <c r="H9" s="371">
        <f t="shared" si="0"/>
        <v>506.85</v>
      </c>
    </row>
    <row r="10" spans="1:8">
      <c r="A10" s="365" t="s">
        <v>240</v>
      </c>
      <c r="B10" s="366" t="s">
        <v>236</v>
      </c>
      <c r="C10" s="367" t="s">
        <v>232</v>
      </c>
      <c r="D10" s="366" t="s">
        <v>228</v>
      </c>
      <c r="E10" s="368">
        <v>42548</v>
      </c>
      <c r="F10" s="369">
        <v>79.99</v>
      </c>
      <c r="G10" s="370">
        <v>12</v>
      </c>
      <c r="H10" s="371">
        <f t="shared" si="0"/>
        <v>959.88</v>
      </c>
    </row>
    <row r="11" spans="1:8">
      <c r="A11" s="365" t="s">
        <v>241</v>
      </c>
      <c r="B11" s="366" t="s">
        <v>242</v>
      </c>
      <c r="C11" s="367" t="s">
        <v>243</v>
      </c>
      <c r="D11" s="366" t="s">
        <v>238</v>
      </c>
      <c r="E11" s="368">
        <v>42550</v>
      </c>
      <c r="F11" s="369">
        <v>799.95</v>
      </c>
      <c r="G11" s="370">
        <v>13</v>
      </c>
      <c r="H11" s="371">
        <f t="shared" si="0"/>
        <v>10399.35</v>
      </c>
    </row>
    <row r="12" spans="1:8">
      <c r="A12" s="365" t="s">
        <v>244</v>
      </c>
      <c r="B12" s="366" t="s">
        <v>236</v>
      </c>
      <c r="C12" s="367" t="s">
        <v>227</v>
      </c>
      <c r="D12" s="366" t="s">
        <v>233</v>
      </c>
      <c r="E12" s="368">
        <v>42551</v>
      </c>
      <c r="F12" s="369">
        <v>79.99</v>
      </c>
      <c r="G12" s="370">
        <v>10</v>
      </c>
      <c r="H12" s="371">
        <f t="shared" si="0"/>
        <v>799.9</v>
      </c>
    </row>
    <row r="13" spans="1:8">
      <c r="A13" s="365" t="s">
        <v>230</v>
      </c>
      <c r="B13" s="366" t="s">
        <v>242</v>
      </c>
      <c r="C13" s="367" t="s">
        <v>232</v>
      </c>
      <c r="D13" s="366" t="s">
        <v>233</v>
      </c>
      <c r="E13" s="368">
        <v>42551</v>
      </c>
      <c r="F13" s="369">
        <v>799.95</v>
      </c>
      <c r="G13" s="370">
        <v>2</v>
      </c>
      <c r="H13" s="371">
        <f t="shared" si="0"/>
        <v>1599.9</v>
      </c>
    </row>
    <row r="14" spans="1:8">
      <c r="A14" s="365" t="s">
        <v>230</v>
      </c>
      <c r="B14" s="366" t="s">
        <v>231</v>
      </c>
      <c r="C14" s="367" t="s">
        <v>232</v>
      </c>
      <c r="D14" s="366" t="s">
        <v>233</v>
      </c>
      <c r="E14" s="368">
        <v>42551</v>
      </c>
      <c r="F14" s="369">
        <v>340.95</v>
      </c>
      <c r="G14" s="370">
        <v>6</v>
      </c>
      <c r="H14" s="371">
        <f t="shared" si="0"/>
        <v>2045.7</v>
      </c>
    </row>
    <row r="15" spans="1:8">
      <c r="A15" s="365" t="s">
        <v>230</v>
      </c>
      <c r="B15" s="366" t="s">
        <v>231</v>
      </c>
      <c r="C15" s="367" t="s">
        <v>232</v>
      </c>
      <c r="D15" s="366" t="s">
        <v>228</v>
      </c>
      <c r="E15" s="368">
        <v>42554</v>
      </c>
      <c r="F15" s="369">
        <v>340.95</v>
      </c>
      <c r="G15" s="370">
        <v>13</v>
      </c>
      <c r="H15" s="371">
        <f t="shared" si="0"/>
        <v>4432.35</v>
      </c>
    </row>
    <row r="16" spans="1:8">
      <c r="A16" s="365" t="s">
        <v>240</v>
      </c>
      <c r="B16" s="366" t="s">
        <v>239</v>
      </c>
      <c r="C16" s="367" t="s">
        <v>232</v>
      </c>
      <c r="D16" s="366" t="s">
        <v>233</v>
      </c>
      <c r="E16" s="368">
        <v>42554</v>
      </c>
      <c r="F16" s="369">
        <v>168.95</v>
      </c>
      <c r="G16" s="370">
        <v>10</v>
      </c>
      <c r="H16" s="371">
        <f t="shared" si="0"/>
        <v>1689.5</v>
      </c>
    </row>
    <row r="17" spans="1:8">
      <c r="A17" s="365" t="s">
        <v>225</v>
      </c>
      <c r="B17" s="366" t="s">
        <v>231</v>
      </c>
      <c r="C17" s="367" t="s">
        <v>227</v>
      </c>
      <c r="D17" s="366" t="s">
        <v>233</v>
      </c>
      <c r="E17" s="368">
        <v>42554</v>
      </c>
      <c r="F17" s="369">
        <v>340.95</v>
      </c>
      <c r="G17" s="370">
        <v>4</v>
      </c>
      <c r="H17" s="371">
        <f t="shared" si="0"/>
        <v>1363.8</v>
      </c>
    </row>
    <row r="18" spans="1:8">
      <c r="A18" s="365" t="s">
        <v>240</v>
      </c>
      <c r="B18" s="366" t="s">
        <v>239</v>
      </c>
      <c r="C18" s="367" t="s">
        <v>232</v>
      </c>
      <c r="D18" s="366" t="s">
        <v>228</v>
      </c>
      <c r="E18" s="368">
        <v>42555</v>
      </c>
      <c r="F18" s="369">
        <v>168.95</v>
      </c>
      <c r="G18" s="370">
        <v>11</v>
      </c>
      <c r="H18" s="371">
        <f t="shared" si="0"/>
        <v>1858.45</v>
      </c>
    </row>
    <row r="19" spans="1:8">
      <c r="A19" s="365" t="s">
        <v>235</v>
      </c>
      <c r="B19" s="366" t="s">
        <v>226</v>
      </c>
      <c r="C19" s="367" t="s">
        <v>237</v>
      </c>
      <c r="D19" s="366" t="s">
        <v>228</v>
      </c>
      <c r="E19" s="368">
        <v>42555</v>
      </c>
      <c r="F19" s="369">
        <v>340.95</v>
      </c>
      <c r="G19" s="370">
        <v>7</v>
      </c>
      <c r="H19" s="371">
        <f t="shared" si="0"/>
        <v>2386.65</v>
      </c>
    </row>
    <row r="20" spans="1:8">
      <c r="A20" s="365" t="s">
        <v>240</v>
      </c>
      <c r="B20" s="366" t="s">
        <v>236</v>
      </c>
      <c r="C20" s="367" t="s">
        <v>232</v>
      </c>
      <c r="D20" s="366" t="s">
        <v>238</v>
      </c>
      <c r="E20" s="368">
        <v>42556</v>
      </c>
      <c r="F20" s="369">
        <v>79.99</v>
      </c>
      <c r="G20" s="370">
        <v>11</v>
      </c>
      <c r="H20" s="371">
        <f t="shared" si="0"/>
        <v>879.89</v>
      </c>
    </row>
    <row r="21" spans="1:8">
      <c r="A21" s="365" t="s">
        <v>244</v>
      </c>
      <c r="B21" s="366" t="s">
        <v>242</v>
      </c>
      <c r="C21" s="367" t="s">
        <v>227</v>
      </c>
      <c r="D21" s="366" t="s">
        <v>228</v>
      </c>
      <c r="E21" s="368">
        <v>42556</v>
      </c>
      <c r="F21" s="369">
        <v>799.95</v>
      </c>
      <c r="G21" s="370">
        <v>6</v>
      </c>
      <c r="H21" s="371">
        <f t="shared" si="0"/>
        <v>4799.7</v>
      </c>
    </row>
    <row r="22" spans="1:8">
      <c r="A22" s="365" t="s">
        <v>245</v>
      </c>
      <c r="B22" s="366" t="s">
        <v>226</v>
      </c>
      <c r="C22" s="367" t="s">
        <v>243</v>
      </c>
      <c r="D22" s="366" t="s">
        <v>228</v>
      </c>
      <c r="E22" s="368">
        <v>42557</v>
      </c>
      <c r="F22" s="369">
        <v>340.95</v>
      </c>
      <c r="G22" s="370">
        <v>14</v>
      </c>
      <c r="H22" s="371">
        <f t="shared" si="0"/>
        <v>4773.3</v>
      </c>
    </row>
    <row r="23" spans="1:8">
      <c r="A23" s="365" t="s">
        <v>241</v>
      </c>
      <c r="B23" s="366" t="s">
        <v>239</v>
      </c>
      <c r="C23" s="367" t="s">
        <v>243</v>
      </c>
      <c r="D23" s="366" t="s">
        <v>233</v>
      </c>
      <c r="E23" s="368">
        <v>42557</v>
      </c>
      <c r="F23" s="369">
        <v>168.95</v>
      </c>
      <c r="G23" s="370">
        <v>10</v>
      </c>
      <c r="H23" s="371">
        <f t="shared" si="0"/>
        <v>1689.5</v>
      </c>
    </row>
    <row r="24" spans="1:8">
      <c r="A24" s="365" t="s">
        <v>225</v>
      </c>
      <c r="B24" s="366" t="s">
        <v>231</v>
      </c>
      <c r="C24" s="367" t="s">
        <v>227</v>
      </c>
      <c r="D24" s="366" t="s">
        <v>238</v>
      </c>
      <c r="E24" s="368">
        <v>42562</v>
      </c>
      <c r="F24" s="369">
        <v>340.95</v>
      </c>
      <c r="G24" s="370">
        <v>4</v>
      </c>
      <c r="H24" s="371">
        <f t="shared" si="0"/>
        <v>1363.8</v>
      </c>
    </row>
    <row r="25" spans="1:8">
      <c r="A25" s="365" t="s">
        <v>245</v>
      </c>
      <c r="B25" s="366" t="s">
        <v>236</v>
      </c>
      <c r="C25" s="367" t="s">
        <v>243</v>
      </c>
      <c r="D25" s="366" t="s">
        <v>228</v>
      </c>
      <c r="E25" s="368">
        <v>42563</v>
      </c>
      <c r="F25" s="369">
        <v>79.99</v>
      </c>
      <c r="G25" s="370">
        <v>20</v>
      </c>
      <c r="H25" s="371">
        <f t="shared" si="0"/>
        <v>1599.8</v>
      </c>
    </row>
    <row r="26" spans="1:8">
      <c r="A26" s="365" t="s">
        <v>241</v>
      </c>
      <c r="B26" s="366" t="s">
        <v>231</v>
      </c>
      <c r="C26" s="367" t="s">
        <v>243</v>
      </c>
      <c r="D26" s="366" t="s">
        <v>233</v>
      </c>
      <c r="E26" s="368">
        <v>42564</v>
      </c>
      <c r="F26" s="369">
        <v>340.95</v>
      </c>
      <c r="G26" s="370">
        <v>8</v>
      </c>
      <c r="H26" s="371">
        <f t="shared" si="0"/>
        <v>2727.6</v>
      </c>
    </row>
    <row r="27" spans="1:8">
      <c r="A27" s="365" t="s">
        <v>246</v>
      </c>
      <c r="B27" s="366" t="s">
        <v>236</v>
      </c>
      <c r="C27" s="367" t="s">
        <v>227</v>
      </c>
      <c r="D27" s="366" t="s">
        <v>233</v>
      </c>
      <c r="E27" s="368">
        <v>42566</v>
      </c>
      <c r="F27" s="369">
        <v>79.99</v>
      </c>
      <c r="G27" s="370">
        <v>11</v>
      </c>
      <c r="H27" s="371">
        <f t="shared" si="0"/>
        <v>879.89</v>
      </c>
    </row>
    <row r="28" spans="1:8">
      <c r="A28" s="365" t="s">
        <v>235</v>
      </c>
      <c r="B28" s="366" t="s">
        <v>226</v>
      </c>
      <c r="C28" s="367" t="s">
        <v>237</v>
      </c>
      <c r="D28" s="366" t="s">
        <v>238</v>
      </c>
      <c r="E28" s="368">
        <v>42568</v>
      </c>
      <c r="F28" s="369">
        <v>340.95</v>
      </c>
      <c r="G28" s="370">
        <v>13</v>
      </c>
      <c r="H28" s="371">
        <f t="shared" si="0"/>
        <v>4432.35</v>
      </c>
    </row>
    <row r="29" spans="1:8">
      <c r="A29" s="365" t="s">
        <v>235</v>
      </c>
      <c r="B29" s="366" t="s">
        <v>231</v>
      </c>
      <c r="C29" s="367" t="s">
        <v>237</v>
      </c>
      <c r="D29" s="366" t="s">
        <v>228</v>
      </c>
      <c r="E29" s="368">
        <v>42568</v>
      </c>
      <c r="F29" s="369">
        <v>340.95</v>
      </c>
      <c r="G29" s="370">
        <v>7</v>
      </c>
      <c r="H29" s="371">
        <f t="shared" si="0"/>
        <v>2386.65</v>
      </c>
    </row>
    <row r="30" spans="1:8">
      <c r="A30" s="365" t="s">
        <v>246</v>
      </c>
      <c r="B30" s="366" t="s">
        <v>231</v>
      </c>
      <c r="C30" s="367" t="s">
        <v>227</v>
      </c>
      <c r="D30" s="366" t="s">
        <v>228</v>
      </c>
      <c r="E30" s="368">
        <v>42569</v>
      </c>
      <c r="F30" s="369">
        <v>340.95</v>
      </c>
      <c r="G30" s="370">
        <v>8</v>
      </c>
      <c r="H30" s="371">
        <f t="shared" si="0"/>
        <v>2727.6</v>
      </c>
    </row>
    <row r="31" spans="1:8">
      <c r="A31" s="365" t="s">
        <v>225</v>
      </c>
      <c r="B31" s="366" t="s">
        <v>242</v>
      </c>
      <c r="C31" s="367" t="s">
        <v>227</v>
      </c>
      <c r="D31" s="366" t="s">
        <v>238</v>
      </c>
      <c r="E31" s="368">
        <v>42570</v>
      </c>
      <c r="F31" s="369">
        <v>799.95</v>
      </c>
      <c r="G31" s="370">
        <v>10</v>
      </c>
      <c r="H31" s="371">
        <f t="shared" si="0"/>
        <v>7999.5</v>
      </c>
    </row>
    <row r="32" spans="1:8">
      <c r="A32" s="365" t="s">
        <v>225</v>
      </c>
      <c r="B32" s="366" t="s">
        <v>242</v>
      </c>
      <c r="C32" s="367" t="s">
        <v>227</v>
      </c>
      <c r="D32" s="366" t="s">
        <v>233</v>
      </c>
      <c r="E32" s="368">
        <v>42570</v>
      </c>
      <c r="F32" s="369">
        <v>799.95</v>
      </c>
      <c r="G32" s="370">
        <v>7</v>
      </c>
      <c r="H32" s="371">
        <f t="shared" si="0"/>
        <v>5599.65</v>
      </c>
    </row>
    <row r="33" spans="1:8">
      <c r="A33" s="365" t="s">
        <v>245</v>
      </c>
      <c r="B33" s="366" t="s">
        <v>231</v>
      </c>
      <c r="C33" s="367" t="s">
        <v>243</v>
      </c>
      <c r="D33" s="366" t="s">
        <v>238</v>
      </c>
      <c r="E33" s="368">
        <v>42571</v>
      </c>
      <c r="F33" s="369">
        <v>340.95</v>
      </c>
      <c r="G33" s="370">
        <v>4</v>
      </c>
      <c r="H33" s="371">
        <f t="shared" si="0"/>
        <v>1363.8</v>
      </c>
    </row>
    <row r="34" spans="1:8">
      <c r="A34" s="365" t="s">
        <v>235</v>
      </c>
      <c r="B34" s="366" t="s">
        <v>226</v>
      </c>
      <c r="C34" s="367" t="s">
        <v>237</v>
      </c>
      <c r="D34" s="366" t="s">
        <v>233</v>
      </c>
      <c r="E34" s="368">
        <v>42571</v>
      </c>
      <c r="F34" s="369">
        <v>340.95</v>
      </c>
      <c r="G34" s="370">
        <v>8</v>
      </c>
      <c r="H34" s="371">
        <f t="shared" si="0"/>
        <v>2727.6</v>
      </c>
    </row>
    <row r="35" spans="1:8">
      <c r="A35" s="365" t="s">
        <v>235</v>
      </c>
      <c r="B35" s="366" t="s">
        <v>242</v>
      </c>
      <c r="C35" s="367" t="s">
        <v>237</v>
      </c>
      <c r="D35" s="366" t="s">
        <v>247</v>
      </c>
      <c r="E35" s="368">
        <v>42572</v>
      </c>
      <c r="F35" s="369">
        <v>799.95</v>
      </c>
      <c r="G35" s="370">
        <v>5</v>
      </c>
      <c r="H35" s="371">
        <f t="shared" si="0"/>
        <v>3999.75</v>
      </c>
    </row>
    <row r="36" spans="1:8">
      <c r="A36" s="365" t="s">
        <v>241</v>
      </c>
      <c r="B36" s="366" t="s">
        <v>242</v>
      </c>
      <c r="C36" s="367" t="s">
        <v>243</v>
      </c>
      <c r="D36" s="366" t="s">
        <v>233</v>
      </c>
      <c r="E36" s="368">
        <v>42572</v>
      </c>
      <c r="F36" s="369">
        <v>799.95</v>
      </c>
      <c r="G36" s="370">
        <v>7</v>
      </c>
      <c r="H36" s="371">
        <f t="shared" si="0"/>
        <v>5599.65</v>
      </c>
    </row>
    <row r="37" spans="1:8">
      <c r="A37" s="365" t="s">
        <v>225</v>
      </c>
      <c r="B37" s="366" t="s">
        <v>226</v>
      </c>
      <c r="C37" s="367" t="s">
        <v>227</v>
      </c>
      <c r="D37" s="366" t="s">
        <v>233</v>
      </c>
      <c r="E37" s="368">
        <v>42572</v>
      </c>
      <c r="F37" s="369">
        <v>340.95</v>
      </c>
      <c r="G37" s="370">
        <v>6</v>
      </c>
      <c r="H37" s="371">
        <f t="shared" si="0"/>
        <v>2045.7</v>
      </c>
    </row>
    <row r="38" spans="1:8">
      <c r="A38" s="365" t="s">
        <v>235</v>
      </c>
      <c r="B38" s="366" t="s">
        <v>236</v>
      </c>
      <c r="C38" s="367" t="s">
        <v>237</v>
      </c>
      <c r="D38" s="366" t="s">
        <v>233</v>
      </c>
      <c r="E38" s="368">
        <v>42573</v>
      </c>
      <c r="F38" s="369">
        <v>79.99</v>
      </c>
      <c r="G38" s="370">
        <v>5</v>
      </c>
      <c r="H38" s="371">
        <f t="shared" si="0"/>
        <v>399.95</v>
      </c>
    </row>
    <row r="39" spans="1:8">
      <c r="A39" s="365" t="s">
        <v>230</v>
      </c>
      <c r="B39" s="366" t="s">
        <v>236</v>
      </c>
      <c r="C39" s="367" t="s">
        <v>232</v>
      </c>
      <c r="D39" s="366" t="s">
        <v>233</v>
      </c>
      <c r="E39" s="368">
        <v>42576</v>
      </c>
      <c r="F39" s="369">
        <v>79.99</v>
      </c>
      <c r="G39" s="370">
        <v>10</v>
      </c>
      <c r="H39" s="371">
        <f t="shared" si="0"/>
        <v>799.9</v>
      </c>
    </row>
    <row r="40" spans="1:8">
      <c r="A40" s="365" t="s">
        <v>248</v>
      </c>
      <c r="B40" s="366" t="s">
        <v>226</v>
      </c>
      <c r="C40" s="367" t="s">
        <v>243</v>
      </c>
      <c r="D40" s="366" t="s">
        <v>228</v>
      </c>
      <c r="E40" s="368">
        <v>42577</v>
      </c>
      <c r="F40" s="369">
        <v>340.95</v>
      </c>
      <c r="G40" s="370">
        <v>7</v>
      </c>
      <c r="H40" s="371">
        <f t="shared" si="0"/>
        <v>2386.65</v>
      </c>
    </row>
    <row r="41" spans="1:8">
      <c r="A41" s="365" t="s">
        <v>248</v>
      </c>
      <c r="B41" s="366" t="s">
        <v>226</v>
      </c>
      <c r="C41" s="367" t="s">
        <v>243</v>
      </c>
      <c r="D41" s="366" t="s">
        <v>228</v>
      </c>
      <c r="E41" s="368">
        <v>42577</v>
      </c>
      <c r="F41" s="369">
        <v>340.95</v>
      </c>
      <c r="G41" s="370">
        <v>11</v>
      </c>
      <c r="H41" s="371">
        <f t="shared" si="0"/>
        <v>3750.45</v>
      </c>
    </row>
    <row r="42" spans="1:8">
      <c r="A42" s="365" t="s">
        <v>244</v>
      </c>
      <c r="B42" s="366" t="s">
        <v>226</v>
      </c>
      <c r="C42" s="367" t="s">
        <v>227</v>
      </c>
      <c r="D42" s="366" t="s">
        <v>228</v>
      </c>
      <c r="E42" s="368">
        <v>42577</v>
      </c>
      <c r="F42" s="369">
        <v>340.95</v>
      </c>
      <c r="G42" s="370">
        <v>9</v>
      </c>
      <c r="H42" s="371">
        <f t="shared" si="0"/>
        <v>3068.55</v>
      </c>
    </row>
    <row r="43" spans="1:8">
      <c r="A43" s="365" t="s">
        <v>244</v>
      </c>
      <c r="B43" s="366" t="s">
        <v>226</v>
      </c>
      <c r="C43" s="367" t="s">
        <v>227</v>
      </c>
      <c r="D43" s="366" t="s">
        <v>228</v>
      </c>
      <c r="E43" s="368">
        <v>42577</v>
      </c>
      <c r="F43" s="369">
        <v>340.95</v>
      </c>
      <c r="G43" s="370">
        <v>12</v>
      </c>
      <c r="H43" s="371">
        <f t="shared" si="0"/>
        <v>4091.4</v>
      </c>
    </row>
    <row r="44" spans="1:8">
      <c r="A44" s="365" t="s">
        <v>225</v>
      </c>
      <c r="B44" s="366" t="s">
        <v>226</v>
      </c>
      <c r="C44" s="367" t="s">
        <v>227</v>
      </c>
      <c r="D44" s="366" t="s">
        <v>228</v>
      </c>
      <c r="E44" s="368">
        <v>42577</v>
      </c>
      <c r="F44" s="369">
        <v>340.95</v>
      </c>
      <c r="G44" s="370">
        <v>15</v>
      </c>
      <c r="H44" s="371">
        <f t="shared" si="0"/>
        <v>5114.25</v>
      </c>
    </row>
    <row r="45" spans="1:8">
      <c r="A45" s="365" t="s">
        <v>225</v>
      </c>
      <c r="B45" s="366" t="s">
        <v>226</v>
      </c>
      <c r="C45" s="367" t="s">
        <v>227</v>
      </c>
      <c r="D45" s="366" t="s">
        <v>228</v>
      </c>
      <c r="E45" s="368">
        <v>42577</v>
      </c>
      <c r="F45" s="369">
        <v>340.95</v>
      </c>
      <c r="G45" s="370">
        <v>17</v>
      </c>
      <c r="H45" s="371">
        <f t="shared" si="0"/>
        <v>5796.15</v>
      </c>
    </row>
    <row r="46" spans="1:8">
      <c r="A46" s="365" t="s">
        <v>230</v>
      </c>
      <c r="B46" s="366" t="s">
        <v>236</v>
      </c>
      <c r="C46" s="367" t="s">
        <v>232</v>
      </c>
      <c r="D46" s="366" t="s">
        <v>247</v>
      </c>
      <c r="E46" s="368">
        <v>42579</v>
      </c>
      <c r="F46" s="369">
        <v>79.99</v>
      </c>
      <c r="G46" s="370">
        <v>9</v>
      </c>
      <c r="H46" s="371">
        <f t="shared" si="0"/>
        <v>719.91</v>
      </c>
    </row>
    <row r="47" spans="1:8">
      <c r="A47" s="365" t="s">
        <v>230</v>
      </c>
      <c r="B47" s="366" t="s">
        <v>236</v>
      </c>
      <c r="C47" s="367" t="s">
        <v>232</v>
      </c>
      <c r="D47" s="366" t="s">
        <v>247</v>
      </c>
      <c r="E47" s="368">
        <v>42579</v>
      </c>
      <c r="F47" s="369">
        <v>79.99</v>
      </c>
      <c r="G47" s="370">
        <v>14</v>
      </c>
      <c r="H47" s="371">
        <f t="shared" si="0"/>
        <v>1119.86</v>
      </c>
    </row>
    <row r="48" spans="1:8">
      <c r="A48" s="365" t="s">
        <v>241</v>
      </c>
      <c r="B48" s="366" t="s">
        <v>226</v>
      </c>
      <c r="C48" s="367" t="s">
        <v>243</v>
      </c>
      <c r="D48" s="366" t="s">
        <v>233</v>
      </c>
      <c r="E48" s="368">
        <v>42580</v>
      </c>
      <c r="F48" s="369">
        <v>340.95</v>
      </c>
      <c r="G48" s="370">
        <v>1</v>
      </c>
      <c r="H48" s="371">
        <f t="shared" si="0"/>
        <v>340.95</v>
      </c>
    </row>
    <row r="49" spans="1:8">
      <c r="A49" s="365" t="s">
        <v>241</v>
      </c>
      <c r="B49" s="366" t="s">
        <v>226</v>
      </c>
      <c r="C49" s="367" t="s">
        <v>243</v>
      </c>
      <c r="D49" s="366" t="s">
        <v>233</v>
      </c>
      <c r="E49" s="368">
        <v>42580</v>
      </c>
      <c r="F49" s="369">
        <v>340.95</v>
      </c>
      <c r="G49" s="370">
        <v>3</v>
      </c>
      <c r="H49" s="371">
        <f t="shared" si="0"/>
        <v>1022.85</v>
      </c>
    </row>
    <row r="50" spans="1:8">
      <c r="A50" s="365" t="s">
        <v>241</v>
      </c>
      <c r="B50" s="366" t="s">
        <v>242</v>
      </c>
      <c r="C50" s="367" t="s">
        <v>243</v>
      </c>
      <c r="D50" s="366" t="s">
        <v>247</v>
      </c>
      <c r="E50" s="368">
        <v>42582</v>
      </c>
      <c r="F50" s="369">
        <v>799.95</v>
      </c>
      <c r="G50" s="370">
        <v>4</v>
      </c>
      <c r="H50" s="371">
        <f t="shared" si="0"/>
        <v>3199.8</v>
      </c>
    </row>
    <row r="51" spans="1:8">
      <c r="A51" s="365" t="s">
        <v>241</v>
      </c>
      <c r="B51" s="366" t="s">
        <v>242</v>
      </c>
      <c r="C51" s="367" t="s">
        <v>243</v>
      </c>
      <c r="D51" s="366" t="s">
        <v>247</v>
      </c>
      <c r="E51" s="368">
        <v>42582</v>
      </c>
      <c r="F51" s="369">
        <v>799.95</v>
      </c>
      <c r="G51" s="370">
        <v>11</v>
      </c>
      <c r="H51" s="371">
        <f t="shared" si="0"/>
        <v>8799.45</v>
      </c>
    </row>
    <row r="52" spans="1:8">
      <c r="A52" s="365" t="s">
        <v>249</v>
      </c>
      <c r="B52" s="366" t="s">
        <v>231</v>
      </c>
      <c r="C52" s="367" t="s">
        <v>243</v>
      </c>
      <c r="D52" s="366" t="s">
        <v>238</v>
      </c>
      <c r="E52" s="368">
        <v>42583</v>
      </c>
      <c r="F52" s="369">
        <v>340.95</v>
      </c>
      <c r="G52" s="370">
        <v>4</v>
      </c>
      <c r="H52" s="371">
        <f t="shared" si="0"/>
        <v>1363.8</v>
      </c>
    </row>
    <row r="53" spans="1:8">
      <c r="A53" s="365" t="s">
        <v>249</v>
      </c>
      <c r="B53" s="366" t="s">
        <v>231</v>
      </c>
      <c r="C53" s="367" t="s">
        <v>243</v>
      </c>
      <c r="D53" s="366" t="s">
        <v>238</v>
      </c>
      <c r="E53" s="368">
        <v>42583</v>
      </c>
      <c r="F53" s="369">
        <v>340.95</v>
      </c>
      <c r="G53" s="370">
        <v>6</v>
      </c>
      <c r="H53" s="371">
        <f t="shared" si="0"/>
        <v>2045.7</v>
      </c>
    </row>
    <row r="54" spans="1:8">
      <c r="A54" s="365" t="s">
        <v>225</v>
      </c>
      <c r="B54" s="366" t="s">
        <v>239</v>
      </c>
      <c r="C54" s="367" t="s">
        <v>227</v>
      </c>
      <c r="D54" s="366" t="s">
        <v>228</v>
      </c>
      <c r="E54" s="368">
        <v>42583</v>
      </c>
      <c r="F54" s="369">
        <v>168.95</v>
      </c>
      <c r="G54" s="370">
        <v>8</v>
      </c>
      <c r="H54" s="371">
        <f t="shared" si="0"/>
        <v>1351.6</v>
      </c>
    </row>
    <row r="55" spans="1:8">
      <c r="A55" s="365" t="s">
        <v>225</v>
      </c>
      <c r="B55" s="366" t="s">
        <v>239</v>
      </c>
      <c r="C55" s="367" t="s">
        <v>227</v>
      </c>
      <c r="D55" s="366" t="s">
        <v>228</v>
      </c>
      <c r="E55" s="368">
        <v>42583</v>
      </c>
      <c r="F55" s="369">
        <v>168.95</v>
      </c>
      <c r="G55" s="370">
        <v>13</v>
      </c>
      <c r="H55" s="371">
        <f t="shared" si="0"/>
        <v>2196.35</v>
      </c>
    </row>
    <row r="56" spans="1:8">
      <c r="A56" s="365" t="s">
        <v>225</v>
      </c>
      <c r="B56" s="366" t="s">
        <v>236</v>
      </c>
      <c r="C56" s="367" t="s">
        <v>227</v>
      </c>
      <c r="D56" s="366" t="s">
        <v>228</v>
      </c>
      <c r="E56" s="368">
        <v>42583</v>
      </c>
      <c r="F56" s="369">
        <v>79.99</v>
      </c>
      <c r="G56" s="370">
        <v>8</v>
      </c>
      <c r="H56" s="371">
        <f t="shared" si="0"/>
        <v>639.92</v>
      </c>
    </row>
    <row r="57" spans="1:8">
      <c r="A57" s="365" t="s">
        <v>225</v>
      </c>
      <c r="B57" s="366" t="s">
        <v>236</v>
      </c>
      <c r="C57" s="367" t="s">
        <v>227</v>
      </c>
      <c r="D57" s="366" t="s">
        <v>228</v>
      </c>
      <c r="E57" s="368">
        <v>42583</v>
      </c>
      <c r="F57" s="369">
        <v>79.99</v>
      </c>
      <c r="G57" s="370">
        <v>14</v>
      </c>
      <c r="H57" s="371">
        <f t="shared" si="0"/>
        <v>1119.86</v>
      </c>
    </row>
    <row r="58" spans="1:8">
      <c r="A58" s="365" t="s">
        <v>248</v>
      </c>
      <c r="B58" s="366" t="s">
        <v>236</v>
      </c>
      <c r="C58" s="367" t="s">
        <v>243</v>
      </c>
      <c r="D58" s="366" t="s">
        <v>228</v>
      </c>
      <c r="E58" s="368">
        <v>42586</v>
      </c>
      <c r="F58" s="369">
        <v>79.99</v>
      </c>
      <c r="G58" s="370">
        <v>17</v>
      </c>
      <c r="H58" s="371">
        <f t="shared" si="0"/>
        <v>1359.83</v>
      </c>
    </row>
    <row r="59" spans="1:8">
      <c r="A59" s="365" t="s">
        <v>249</v>
      </c>
      <c r="B59" s="366" t="s">
        <v>242</v>
      </c>
      <c r="C59" s="367" t="s">
        <v>243</v>
      </c>
      <c r="D59" s="366" t="s">
        <v>247</v>
      </c>
      <c r="E59" s="368">
        <v>42587</v>
      </c>
      <c r="F59" s="369">
        <v>799.95</v>
      </c>
      <c r="G59" s="370">
        <v>1</v>
      </c>
      <c r="H59" s="371">
        <f t="shared" si="0"/>
        <v>799.95</v>
      </c>
    </row>
    <row r="60" spans="1:8">
      <c r="A60" s="365" t="s">
        <v>246</v>
      </c>
      <c r="B60" s="366" t="s">
        <v>239</v>
      </c>
      <c r="C60" s="367" t="s">
        <v>227</v>
      </c>
      <c r="D60" s="366" t="s">
        <v>233</v>
      </c>
      <c r="E60" s="368">
        <v>42587</v>
      </c>
      <c r="F60" s="369">
        <v>168.95</v>
      </c>
      <c r="G60" s="370">
        <v>11</v>
      </c>
      <c r="H60" s="371">
        <f t="shared" si="0"/>
        <v>1858.45</v>
      </c>
    </row>
    <row r="61" spans="1:8">
      <c r="A61" s="365" t="s">
        <v>249</v>
      </c>
      <c r="B61" s="366" t="s">
        <v>242</v>
      </c>
      <c r="C61" s="367" t="s">
        <v>243</v>
      </c>
      <c r="D61" s="366" t="s">
        <v>238</v>
      </c>
      <c r="E61" s="368">
        <v>42590</v>
      </c>
      <c r="F61" s="369">
        <v>799.95</v>
      </c>
      <c r="G61" s="370">
        <v>9</v>
      </c>
      <c r="H61" s="371">
        <f t="shared" si="0"/>
        <v>7199.55</v>
      </c>
    </row>
    <row r="62" spans="1:8">
      <c r="A62" s="365" t="s">
        <v>244</v>
      </c>
      <c r="B62" s="366" t="s">
        <v>236</v>
      </c>
      <c r="C62" s="367" t="s">
        <v>227</v>
      </c>
      <c r="D62" s="366" t="s">
        <v>228</v>
      </c>
      <c r="E62" s="368">
        <v>42590</v>
      </c>
      <c r="F62" s="369">
        <v>79.99</v>
      </c>
      <c r="G62" s="370">
        <v>15</v>
      </c>
      <c r="H62" s="371">
        <f t="shared" si="0"/>
        <v>1199.85</v>
      </c>
    </row>
    <row r="63" spans="1:8">
      <c r="A63" s="365" t="s">
        <v>241</v>
      </c>
      <c r="B63" s="366" t="s">
        <v>242</v>
      </c>
      <c r="C63" s="367" t="s">
        <v>243</v>
      </c>
      <c r="D63" s="366" t="s">
        <v>228</v>
      </c>
      <c r="E63" s="368">
        <v>42590</v>
      </c>
      <c r="F63" s="369">
        <v>799.95</v>
      </c>
      <c r="G63" s="370">
        <v>14</v>
      </c>
      <c r="H63" s="371">
        <f t="shared" si="0"/>
        <v>11199.3</v>
      </c>
    </row>
    <row r="64" spans="1:8">
      <c r="A64" s="365" t="s">
        <v>225</v>
      </c>
      <c r="B64" s="366" t="s">
        <v>236</v>
      </c>
      <c r="C64" s="367" t="s">
        <v>227</v>
      </c>
      <c r="D64" s="366" t="s">
        <v>228</v>
      </c>
      <c r="E64" s="368">
        <v>42590</v>
      </c>
      <c r="F64" s="369">
        <v>79.99</v>
      </c>
      <c r="G64" s="370">
        <v>20</v>
      </c>
      <c r="H64" s="371">
        <f t="shared" si="0"/>
        <v>1599.8</v>
      </c>
    </row>
    <row r="65" spans="1:8">
      <c r="A65" s="365" t="s">
        <v>246</v>
      </c>
      <c r="B65" s="366" t="s">
        <v>242</v>
      </c>
      <c r="C65" s="367" t="s">
        <v>227</v>
      </c>
      <c r="D65" s="366" t="s">
        <v>247</v>
      </c>
      <c r="E65" s="368">
        <v>42590</v>
      </c>
      <c r="F65" s="369">
        <v>799.95</v>
      </c>
      <c r="G65" s="370">
        <v>5</v>
      </c>
      <c r="H65" s="371">
        <f t="shared" si="0"/>
        <v>3999.75</v>
      </c>
    </row>
    <row r="66" spans="1:8">
      <c r="A66" s="365" t="s">
        <v>246</v>
      </c>
      <c r="B66" s="366" t="s">
        <v>242</v>
      </c>
      <c r="C66" s="367" t="s">
        <v>227</v>
      </c>
      <c r="D66" s="366" t="s">
        <v>228</v>
      </c>
      <c r="E66" s="368">
        <v>42591</v>
      </c>
      <c r="F66" s="369">
        <v>799.95</v>
      </c>
      <c r="G66" s="370">
        <v>18</v>
      </c>
      <c r="H66" s="371">
        <f t="shared" si="0"/>
        <v>14399.1</v>
      </c>
    </row>
    <row r="67" spans="1:8">
      <c r="A67" s="365" t="s">
        <v>235</v>
      </c>
      <c r="B67" s="366" t="s">
        <v>239</v>
      </c>
      <c r="C67" s="367" t="s">
        <v>237</v>
      </c>
      <c r="D67" s="366" t="s">
        <v>247</v>
      </c>
      <c r="E67" s="368">
        <v>42591</v>
      </c>
      <c r="F67" s="369">
        <v>168.95</v>
      </c>
      <c r="G67" s="370">
        <v>8</v>
      </c>
      <c r="H67" s="371">
        <f t="shared" si="0"/>
        <v>1351.6</v>
      </c>
    </row>
    <row r="68" spans="1:8">
      <c r="A68" s="365" t="s">
        <v>246</v>
      </c>
      <c r="B68" s="366" t="s">
        <v>242</v>
      </c>
      <c r="C68" s="367" t="s">
        <v>227</v>
      </c>
      <c r="D68" s="366" t="s">
        <v>247</v>
      </c>
      <c r="E68" s="368">
        <v>42592</v>
      </c>
      <c r="F68" s="369">
        <v>799.95</v>
      </c>
      <c r="G68" s="370">
        <v>14</v>
      </c>
      <c r="H68" s="371">
        <f t="shared" si="0"/>
        <v>11199.3</v>
      </c>
    </row>
    <row r="69" spans="1:8">
      <c r="A69" s="365" t="s">
        <v>241</v>
      </c>
      <c r="B69" s="366" t="s">
        <v>226</v>
      </c>
      <c r="C69" s="367" t="s">
        <v>243</v>
      </c>
      <c r="D69" s="366" t="s">
        <v>228</v>
      </c>
      <c r="E69" s="368">
        <v>42593</v>
      </c>
      <c r="F69" s="369">
        <v>340.95</v>
      </c>
      <c r="G69" s="370">
        <v>18</v>
      </c>
      <c r="H69" s="371">
        <f t="shared" si="0"/>
        <v>6137.1</v>
      </c>
    </row>
    <row r="70" spans="1:8">
      <c r="A70" s="365" t="s">
        <v>240</v>
      </c>
      <c r="B70" s="366" t="s">
        <v>226</v>
      </c>
      <c r="C70" s="367" t="s">
        <v>232</v>
      </c>
      <c r="D70" s="366" t="s">
        <v>233</v>
      </c>
      <c r="E70" s="368">
        <v>42593</v>
      </c>
      <c r="F70" s="369">
        <v>340.95</v>
      </c>
      <c r="G70" s="370">
        <v>2</v>
      </c>
      <c r="H70" s="371">
        <f t="shared" ref="H70:H133" si="1">F70*G70</f>
        <v>681.9</v>
      </c>
    </row>
    <row r="71" spans="1:8">
      <c r="A71" s="365" t="s">
        <v>241</v>
      </c>
      <c r="B71" s="366" t="s">
        <v>242</v>
      </c>
      <c r="C71" s="367" t="s">
        <v>243</v>
      </c>
      <c r="D71" s="366" t="s">
        <v>228</v>
      </c>
      <c r="E71" s="368">
        <v>42594</v>
      </c>
      <c r="F71" s="369">
        <v>799.95</v>
      </c>
      <c r="G71" s="370">
        <v>17</v>
      </c>
      <c r="H71" s="371">
        <f t="shared" si="1"/>
        <v>13599.15</v>
      </c>
    </row>
    <row r="72" spans="1:8">
      <c r="A72" s="365" t="s">
        <v>248</v>
      </c>
      <c r="B72" s="366" t="s">
        <v>226</v>
      </c>
      <c r="C72" s="367" t="s">
        <v>243</v>
      </c>
      <c r="D72" s="366" t="s">
        <v>247</v>
      </c>
      <c r="E72" s="368">
        <v>42594</v>
      </c>
      <c r="F72" s="369">
        <v>340.95</v>
      </c>
      <c r="G72" s="370">
        <v>12</v>
      </c>
      <c r="H72" s="371">
        <f t="shared" si="1"/>
        <v>4091.4</v>
      </c>
    </row>
    <row r="73" spans="1:8">
      <c r="A73" s="365" t="s">
        <v>241</v>
      </c>
      <c r="B73" s="366" t="s">
        <v>231</v>
      </c>
      <c r="C73" s="367" t="s">
        <v>243</v>
      </c>
      <c r="D73" s="366" t="s">
        <v>233</v>
      </c>
      <c r="E73" s="368">
        <v>42598</v>
      </c>
      <c r="F73" s="369">
        <v>340.95</v>
      </c>
      <c r="G73" s="370">
        <v>14</v>
      </c>
      <c r="H73" s="371">
        <f t="shared" si="1"/>
        <v>4773.3</v>
      </c>
    </row>
    <row r="74" spans="1:8">
      <c r="A74" s="365" t="s">
        <v>241</v>
      </c>
      <c r="B74" s="366" t="s">
        <v>242</v>
      </c>
      <c r="C74" s="367" t="s">
        <v>243</v>
      </c>
      <c r="D74" s="366" t="s">
        <v>238</v>
      </c>
      <c r="E74" s="368">
        <v>42599</v>
      </c>
      <c r="F74" s="369">
        <v>799.95</v>
      </c>
      <c r="G74" s="370">
        <v>9</v>
      </c>
      <c r="H74" s="371">
        <f t="shared" si="1"/>
        <v>7199.55</v>
      </c>
    </row>
    <row r="75" spans="1:8">
      <c r="A75" s="365" t="s">
        <v>230</v>
      </c>
      <c r="B75" s="366" t="s">
        <v>239</v>
      </c>
      <c r="C75" s="367" t="s">
        <v>232</v>
      </c>
      <c r="D75" s="366" t="s">
        <v>238</v>
      </c>
      <c r="E75" s="368">
        <v>42603</v>
      </c>
      <c r="F75" s="369">
        <v>168.95</v>
      </c>
      <c r="G75" s="370">
        <v>4</v>
      </c>
      <c r="H75" s="371">
        <f t="shared" si="1"/>
        <v>675.8</v>
      </c>
    </row>
    <row r="76" spans="1:8">
      <c r="A76" s="365" t="s">
        <v>244</v>
      </c>
      <c r="B76" s="366" t="s">
        <v>231</v>
      </c>
      <c r="C76" s="367" t="s">
        <v>227</v>
      </c>
      <c r="D76" s="366" t="s">
        <v>228</v>
      </c>
      <c r="E76" s="368">
        <v>42603</v>
      </c>
      <c r="F76" s="369">
        <v>340.95</v>
      </c>
      <c r="G76" s="370">
        <v>20</v>
      </c>
      <c r="H76" s="371">
        <f t="shared" si="1"/>
        <v>6819</v>
      </c>
    </row>
    <row r="77" spans="1:8">
      <c r="A77" s="365" t="s">
        <v>230</v>
      </c>
      <c r="B77" s="366" t="s">
        <v>236</v>
      </c>
      <c r="C77" s="367" t="s">
        <v>232</v>
      </c>
      <c r="D77" s="366" t="s">
        <v>233</v>
      </c>
      <c r="E77" s="368">
        <v>42604</v>
      </c>
      <c r="F77" s="369">
        <v>79.99</v>
      </c>
      <c r="G77" s="370">
        <v>10</v>
      </c>
      <c r="H77" s="371">
        <f t="shared" si="1"/>
        <v>799.9</v>
      </c>
    </row>
    <row r="78" spans="1:8">
      <c r="A78" s="365" t="s">
        <v>241</v>
      </c>
      <c r="B78" s="366" t="s">
        <v>236</v>
      </c>
      <c r="C78" s="367" t="s">
        <v>243</v>
      </c>
      <c r="D78" s="366" t="s">
        <v>238</v>
      </c>
      <c r="E78" s="368">
        <v>42606</v>
      </c>
      <c r="F78" s="369">
        <v>79.99</v>
      </c>
      <c r="G78" s="370">
        <v>12</v>
      </c>
      <c r="H78" s="371">
        <f t="shared" si="1"/>
        <v>959.88</v>
      </c>
    </row>
    <row r="79" spans="1:8">
      <c r="A79" s="365" t="s">
        <v>240</v>
      </c>
      <c r="B79" s="366" t="s">
        <v>239</v>
      </c>
      <c r="C79" s="367" t="s">
        <v>232</v>
      </c>
      <c r="D79" s="366" t="s">
        <v>238</v>
      </c>
      <c r="E79" s="368">
        <v>42607</v>
      </c>
      <c r="F79" s="369">
        <v>168.95</v>
      </c>
      <c r="G79" s="370">
        <v>11</v>
      </c>
      <c r="H79" s="371">
        <f t="shared" si="1"/>
        <v>1858.45</v>
      </c>
    </row>
    <row r="80" spans="1:8">
      <c r="A80" s="365" t="s">
        <v>241</v>
      </c>
      <c r="B80" s="366" t="s">
        <v>231</v>
      </c>
      <c r="C80" s="367" t="s">
        <v>243</v>
      </c>
      <c r="D80" s="366" t="s">
        <v>250</v>
      </c>
      <c r="E80" s="368">
        <v>42608</v>
      </c>
      <c r="F80" s="369">
        <v>340.95</v>
      </c>
      <c r="G80" s="370">
        <v>1</v>
      </c>
      <c r="H80" s="371">
        <f t="shared" si="1"/>
        <v>340.95</v>
      </c>
    </row>
    <row r="81" spans="1:8">
      <c r="A81" s="365" t="s">
        <v>248</v>
      </c>
      <c r="B81" s="366" t="s">
        <v>242</v>
      </c>
      <c r="C81" s="367" t="s">
        <v>243</v>
      </c>
      <c r="D81" s="366" t="s">
        <v>238</v>
      </c>
      <c r="E81" s="368">
        <v>42611</v>
      </c>
      <c r="F81" s="369">
        <v>799.95</v>
      </c>
      <c r="G81" s="370">
        <v>8</v>
      </c>
      <c r="H81" s="371">
        <f t="shared" si="1"/>
        <v>6399.6</v>
      </c>
    </row>
    <row r="82" spans="1:8">
      <c r="A82" s="365" t="s">
        <v>249</v>
      </c>
      <c r="B82" s="366" t="s">
        <v>239</v>
      </c>
      <c r="C82" s="367" t="s">
        <v>243</v>
      </c>
      <c r="D82" s="366" t="s">
        <v>233</v>
      </c>
      <c r="E82" s="368">
        <v>42611</v>
      </c>
      <c r="F82" s="369">
        <v>168.95</v>
      </c>
      <c r="G82" s="370">
        <v>15</v>
      </c>
      <c r="H82" s="371">
        <f t="shared" si="1"/>
        <v>2534.25</v>
      </c>
    </row>
    <row r="83" spans="1:8">
      <c r="A83" s="365" t="s">
        <v>225</v>
      </c>
      <c r="B83" s="366" t="s">
        <v>226</v>
      </c>
      <c r="C83" s="367" t="s">
        <v>227</v>
      </c>
      <c r="D83" s="366" t="s">
        <v>250</v>
      </c>
      <c r="E83" s="368">
        <v>42611</v>
      </c>
      <c r="F83" s="369">
        <v>340.95</v>
      </c>
      <c r="G83" s="370">
        <v>6</v>
      </c>
      <c r="H83" s="371">
        <f t="shared" si="1"/>
        <v>2045.7</v>
      </c>
    </row>
    <row r="84" spans="1:8">
      <c r="A84" s="365" t="s">
        <v>249</v>
      </c>
      <c r="B84" s="366" t="s">
        <v>226</v>
      </c>
      <c r="C84" s="367" t="s">
        <v>243</v>
      </c>
      <c r="D84" s="366" t="s">
        <v>228</v>
      </c>
      <c r="E84" s="368">
        <v>42612</v>
      </c>
      <c r="F84" s="369">
        <v>340.95</v>
      </c>
      <c r="G84" s="370">
        <v>17</v>
      </c>
      <c r="H84" s="371">
        <f t="shared" si="1"/>
        <v>5796.15</v>
      </c>
    </row>
    <row r="85" spans="1:8">
      <c r="A85" s="365" t="s">
        <v>235</v>
      </c>
      <c r="B85" s="366" t="s">
        <v>226</v>
      </c>
      <c r="C85" s="367" t="s">
        <v>237</v>
      </c>
      <c r="D85" s="366" t="s">
        <v>247</v>
      </c>
      <c r="E85" s="368">
        <v>42612</v>
      </c>
      <c r="F85" s="369">
        <v>340.95</v>
      </c>
      <c r="G85" s="370">
        <v>2</v>
      </c>
      <c r="H85" s="371">
        <f t="shared" si="1"/>
        <v>681.9</v>
      </c>
    </row>
    <row r="86" spans="1:8">
      <c r="A86" s="365" t="s">
        <v>249</v>
      </c>
      <c r="B86" s="366" t="s">
        <v>226</v>
      </c>
      <c r="C86" s="367" t="s">
        <v>243</v>
      </c>
      <c r="D86" s="366" t="s">
        <v>247</v>
      </c>
      <c r="E86" s="368">
        <v>42612</v>
      </c>
      <c r="F86" s="369">
        <v>340.95</v>
      </c>
      <c r="G86" s="370">
        <v>9</v>
      </c>
      <c r="H86" s="371">
        <f t="shared" si="1"/>
        <v>3068.55</v>
      </c>
    </row>
    <row r="87" spans="1:8">
      <c r="A87" s="365" t="s">
        <v>241</v>
      </c>
      <c r="B87" s="366" t="s">
        <v>242</v>
      </c>
      <c r="C87" s="367" t="s">
        <v>243</v>
      </c>
      <c r="D87" s="366" t="s">
        <v>247</v>
      </c>
      <c r="E87" s="368">
        <v>42612</v>
      </c>
      <c r="F87" s="369">
        <v>799.95</v>
      </c>
      <c r="G87" s="370">
        <v>8</v>
      </c>
      <c r="H87" s="371">
        <f t="shared" si="1"/>
        <v>6399.6</v>
      </c>
    </row>
    <row r="88" spans="1:8">
      <c r="A88" s="365" t="s">
        <v>225</v>
      </c>
      <c r="B88" s="366" t="s">
        <v>231</v>
      </c>
      <c r="C88" s="367" t="s">
        <v>227</v>
      </c>
      <c r="D88" s="366" t="s">
        <v>238</v>
      </c>
      <c r="E88" s="368">
        <v>42613</v>
      </c>
      <c r="F88" s="369">
        <v>340.95</v>
      </c>
      <c r="G88" s="370">
        <v>5</v>
      </c>
      <c r="H88" s="371">
        <f t="shared" si="1"/>
        <v>1704.75</v>
      </c>
    </row>
    <row r="89" spans="1:8">
      <c r="A89" s="365" t="s">
        <v>244</v>
      </c>
      <c r="B89" s="366" t="s">
        <v>242</v>
      </c>
      <c r="C89" s="367" t="s">
        <v>227</v>
      </c>
      <c r="D89" s="366" t="s">
        <v>238</v>
      </c>
      <c r="E89" s="368">
        <v>42615</v>
      </c>
      <c r="F89" s="369">
        <v>799.95</v>
      </c>
      <c r="G89" s="370">
        <v>11</v>
      </c>
      <c r="H89" s="371">
        <f t="shared" si="1"/>
        <v>8799.45</v>
      </c>
    </row>
    <row r="90" spans="1:8">
      <c r="A90" s="365" t="s">
        <v>225</v>
      </c>
      <c r="B90" s="366" t="s">
        <v>236</v>
      </c>
      <c r="C90" s="367" t="s">
        <v>227</v>
      </c>
      <c r="D90" s="366" t="s">
        <v>238</v>
      </c>
      <c r="E90" s="368">
        <v>42617</v>
      </c>
      <c r="F90" s="369">
        <v>79.99</v>
      </c>
      <c r="G90" s="370">
        <v>9</v>
      </c>
      <c r="H90" s="371">
        <f t="shared" si="1"/>
        <v>719.91</v>
      </c>
    </row>
    <row r="91" spans="1:8">
      <c r="A91" s="365" t="s">
        <v>235</v>
      </c>
      <c r="B91" s="366" t="s">
        <v>236</v>
      </c>
      <c r="C91" s="367" t="s">
        <v>237</v>
      </c>
      <c r="D91" s="366" t="s">
        <v>250</v>
      </c>
      <c r="E91" s="368">
        <v>42617</v>
      </c>
      <c r="F91" s="369">
        <v>79.99</v>
      </c>
      <c r="G91" s="370">
        <v>1</v>
      </c>
      <c r="H91" s="371">
        <f t="shared" si="1"/>
        <v>79.99</v>
      </c>
    </row>
    <row r="92" spans="1:8">
      <c r="A92" s="365" t="s">
        <v>246</v>
      </c>
      <c r="B92" s="366" t="s">
        <v>226</v>
      </c>
      <c r="C92" s="367" t="s">
        <v>227</v>
      </c>
      <c r="D92" s="366" t="s">
        <v>250</v>
      </c>
      <c r="E92" s="368">
        <v>42617</v>
      </c>
      <c r="F92" s="369">
        <v>340.95</v>
      </c>
      <c r="G92" s="370">
        <v>11</v>
      </c>
      <c r="H92" s="371">
        <f t="shared" si="1"/>
        <v>3750.45</v>
      </c>
    </row>
    <row r="93" spans="1:8">
      <c r="A93" s="365" t="s">
        <v>240</v>
      </c>
      <c r="B93" s="366" t="s">
        <v>236</v>
      </c>
      <c r="C93" s="367" t="s">
        <v>232</v>
      </c>
      <c r="D93" s="366" t="s">
        <v>238</v>
      </c>
      <c r="E93" s="368">
        <v>42618</v>
      </c>
      <c r="F93" s="369">
        <v>79.99</v>
      </c>
      <c r="G93" s="370">
        <v>5</v>
      </c>
      <c r="H93" s="371">
        <f t="shared" si="1"/>
        <v>399.95</v>
      </c>
    </row>
    <row r="94" spans="1:8">
      <c r="A94" s="365" t="s">
        <v>246</v>
      </c>
      <c r="B94" s="366" t="s">
        <v>239</v>
      </c>
      <c r="C94" s="367" t="s">
        <v>227</v>
      </c>
      <c r="D94" s="366" t="s">
        <v>233</v>
      </c>
      <c r="E94" s="368">
        <v>42619</v>
      </c>
      <c r="F94" s="369">
        <v>168.95</v>
      </c>
      <c r="G94" s="370">
        <v>12</v>
      </c>
      <c r="H94" s="371">
        <f t="shared" si="1"/>
        <v>2027.4</v>
      </c>
    </row>
    <row r="95" spans="1:8">
      <c r="A95" s="365" t="s">
        <v>248</v>
      </c>
      <c r="B95" s="366" t="s">
        <v>231</v>
      </c>
      <c r="C95" s="367" t="s">
        <v>243</v>
      </c>
      <c r="D95" s="366" t="s">
        <v>247</v>
      </c>
      <c r="E95" s="368">
        <v>42620</v>
      </c>
      <c r="F95" s="369">
        <v>340.95</v>
      </c>
      <c r="G95" s="370">
        <v>1</v>
      </c>
      <c r="H95" s="371">
        <f t="shared" si="1"/>
        <v>340.95</v>
      </c>
    </row>
    <row r="96" spans="1:8">
      <c r="A96" s="365" t="s">
        <v>246</v>
      </c>
      <c r="B96" s="366" t="s">
        <v>242</v>
      </c>
      <c r="C96" s="367" t="s">
        <v>227</v>
      </c>
      <c r="D96" s="366" t="s">
        <v>247</v>
      </c>
      <c r="E96" s="368">
        <v>42620</v>
      </c>
      <c r="F96" s="369">
        <v>799.95</v>
      </c>
      <c r="G96" s="370">
        <v>9</v>
      </c>
      <c r="H96" s="371">
        <f t="shared" si="1"/>
        <v>7199.55</v>
      </c>
    </row>
    <row r="97" spans="1:8">
      <c r="A97" s="365" t="s">
        <v>244</v>
      </c>
      <c r="B97" s="366" t="s">
        <v>231</v>
      </c>
      <c r="C97" s="367" t="s">
        <v>227</v>
      </c>
      <c r="D97" s="366" t="s">
        <v>228</v>
      </c>
      <c r="E97" s="368">
        <v>42622</v>
      </c>
      <c r="F97" s="369">
        <v>340.95</v>
      </c>
      <c r="G97" s="370">
        <v>16</v>
      </c>
      <c r="H97" s="371">
        <f t="shared" si="1"/>
        <v>5455.2</v>
      </c>
    </row>
    <row r="98" spans="1:8">
      <c r="A98" s="365" t="s">
        <v>241</v>
      </c>
      <c r="B98" s="366" t="s">
        <v>242</v>
      </c>
      <c r="C98" s="367" t="s">
        <v>243</v>
      </c>
      <c r="D98" s="366" t="s">
        <v>233</v>
      </c>
      <c r="E98" s="368">
        <v>42625</v>
      </c>
      <c r="F98" s="369">
        <v>799.95</v>
      </c>
      <c r="G98" s="370">
        <v>8</v>
      </c>
      <c r="H98" s="371">
        <f t="shared" si="1"/>
        <v>6399.6</v>
      </c>
    </row>
    <row r="99" spans="1:8">
      <c r="A99" s="365" t="s">
        <v>225</v>
      </c>
      <c r="B99" s="366" t="s">
        <v>236</v>
      </c>
      <c r="C99" s="367" t="s">
        <v>227</v>
      </c>
      <c r="D99" s="366" t="s">
        <v>228</v>
      </c>
      <c r="E99" s="368">
        <v>42626</v>
      </c>
      <c r="F99" s="369">
        <v>79.99</v>
      </c>
      <c r="G99" s="370">
        <v>20</v>
      </c>
      <c r="H99" s="371">
        <f t="shared" si="1"/>
        <v>1599.8</v>
      </c>
    </row>
    <row r="100" spans="1:8">
      <c r="A100" s="365" t="s">
        <v>249</v>
      </c>
      <c r="B100" s="366" t="s">
        <v>231</v>
      </c>
      <c r="C100" s="367" t="s">
        <v>243</v>
      </c>
      <c r="D100" s="366" t="s">
        <v>250</v>
      </c>
      <c r="E100" s="368">
        <v>42626</v>
      </c>
      <c r="F100" s="369">
        <v>340.95</v>
      </c>
      <c r="G100" s="370">
        <v>6</v>
      </c>
      <c r="H100" s="371">
        <f t="shared" si="1"/>
        <v>2045.7</v>
      </c>
    </row>
    <row r="101" spans="1:8">
      <c r="A101" s="365" t="s">
        <v>248</v>
      </c>
      <c r="B101" s="366" t="s">
        <v>231</v>
      </c>
      <c r="C101" s="367" t="s">
        <v>243</v>
      </c>
      <c r="D101" s="366" t="s">
        <v>228</v>
      </c>
      <c r="E101" s="368">
        <v>42628</v>
      </c>
      <c r="F101" s="369">
        <v>340.95</v>
      </c>
      <c r="G101" s="370">
        <v>20</v>
      </c>
      <c r="H101" s="371">
        <f t="shared" si="1"/>
        <v>6819</v>
      </c>
    </row>
    <row r="102" spans="1:8">
      <c r="A102" s="365" t="s">
        <v>249</v>
      </c>
      <c r="B102" s="366" t="s">
        <v>231</v>
      </c>
      <c r="C102" s="367" t="s">
        <v>243</v>
      </c>
      <c r="D102" s="366" t="s">
        <v>238</v>
      </c>
      <c r="E102" s="368">
        <v>42629</v>
      </c>
      <c r="F102" s="369">
        <v>340.95</v>
      </c>
      <c r="G102" s="370">
        <v>15</v>
      </c>
      <c r="H102" s="371">
        <f t="shared" si="1"/>
        <v>5114.25</v>
      </c>
    </row>
    <row r="103" spans="1:8">
      <c r="A103" s="365" t="s">
        <v>225</v>
      </c>
      <c r="B103" s="366" t="s">
        <v>242</v>
      </c>
      <c r="C103" s="367" t="s">
        <v>227</v>
      </c>
      <c r="D103" s="366" t="s">
        <v>233</v>
      </c>
      <c r="E103" s="368">
        <v>42632</v>
      </c>
      <c r="F103" s="369">
        <v>799.95</v>
      </c>
      <c r="G103" s="370">
        <v>7</v>
      </c>
      <c r="H103" s="371">
        <f t="shared" si="1"/>
        <v>5599.65</v>
      </c>
    </row>
    <row r="104" spans="1:8">
      <c r="A104" s="365" t="s">
        <v>251</v>
      </c>
      <c r="B104" s="366" t="s">
        <v>226</v>
      </c>
      <c r="C104" s="367" t="s">
        <v>237</v>
      </c>
      <c r="D104" s="366" t="s">
        <v>250</v>
      </c>
      <c r="E104" s="368">
        <v>42632</v>
      </c>
      <c r="F104" s="369">
        <v>340.95</v>
      </c>
      <c r="G104" s="370">
        <v>9</v>
      </c>
      <c r="H104" s="371">
        <f t="shared" si="1"/>
        <v>3068.55</v>
      </c>
    </row>
    <row r="105" spans="1:8">
      <c r="A105" s="365" t="s">
        <v>248</v>
      </c>
      <c r="B105" s="366" t="s">
        <v>236</v>
      </c>
      <c r="C105" s="367" t="s">
        <v>243</v>
      </c>
      <c r="D105" s="366" t="s">
        <v>233</v>
      </c>
      <c r="E105" s="368">
        <v>42634</v>
      </c>
      <c r="F105" s="369">
        <v>79.99</v>
      </c>
      <c r="G105" s="370">
        <v>6</v>
      </c>
      <c r="H105" s="371">
        <f t="shared" si="1"/>
        <v>479.94</v>
      </c>
    </row>
    <row r="106" spans="1:8">
      <c r="A106" s="365" t="s">
        <v>240</v>
      </c>
      <c r="B106" s="366" t="s">
        <v>239</v>
      </c>
      <c r="C106" s="367" t="s">
        <v>232</v>
      </c>
      <c r="D106" s="366" t="s">
        <v>238</v>
      </c>
      <c r="E106" s="368">
        <v>42635</v>
      </c>
      <c r="F106" s="369">
        <v>168.95</v>
      </c>
      <c r="G106" s="370">
        <v>14</v>
      </c>
      <c r="H106" s="371">
        <f t="shared" si="1"/>
        <v>2365.3</v>
      </c>
    </row>
    <row r="107" spans="1:8">
      <c r="A107" s="365" t="s">
        <v>235</v>
      </c>
      <c r="B107" s="366" t="s">
        <v>231</v>
      </c>
      <c r="C107" s="367" t="s">
        <v>237</v>
      </c>
      <c r="D107" s="366" t="s">
        <v>247</v>
      </c>
      <c r="E107" s="368">
        <v>42635</v>
      </c>
      <c r="F107" s="369">
        <v>340.95</v>
      </c>
      <c r="G107" s="370">
        <v>3</v>
      </c>
      <c r="H107" s="371">
        <f t="shared" si="1"/>
        <v>1022.85</v>
      </c>
    </row>
    <row r="108" spans="1:8">
      <c r="A108" s="365" t="s">
        <v>225</v>
      </c>
      <c r="B108" s="366" t="s">
        <v>226</v>
      </c>
      <c r="C108" s="367" t="s">
        <v>227</v>
      </c>
      <c r="D108" s="366" t="s">
        <v>250</v>
      </c>
      <c r="E108" s="368">
        <v>42636</v>
      </c>
      <c r="F108" s="369">
        <v>340.95</v>
      </c>
      <c r="G108" s="370">
        <v>5</v>
      </c>
      <c r="H108" s="371">
        <f t="shared" si="1"/>
        <v>1704.75</v>
      </c>
    </row>
    <row r="109" spans="1:8">
      <c r="A109" s="365" t="s">
        <v>246</v>
      </c>
      <c r="B109" s="366" t="s">
        <v>226</v>
      </c>
      <c r="C109" s="367" t="s">
        <v>227</v>
      </c>
      <c r="D109" s="366" t="s">
        <v>233</v>
      </c>
      <c r="E109" s="368">
        <v>42638</v>
      </c>
      <c r="F109" s="369">
        <v>340.95</v>
      </c>
      <c r="G109" s="370">
        <v>3</v>
      </c>
      <c r="H109" s="371">
        <f t="shared" si="1"/>
        <v>1022.85</v>
      </c>
    </row>
    <row r="110" spans="1:8">
      <c r="A110" s="365" t="s">
        <v>246</v>
      </c>
      <c r="B110" s="366" t="s">
        <v>231</v>
      </c>
      <c r="C110" s="367" t="s">
        <v>227</v>
      </c>
      <c r="D110" s="366" t="s">
        <v>228</v>
      </c>
      <c r="E110" s="368">
        <v>42639</v>
      </c>
      <c r="F110" s="369">
        <v>340.95</v>
      </c>
      <c r="G110" s="370">
        <v>18</v>
      </c>
      <c r="H110" s="371">
        <f t="shared" si="1"/>
        <v>6137.1</v>
      </c>
    </row>
    <row r="111" spans="1:8">
      <c r="A111" s="365" t="s">
        <v>244</v>
      </c>
      <c r="B111" s="366" t="s">
        <v>239</v>
      </c>
      <c r="C111" s="367" t="s">
        <v>227</v>
      </c>
      <c r="D111" s="366" t="s">
        <v>247</v>
      </c>
      <c r="E111" s="368">
        <v>42639</v>
      </c>
      <c r="F111" s="369">
        <v>168.95</v>
      </c>
      <c r="G111" s="370">
        <v>13</v>
      </c>
      <c r="H111" s="371">
        <f t="shared" si="1"/>
        <v>2196.35</v>
      </c>
    </row>
    <row r="112" spans="1:8">
      <c r="A112" s="365" t="s">
        <v>248</v>
      </c>
      <c r="B112" s="366" t="s">
        <v>231</v>
      </c>
      <c r="C112" s="367" t="s">
        <v>243</v>
      </c>
      <c r="D112" s="366" t="s">
        <v>233</v>
      </c>
      <c r="E112" s="368">
        <v>42639</v>
      </c>
      <c r="F112" s="369">
        <v>340.95</v>
      </c>
      <c r="G112" s="370">
        <v>11</v>
      </c>
      <c r="H112" s="371">
        <f t="shared" si="1"/>
        <v>3750.45</v>
      </c>
    </row>
    <row r="113" spans="1:8">
      <c r="A113" s="365" t="s">
        <v>249</v>
      </c>
      <c r="B113" s="366" t="s">
        <v>236</v>
      </c>
      <c r="C113" s="367" t="s">
        <v>243</v>
      </c>
      <c r="D113" s="366" t="s">
        <v>233</v>
      </c>
      <c r="E113" s="368">
        <v>42639</v>
      </c>
      <c r="F113" s="369">
        <v>79.99</v>
      </c>
      <c r="G113" s="370">
        <v>13</v>
      </c>
      <c r="H113" s="371">
        <f t="shared" si="1"/>
        <v>1039.87</v>
      </c>
    </row>
    <row r="114" spans="1:8">
      <c r="A114" s="365" t="s">
        <v>235</v>
      </c>
      <c r="B114" s="366" t="s">
        <v>231</v>
      </c>
      <c r="C114" s="367" t="s">
        <v>237</v>
      </c>
      <c r="D114" s="366" t="s">
        <v>250</v>
      </c>
      <c r="E114" s="368">
        <v>42639</v>
      </c>
      <c r="F114" s="369">
        <v>340.95</v>
      </c>
      <c r="G114" s="370">
        <v>6</v>
      </c>
      <c r="H114" s="371">
        <f t="shared" si="1"/>
        <v>2045.7</v>
      </c>
    </row>
    <row r="115" spans="1:8">
      <c r="A115" s="365" t="s">
        <v>249</v>
      </c>
      <c r="B115" s="366" t="s">
        <v>231</v>
      </c>
      <c r="C115" s="367" t="s">
        <v>243</v>
      </c>
      <c r="D115" s="366" t="s">
        <v>250</v>
      </c>
      <c r="E115" s="368">
        <v>42639</v>
      </c>
      <c r="F115" s="369">
        <v>340.95</v>
      </c>
      <c r="G115" s="370">
        <v>2</v>
      </c>
      <c r="H115" s="371">
        <f t="shared" si="1"/>
        <v>681.9</v>
      </c>
    </row>
    <row r="116" spans="1:8">
      <c r="A116" s="365" t="s">
        <v>246</v>
      </c>
      <c r="B116" s="366" t="s">
        <v>236</v>
      </c>
      <c r="C116" s="367" t="s">
        <v>227</v>
      </c>
      <c r="D116" s="366" t="s">
        <v>238</v>
      </c>
      <c r="E116" s="368">
        <v>42640</v>
      </c>
      <c r="F116" s="369">
        <v>79.99</v>
      </c>
      <c r="G116" s="370">
        <v>13</v>
      </c>
      <c r="H116" s="371">
        <f t="shared" si="1"/>
        <v>1039.87</v>
      </c>
    </row>
    <row r="117" spans="1:8">
      <c r="A117" s="365" t="s">
        <v>240</v>
      </c>
      <c r="B117" s="366" t="s">
        <v>239</v>
      </c>
      <c r="C117" s="367" t="s">
        <v>232</v>
      </c>
      <c r="D117" s="366" t="s">
        <v>233</v>
      </c>
      <c r="E117" s="368">
        <v>42641</v>
      </c>
      <c r="F117" s="369">
        <v>168.95</v>
      </c>
      <c r="G117" s="370">
        <v>3</v>
      </c>
      <c r="H117" s="371">
        <f t="shared" si="1"/>
        <v>506.85</v>
      </c>
    </row>
    <row r="118" spans="1:8">
      <c r="A118" s="365" t="s">
        <v>246</v>
      </c>
      <c r="B118" s="366" t="s">
        <v>239</v>
      </c>
      <c r="C118" s="367" t="s">
        <v>227</v>
      </c>
      <c r="D118" s="366" t="s">
        <v>247</v>
      </c>
      <c r="E118" s="368">
        <v>42643</v>
      </c>
      <c r="F118" s="369">
        <v>168.95</v>
      </c>
      <c r="G118" s="370">
        <v>10</v>
      </c>
      <c r="H118" s="371">
        <f t="shared" si="1"/>
        <v>1689.5</v>
      </c>
    </row>
    <row r="119" spans="1:8">
      <c r="A119" s="365" t="s">
        <v>235</v>
      </c>
      <c r="B119" s="366" t="s">
        <v>231</v>
      </c>
      <c r="C119" s="367" t="s">
        <v>237</v>
      </c>
      <c r="D119" s="366" t="s">
        <v>233</v>
      </c>
      <c r="E119" s="368">
        <v>42643</v>
      </c>
      <c r="F119" s="369">
        <v>340.95</v>
      </c>
      <c r="G119" s="370">
        <v>14</v>
      </c>
      <c r="H119" s="371">
        <f t="shared" si="1"/>
        <v>4773.3</v>
      </c>
    </row>
    <row r="120" spans="1:8">
      <c r="A120" s="365" t="s">
        <v>251</v>
      </c>
      <c r="B120" s="366" t="s">
        <v>226</v>
      </c>
      <c r="C120" s="367" t="s">
        <v>237</v>
      </c>
      <c r="D120" s="366" t="s">
        <v>250</v>
      </c>
      <c r="E120" s="368">
        <v>42643</v>
      </c>
      <c r="F120" s="369">
        <v>340.95</v>
      </c>
      <c r="G120" s="370">
        <v>8</v>
      </c>
      <c r="H120" s="371">
        <f t="shared" si="1"/>
        <v>2727.6</v>
      </c>
    </row>
    <row r="121" spans="1:8">
      <c r="A121" s="365" t="s">
        <v>248</v>
      </c>
      <c r="B121" s="366" t="s">
        <v>242</v>
      </c>
      <c r="C121" s="367" t="s">
        <v>243</v>
      </c>
      <c r="D121" s="366" t="s">
        <v>233</v>
      </c>
      <c r="E121" s="368">
        <v>42645</v>
      </c>
      <c r="F121" s="369">
        <v>799.95</v>
      </c>
      <c r="G121" s="370">
        <v>4</v>
      </c>
      <c r="H121" s="371">
        <f t="shared" si="1"/>
        <v>3199.8</v>
      </c>
    </row>
    <row r="122" spans="1:8">
      <c r="A122" s="365" t="s">
        <v>225</v>
      </c>
      <c r="B122" s="366" t="s">
        <v>231</v>
      </c>
      <c r="C122" s="367" t="s">
        <v>227</v>
      </c>
      <c r="D122" s="366" t="s">
        <v>233</v>
      </c>
      <c r="E122" s="368">
        <v>42645</v>
      </c>
      <c r="F122" s="369">
        <v>340.95</v>
      </c>
      <c r="G122" s="370">
        <v>4</v>
      </c>
      <c r="H122" s="371">
        <f t="shared" si="1"/>
        <v>1363.8</v>
      </c>
    </row>
    <row r="123" spans="1:8">
      <c r="A123" s="365" t="s">
        <v>249</v>
      </c>
      <c r="B123" s="366" t="s">
        <v>231</v>
      </c>
      <c r="C123" s="367" t="s">
        <v>243</v>
      </c>
      <c r="D123" s="366" t="s">
        <v>238</v>
      </c>
      <c r="E123" s="368">
        <v>42646</v>
      </c>
      <c r="F123" s="369">
        <v>340.95</v>
      </c>
      <c r="G123" s="370">
        <v>6</v>
      </c>
      <c r="H123" s="371">
        <f t="shared" si="1"/>
        <v>2045.7</v>
      </c>
    </row>
    <row r="124" spans="1:8">
      <c r="A124" s="365" t="s">
        <v>235</v>
      </c>
      <c r="B124" s="366" t="s">
        <v>242</v>
      </c>
      <c r="C124" s="367" t="s">
        <v>237</v>
      </c>
      <c r="D124" s="366" t="s">
        <v>228</v>
      </c>
      <c r="E124" s="368">
        <v>42646</v>
      </c>
      <c r="F124" s="369">
        <v>799.95</v>
      </c>
      <c r="G124" s="370">
        <v>7</v>
      </c>
      <c r="H124" s="371">
        <f t="shared" si="1"/>
        <v>5599.65</v>
      </c>
    </row>
    <row r="125" spans="1:8">
      <c r="A125" s="365" t="s">
        <v>249</v>
      </c>
      <c r="B125" s="366" t="s">
        <v>239</v>
      </c>
      <c r="C125" s="367" t="s">
        <v>243</v>
      </c>
      <c r="D125" s="366" t="s">
        <v>250</v>
      </c>
      <c r="E125" s="368">
        <v>42646</v>
      </c>
      <c r="F125" s="369">
        <v>168.95</v>
      </c>
      <c r="G125" s="370">
        <v>12</v>
      </c>
      <c r="H125" s="371">
        <f t="shared" si="1"/>
        <v>2027.4</v>
      </c>
    </row>
    <row r="126" spans="1:8">
      <c r="A126" s="365" t="s">
        <v>251</v>
      </c>
      <c r="B126" s="366" t="s">
        <v>236</v>
      </c>
      <c r="C126" s="367" t="s">
        <v>227</v>
      </c>
      <c r="D126" s="366" t="s">
        <v>228</v>
      </c>
      <c r="E126" s="368">
        <v>42648</v>
      </c>
      <c r="F126" s="369">
        <v>79.99</v>
      </c>
      <c r="G126" s="370">
        <v>12</v>
      </c>
      <c r="H126" s="371">
        <f t="shared" si="1"/>
        <v>959.88</v>
      </c>
    </row>
    <row r="127" spans="1:8">
      <c r="A127" s="365" t="s">
        <v>251</v>
      </c>
      <c r="B127" s="366" t="s">
        <v>236</v>
      </c>
      <c r="C127" s="367" t="s">
        <v>227</v>
      </c>
      <c r="D127" s="366" t="s">
        <v>250</v>
      </c>
      <c r="E127" s="368">
        <v>42648</v>
      </c>
      <c r="F127" s="369">
        <v>79.99</v>
      </c>
      <c r="G127" s="370">
        <v>12</v>
      </c>
      <c r="H127" s="371">
        <f t="shared" si="1"/>
        <v>959.88</v>
      </c>
    </row>
    <row r="128" spans="1:8">
      <c r="A128" s="365" t="s">
        <v>246</v>
      </c>
      <c r="B128" s="366" t="s">
        <v>236</v>
      </c>
      <c r="C128" s="367" t="s">
        <v>227</v>
      </c>
      <c r="D128" s="366" t="s">
        <v>247</v>
      </c>
      <c r="E128" s="368">
        <v>42649</v>
      </c>
      <c r="F128" s="369">
        <v>79.99</v>
      </c>
      <c r="G128" s="370">
        <v>8</v>
      </c>
      <c r="H128" s="371">
        <f t="shared" si="1"/>
        <v>639.92</v>
      </c>
    </row>
    <row r="129" spans="1:8">
      <c r="A129" s="365" t="s">
        <v>244</v>
      </c>
      <c r="B129" s="366" t="s">
        <v>231</v>
      </c>
      <c r="C129" s="367" t="s">
        <v>227</v>
      </c>
      <c r="D129" s="366" t="s">
        <v>233</v>
      </c>
      <c r="E129" s="368">
        <v>42650</v>
      </c>
      <c r="F129" s="369">
        <v>340.95</v>
      </c>
      <c r="G129" s="370">
        <v>5</v>
      </c>
      <c r="H129" s="371">
        <f t="shared" si="1"/>
        <v>1704.75</v>
      </c>
    </row>
    <row r="130" spans="1:8">
      <c r="A130" s="365" t="s">
        <v>248</v>
      </c>
      <c r="B130" s="366" t="s">
        <v>242</v>
      </c>
      <c r="C130" s="367" t="s">
        <v>243</v>
      </c>
      <c r="D130" s="366" t="s">
        <v>233</v>
      </c>
      <c r="E130" s="368">
        <v>42652</v>
      </c>
      <c r="F130" s="369">
        <v>799.95</v>
      </c>
      <c r="G130" s="370">
        <v>8</v>
      </c>
      <c r="H130" s="371">
        <f t="shared" si="1"/>
        <v>6399.6</v>
      </c>
    </row>
    <row r="131" spans="1:8">
      <c r="A131" s="365" t="s">
        <v>249</v>
      </c>
      <c r="B131" s="366" t="s">
        <v>231</v>
      </c>
      <c r="C131" s="367" t="s">
        <v>243</v>
      </c>
      <c r="D131" s="366" t="s">
        <v>238</v>
      </c>
      <c r="E131" s="368">
        <v>42653</v>
      </c>
      <c r="F131" s="369">
        <v>340.95</v>
      </c>
      <c r="G131" s="370">
        <v>2</v>
      </c>
      <c r="H131" s="371">
        <f t="shared" si="1"/>
        <v>681.9</v>
      </c>
    </row>
    <row r="132" spans="1:8">
      <c r="A132" s="365" t="s">
        <v>248</v>
      </c>
      <c r="B132" s="366" t="s">
        <v>236</v>
      </c>
      <c r="C132" s="367" t="s">
        <v>243</v>
      </c>
      <c r="D132" s="366" t="s">
        <v>228</v>
      </c>
      <c r="E132" s="368">
        <v>42653</v>
      </c>
      <c r="F132" s="369">
        <v>79.99</v>
      </c>
      <c r="G132" s="370">
        <v>11</v>
      </c>
      <c r="H132" s="371">
        <f t="shared" si="1"/>
        <v>879.89</v>
      </c>
    </row>
    <row r="133" spans="1:8">
      <c r="A133" s="365" t="s">
        <v>251</v>
      </c>
      <c r="B133" s="366" t="s">
        <v>231</v>
      </c>
      <c r="C133" s="367" t="s">
        <v>227</v>
      </c>
      <c r="D133" s="366" t="s">
        <v>247</v>
      </c>
      <c r="E133" s="368">
        <v>42653</v>
      </c>
      <c r="F133" s="369">
        <v>340.95</v>
      </c>
      <c r="G133" s="370">
        <v>1</v>
      </c>
      <c r="H133" s="371">
        <f t="shared" si="1"/>
        <v>340.95</v>
      </c>
    </row>
    <row r="134" spans="1:8">
      <c r="A134" s="365" t="s">
        <v>235</v>
      </c>
      <c r="B134" s="366" t="s">
        <v>239</v>
      </c>
      <c r="C134" s="367" t="s">
        <v>237</v>
      </c>
      <c r="D134" s="366" t="s">
        <v>250</v>
      </c>
      <c r="E134" s="368">
        <v>42654</v>
      </c>
      <c r="F134" s="369">
        <v>168.95</v>
      </c>
      <c r="G134" s="370">
        <v>12</v>
      </c>
      <c r="H134" s="371">
        <f t="shared" ref="H134:H197" si="2">F134*G134</f>
        <v>2027.4</v>
      </c>
    </row>
    <row r="135" spans="1:8">
      <c r="A135" s="365" t="s">
        <v>248</v>
      </c>
      <c r="B135" s="366" t="s">
        <v>226</v>
      </c>
      <c r="C135" s="367" t="s">
        <v>243</v>
      </c>
      <c r="D135" s="366" t="s">
        <v>238</v>
      </c>
      <c r="E135" s="368">
        <v>42655</v>
      </c>
      <c r="F135" s="369">
        <v>340.95</v>
      </c>
      <c r="G135" s="370">
        <v>8</v>
      </c>
      <c r="H135" s="371">
        <f t="shared" si="2"/>
        <v>2727.6</v>
      </c>
    </row>
    <row r="136" spans="1:8">
      <c r="A136" s="365" t="s">
        <v>251</v>
      </c>
      <c r="B136" s="366" t="s">
        <v>236</v>
      </c>
      <c r="C136" s="367" t="s">
        <v>227</v>
      </c>
      <c r="D136" s="366" t="s">
        <v>228</v>
      </c>
      <c r="E136" s="368">
        <v>42655</v>
      </c>
      <c r="F136" s="369">
        <v>79.99</v>
      </c>
      <c r="G136" s="370">
        <v>10</v>
      </c>
      <c r="H136" s="371">
        <f t="shared" si="2"/>
        <v>799.9</v>
      </c>
    </row>
    <row r="137" spans="1:8">
      <c r="A137" s="365" t="s">
        <v>244</v>
      </c>
      <c r="B137" s="366" t="s">
        <v>231</v>
      </c>
      <c r="C137" s="367" t="s">
        <v>227</v>
      </c>
      <c r="D137" s="366" t="s">
        <v>247</v>
      </c>
      <c r="E137" s="368">
        <v>42655</v>
      </c>
      <c r="F137" s="369">
        <v>340.95</v>
      </c>
      <c r="G137" s="370">
        <v>4</v>
      </c>
      <c r="H137" s="371">
        <f t="shared" si="2"/>
        <v>1363.8</v>
      </c>
    </row>
    <row r="138" spans="1:8">
      <c r="A138" s="365" t="s">
        <v>248</v>
      </c>
      <c r="B138" s="366" t="s">
        <v>236</v>
      </c>
      <c r="C138" s="367" t="s">
        <v>243</v>
      </c>
      <c r="D138" s="366" t="s">
        <v>233</v>
      </c>
      <c r="E138" s="368">
        <v>42655</v>
      </c>
      <c r="F138" s="369">
        <v>79.99</v>
      </c>
      <c r="G138" s="370">
        <v>7</v>
      </c>
      <c r="H138" s="371">
        <f t="shared" si="2"/>
        <v>559.93</v>
      </c>
    </row>
    <row r="139" spans="1:8">
      <c r="A139" s="365" t="s">
        <v>225</v>
      </c>
      <c r="B139" s="366" t="s">
        <v>231</v>
      </c>
      <c r="C139" s="367" t="s">
        <v>227</v>
      </c>
      <c r="D139" s="366" t="s">
        <v>250</v>
      </c>
      <c r="E139" s="368">
        <v>42655</v>
      </c>
      <c r="F139" s="369">
        <v>340.95</v>
      </c>
      <c r="G139" s="370">
        <v>7</v>
      </c>
      <c r="H139" s="371">
        <f t="shared" si="2"/>
        <v>2386.65</v>
      </c>
    </row>
    <row r="140" spans="1:8">
      <c r="A140" s="365" t="s">
        <v>248</v>
      </c>
      <c r="B140" s="366" t="s">
        <v>242</v>
      </c>
      <c r="C140" s="367" t="s">
        <v>243</v>
      </c>
      <c r="D140" s="366" t="s">
        <v>228</v>
      </c>
      <c r="E140" s="368">
        <v>42656</v>
      </c>
      <c r="F140" s="369">
        <v>799.95</v>
      </c>
      <c r="G140" s="370">
        <v>16</v>
      </c>
      <c r="H140" s="371">
        <f t="shared" si="2"/>
        <v>12799.2</v>
      </c>
    </row>
    <row r="141" spans="1:8">
      <c r="A141" s="365" t="s">
        <v>241</v>
      </c>
      <c r="B141" s="366" t="s">
        <v>242</v>
      </c>
      <c r="C141" s="367" t="s">
        <v>243</v>
      </c>
      <c r="D141" s="366" t="s">
        <v>250</v>
      </c>
      <c r="E141" s="368">
        <v>42659</v>
      </c>
      <c r="F141" s="369">
        <v>799.95</v>
      </c>
      <c r="G141" s="370">
        <v>8</v>
      </c>
      <c r="H141" s="371">
        <f t="shared" si="2"/>
        <v>6399.6</v>
      </c>
    </row>
    <row r="142" spans="1:8">
      <c r="A142" s="365" t="s">
        <v>244</v>
      </c>
      <c r="B142" s="366" t="s">
        <v>242</v>
      </c>
      <c r="C142" s="367" t="s">
        <v>227</v>
      </c>
      <c r="D142" s="366" t="s">
        <v>247</v>
      </c>
      <c r="E142" s="368">
        <v>42660</v>
      </c>
      <c r="F142" s="369">
        <v>799.95</v>
      </c>
      <c r="G142" s="370">
        <v>2</v>
      </c>
      <c r="H142" s="371">
        <f t="shared" si="2"/>
        <v>1599.9</v>
      </c>
    </row>
    <row r="143" spans="1:8">
      <c r="A143" s="365" t="s">
        <v>241</v>
      </c>
      <c r="B143" s="366" t="s">
        <v>231</v>
      </c>
      <c r="C143" s="367" t="s">
        <v>243</v>
      </c>
      <c r="D143" s="366" t="s">
        <v>247</v>
      </c>
      <c r="E143" s="368">
        <v>42660</v>
      </c>
      <c r="F143" s="369">
        <v>340.95</v>
      </c>
      <c r="G143" s="370">
        <v>11</v>
      </c>
      <c r="H143" s="371">
        <f t="shared" si="2"/>
        <v>3750.45</v>
      </c>
    </row>
    <row r="144" spans="1:8">
      <c r="A144" s="365" t="s">
        <v>225</v>
      </c>
      <c r="B144" s="366" t="s">
        <v>226</v>
      </c>
      <c r="C144" s="367" t="s">
        <v>227</v>
      </c>
      <c r="D144" s="366" t="s">
        <v>238</v>
      </c>
      <c r="E144" s="368">
        <v>42661</v>
      </c>
      <c r="F144" s="369">
        <v>340.95</v>
      </c>
      <c r="G144" s="370">
        <v>8</v>
      </c>
      <c r="H144" s="371">
        <f t="shared" si="2"/>
        <v>2727.6</v>
      </c>
    </row>
    <row r="145" spans="1:8">
      <c r="A145" s="365" t="s">
        <v>241</v>
      </c>
      <c r="B145" s="366" t="s">
        <v>239</v>
      </c>
      <c r="C145" s="367" t="s">
        <v>243</v>
      </c>
      <c r="D145" s="366" t="s">
        <v>250</v>
      </c>
      <c r="E145" s="368">
        <v>42661</v>
      </c>
      <c r="F145" s="369">
        <v>168.95</v>
      </c>
      <c r="G145" s="370">
        <v>12</v>
      </c>
      <c r="H145" s="371">
        <f t="shared" si="2"/>
        <v>2027.4</v>
      </c>
    </row>
    <row r="146" spans="1:8">
      <c r="A146" s="365" t="s">
        <v>230</v>
      </c>
      <c r="B146" s="366" t="s">
        <v>236</v>
      </c>
      <c r="C146" s="367" t="s">
        <v>232</v>
      </c>
      <c r="D146" s="366" t="s">
        <v>247</v>
      </c>
      <c r="E146" s="368">
        <v>42662</v>
      </c>
      <c r="F146" s="369">
        <v>79.99</v>
      </c>
      <c r="G146" s="370">
        <v>1</v>
      </c>
      <c r="H146" s="371">
        <f t="shared" si="2"/>
        <v>79.99</v>
      </c>
    </row>
    <row r="147" spans="1:8">
      <c r="A147" s="365" t="s">
        <v>235</v>
      </c>
      <c r="B147" s="366" t="s">
        <v>231</v>
      </c>
      <c r="C147" s="367" t="s">
        <v>237</v>
      </c>
      <c r="D147" s="366" t="s">
        <v>238</v>
      </c>
      <c r="E147" s="368">
        <v>42667</v>
      </c>
      <c r="F147" s="369">
        <v>340.95</v>
      </c>
      <c r="G147" s="370">
        <v>2</v>
      </c>
      <c r="H147" s="371">
        <f t="shared" si="2"/>
        <v>681.9</v>
      </c>
    </row>
    <row r="148" spans="1:8">
      <c r="A148" s="365" t="s">
        <v>249</v>
      </c>
      <c r="B148" s="366" t="s">
        <v>242</v>
      </c>
      <c r="C148" s="367" t="s">
        <v>243</v>
      </c>
      <c r="D148" s="366" t="s">
        <v>250</v>
      </c>
      <c r="E148" s="368">
        <v>42668</v>
      </c>
      <c r="F148" s="369">
        <v>799.95</v>
      </c>
      <c r="G148" s="370">
        <v>6</v>
      </c>
      <c r="H148" s="371">
        <f t="shared" si="2"/>
        <v>4799.7</v>
      </c>
    </row>
    <row r="149" spans="1:8">
      <c r="A149" s="365" t="s">
        <v>235</v>
      </c>
      <c r="B149" s="366" t="s">
        <v>236</v>
      </c>
      <c r="C149" s="367" t="s">
        <v>237</v>
      </c>
      <c r="D149" s="366" t="s">
        <v>238</v>
      </c>
      <c r="E149" s="368">
        <v>42670</v>
      </c>
      <c r="F149" s="369">
        <v>79.99</v>
      </c>
      <c r="G149" s="370">
        <v>5</v>
      </c>
      <c r="H149" s="371">
        <f t="shared" si="2"/>
        <v>399.95</v>
      </c>
    </row>
    <row r="150" spans="1:8">
      <c r="A150" s="365" t="s">
        <v>251</v>
      </c>
      <c r="B150" s="366" t="s">
        <v>242</v>
      </c>
      <c r="C150" s="367" t="s">
        <v>227</v>
      </c>
      <c r="D150" s="366" t="s">
        <v>247</v>
      </c>
      <c r="E150" s="368">
        <v>42671</v>
      </c>
      <c r="F150" s="369">
        <v>799.95</v>
      </c>
      <c r="G150" s="370">
        <v>6</v>
      </c>
      <c r="H150" s="371">
        <f t="shared" si="2"/>
        <v>4799.7</v>
      </c>
    </row>
    <row r="151" spans="1:8">
      <c r="A151" s="365" t="s">
        <v>230</v>
      </c>
      <c r="B151" s="366" t="s">
        <v>231</v>
      </c>
      <c r="C151" s="367" t="s">
        <v>232</v>
      </c>
      <c r="D151" s="366" t="s">
        <v>247</v>
      </c>
      <c r="E151" s="368">
        <v>42671</v>
      </c>
      <c r="F151" s="369">
        <v>340.95</v>
      </c>
      <c r="G151" s="370">
        <v>15</v>
      </c>
      <c r="H151" s="371">
        <f t="shared" si="2"/>
        <v>5114.25</v>
      </c>
    </row>
    <row r="152" spans="1:8">
      <c r="A152" s="365" t="s">
        <v>235</v>
      </c>
      <c r="B152" s="366" t="s">
        <v>242</v>
      </c>
      <c r="C152" s="367" t="s">
        <v>237</v>
      </c>
      <c r="D152" s="366" t="s">
        <v>238</v>
      </c>
      <c r="E152" s="368">
        <v>42673</v>
      </c>
      <c r="F152" s="369">
        <v>799.95</v>
      </c>
      <c r="G152" s="370">
        <v>9</v>
      </c>
      <c r="H152" s="371">
        <f t="shared" si="2"/>
        <v>7199.55</v>
      </c>
    </row>
    <row r="153" spans="1:8">
      <c r="A153" s="365" t="s">
        <v>240</v>
      </c>
      <c r="B153" s="366" t="s">
        <v>242</v>
      </c>
      <c r="C153" s="367" t="s">
        <v>232</v>
      </c>
      <c r="D153" s="366" t="s">
        <v>233</v>
      </c>
      <c r="E153" s="368">
        <v>42674</v>
      </c>
      <c r="F153" s="369">
        <v>799.95</v>
      </c>
      <c r="G153" s="370">
        <v>10</v>
      </c>
      <c r="H153" s="371">
        <f t="shared" si="2"/>
        <v>7999.5</v>
      </c>
    </row>
    <row r="154" spans="1:8">
      <c r="A154" s="365" t="s">
        <v>246</v>
      </c>
      <c r="B154" s="366" t="s">
        <v>226</v>
      </c>
      <c r="C154" s="367" t="s">
        <v>227</v>
      </c>
      <c r="D154" s="366" t="s">
        <v>250</v>
      </c>
      <c r="E154" s="368">
        <v>42674</v>
      </c>
      <c r="F154" s="369">
        <v>340.95</v>
      </c>
      <c r="G154" s="370">
        <v>11</v>
      </c>
      <c r="H154" s="371">
        <f t="shared" si="2"/>
        <v>3750.45</v>
      </c>
    </row>
    <row r="155" spans="1:8">
      <c r="A155" s="365" t="s">
        <v>235</v>
      </c>
      <c r="B155" s="366" t="s">
        <v>236</v>
      </c>
      <c r="C155" s="367" t="s">
        <v>237</v>
      </c>
      <c r="D155" s="366" t="s">
        <v>233</v>
      </c>
      <c r="E155" s="368">
        <v>42675</v>
      </c>
      <c r="F155" s="369">
        <v>79.99</v>
      </c>
      <c r="G155" s="370">
        <v>3</v>
      </c>
      <c r="H155" s="371">
        <f t="shared" si="2"/>
        <v>239.97</v>
      </c>
    </row>
    <row r="156" spans="1:8">
      <c r="A156" s="365" t="s">
        <v>241</v>
      </c>
      <c r="B156" s="366" t="s">
        <v>239</v>
      </c>
      <c r="C156" s="367" t="s">
        <v>243</v>
      </c>
      <c r="D156" s="366" t="s">
        <v>247</v>
      </c>
      <c r="E156" s="368">
        <v>42676</v>
      </c>
      <c r="F156" s="369">
        <v>168.95</v>
      </c>
      <c r="G156" s="370">
        <v>15</v>
      </c>
      <c r="H156" s="371">
        <f t="shared" si="2"/>
        <v>2534.25</v>
      </c>
    </row>
    <row r="157" spans="1:8">
      <c r="A157" s="365" t="s">
        <v>249</v>
      </c>
      <c r="B157" s="366" t="s">
        <v>239</v>
      </c>
      <c r="C157" s="367" t="s">
        <v>243</v>
      </c>
      <c r="D157" s="366" t="s">
        <v>250</v>
      </c>
      <c r="E157" s="368">
        <v>42676</v>
      </c>
      <c r="F157" s="369">
        <v>168.95</v>
      </c>
      <c r="G157" s="370">
        <v>14</v>
      </c>
      <c r="H157" s="371">
        <f t="shared" si="2"/>
        <v>2365.3</v>
      </c>
    </row>
    <row r="158" spans="1:8">
      <c r="A158" s="365" t="s">
        <v>249</v>
      </c>
      <c r="B158" s="366" t="s">
        <v>226</v>
      </c>
      <c r="C158" s="367" t="s">
        <v>243</v>
      </c>
      <c r="D158" s="366" t="s">
        <v>228</v>
      </c>
      <c r="E158" s="368">
        <v>42677</v>
      </c>
      <c r="F158" s="369">
        <v>340.95</v>
      </c>
      <c r="G158" s="370">
        <v>6</v>
      </c>
      <c r="H158" s="371">
        <f t="shared" si="2"/>
        <v>2045.7</v>
      </c>
    </row>
    <row r="159" spans="1:8">
      <c r="A159" s="365" t="s">
        <v>246</v>
      </c>
      <c r="B159" s="366" t="s">
        <v>236</v>
      </c>
      <c r="C159" s="367" t="s">
        <v>227</v>
      </c>
      <c r="D159" s="366" t="s">
        <v>228</v>
      </c>
      <c r="E159" s="368">
        <v>42678</v>
      </c>
      <c r="F159" s="369">
        <v>79.99</v>
      </c>
      <c r="G159" s="370">
        <v>7</v>
      </c>
      <c r="H159" s="371">
        <f t="shared" si="2"/>
        <v>559.93</v>
      </c>
    </row>
    <row r="160" spans="1:8">
      <c r="A160" s="365" t="s">
        <v>244</v>
      </c>
      <c r="B160" s="366" t="s">
        <v>226</v>
      </c>
      <c r="C160" s="367" t="s">
        <v>227</v>
      </c>
      <c r="D160" s="366" t="s">
        <v>247</v>
      </c>
      <c r="E160" s="368">
        <v>42678</v>
      </c>
      <c r="F160" s="369">
        <v>340.95</v>
      </c>
      <c r="G160" s="370">
        <v>12</v>
      </c>
      <c r="H160" s="371">
        <f t="shared" si="2"/>
        <v>4091.4</v>
      </c>
    </row>
    <row r="161" spans="1:8">
      <c r="A161" s="365" t="s">
        <v>244</v>
      </c>
      <c r="B161" s="366" t="s">
        <v>226</v>
      </c>
      <c r="C161" s="367" t="s">
        <v>227</v>
      </c>
      <c r="D161" s="366" t="s">
        <v>233</v>
      </c>
      <c r="E161" s="368">
        <v>42678</v>
      </c>
      <c r="F161" s="369">
        <v>340.95</v>
      </c>
      <c r="G161" s="370">
        <v>5</v>
      </c>
      <c r="H161" s="371">
        <f t="shared" si="2"/>
        <v>1704.75</v>
      </c>
    </row>
    <row r="162" spans="1:8">
      <c r="A162" s="365" t="s">
        <v>240</v>
      </c>
      <c r="B162" s="366" t="s">
        <v>231</v>
      </c>
      <c r="C162" s="367" t="s">
        <v>232</v>
      </c>
      <c r="D162" s="366" t="s">
        <v>228</v>
      </c>
      <c r="E162" s="368">
        <v>42680</v>
      </c>
      <c r="F162" s="369">
        <v>340.95</v>
      </c>
      <c r="G162" s="370">
        <v>15</v>
      </c>
      <c r="H162" s="371">
        <f t="shared" si="2"/>
        <v>5114.25</v>
      </c>
    </row>
    <row r="163" spans="1:8">
      <c r="A163" s="365" t="s">
        <v>235</v>
      </c>
      <c r="B163" s="366" t="s">
        <v>239</v>
      </c>
      <c r="C163" s="367" t="s">
        <v>237</v>
      </c>
      <c r="D163" s="366" t="s">
        <v>233</v>
      </c>
      <c r="E163" s="368">
        <v>42680</v>
      </c>
      <c r="F163" s="369">
        <v>168.95</v>
      </c>
      <c r="G163" s="370">
        <v>11</v>
      </c>
      <c r="H163" s="371">
        <f t="shared" si="2"/>
        <v>1858.45</v>
      </c>
    </row>
    <row r="164" spans="1:8">
      <c r="A164" s="365" t="s">
        <v>252</v>
      </c>
      <c r="B164" s="366" t="s">
        <v>231</v>
      </c>
      <c r="C164" s="367" t="s">
        <v>237</v>
      </c>
      <c r="D164" s="366" t="s">
        <v>250</v>
      </c>
      <c r="E164" s="368">
        <v>42680</v>
      </c>
      <c r="F164" s="369">
        <v>340.95</v>
      </c>
      <c r="G164" s="370">
        <v>15</v>
      </c>
      <c r="H164" s="371">
        <f t="shared" si="2"/>
        <v>5114.25</v>
      </c>
    </row>
    <row r="165" spans="1:8">
      <c r="A165" s="365" t="s">
        <v>241</v>
      </c>
      <c r="B165" s="366" t="s">
        <v>226</v>
      </c>
      <c r="C165" s="367" t="s">
        <v>243</v>
      </c>
      <c r="D165" s="366" t="s">
        <v>228</v>
      </c>
      <c r="E165" s="368">
        <v>42681</v>
      </c>
      <c r="F165" s="369">
        <v>340.95</v>
      </c>
      <c r="G165" s="370">
        <v>18</v>
      </c>
      <c r="H165" s="371">
        <f t="shared" si="2"/>
        <v>6137.1</v>
      </c>
    </row>
    <row r="166" spans="1:8">
      <c r="A166" s="365" t="s">
        <v>248</v>
      </c>
      <c r="B166" s="366" t="s">
        <v>231</v>
      </c>
      <c r="C166" s="367" t="s">
        <v>243</v>
      </c>
      <c r="D166" s="366" t="s">
        <v>238</v>
      </c>
      <c r="E166" s="368">
        <v>42683</v>
      </c>
      <c r="F166" s="369">
        <v>340.95</v>
      </c>
      <c r="G166" s="370">
        <v>3</v>
      </c>
      <c r="H166" s="371">
        <f t="shared" si="2"/>
        <v>1022.85</v>
      </c>
    </row>
    <row r="167" spans="1:8">
      <c r="A167" s="365" t="s">
        <v>251</v>
      </c>
      <c r="B167" s="366" t="s">
        <v>239</v>
      </c>
      <c r="C167" s="367" t="s">
        <v>227</v>
      </c>
      <c r="D167" s="366" t="s">
        <v>238</v>
      </c>
      <c r="E167" s="368">
        <v>42684</v>
      </c>
      <c r="F167" s="369">
        <v>168.95</v>
      </c>
      <c r="G167" s="370">
        <v>4</v>
      </c>
      <c r="H167" s="371">
        <f t="shared" si="2"/>
        <v>675.8</v>
      </c>
    </row>
    <row r="168" spans="1:8">
      <c r="A168" s="365" t="s">
        <v>249</v>
      </c>
      <c r="B168" s="366" t="s">
        <v>239</v>
      </c>
      <c r="C168" s="367" t="s">
        <v>243</v>
      </c>
      <c r="D168" s="366" t="s">
        <v>228</v>
      </c>
      <c r="E168" s="368">
        <v>42685</v>
      </c>
      <c r="F168" s="369">
        <v>168.95</v>
      </c>
      <c r="G168" s="370">
        <v>9</v>
      </c>
      <c r="H168" s="371">
        <f t="shared" si="2"/>
        <v>1520.55</v>
      </c>
    </row>
    <row r="169" spans="1:8">
      <c r="A169" s="365" t="s">
        <v>248</v>
      </c>
      <c r="B169" s="366" t="s">
        <v>231</v>
      </c>
      <c r="C169" s="367" t="s">
        <v>243</v>
      </c>
      <c r="D169" s="366" t="s">
        <v>247</v>
      </c>
      <c r="E169" s="368">
        <v>42687</v>
      </c>
      <c r="F169" s="369">
        <v>340.95</v>
      </c>
      <c r="G169" s="370">
        <v>3</v>
      </c>
      <c r="H169" s="371">
        <f t="shared" si="2"/>
        <v>1022.85</v>
      </c>
    </row>
    <row r="170" spans="1:8">
      <c r="A170" s="365" t="s">
        <v>225</v>
      </c>
      <c r="B170" s="366" t="s">
        <v>242</v>
      </c>
      <c r="C170" s="367" t="s">
        <v>227</v>
      </c>
      <c r="D170" s="366" t="s">
        <v>247</v>
      </c>
      <c r="E170" s="368">
        <v>42687</v>
      </c>
      <c r="F170" s="369">
        <v>799.95</v>
      </c>
      <c r="G170" s="370">
        <v>10</v>
      </c>
      <c r="H170" s="371">
        <f t="shared" si="2"/>
        <v>7999.5</v>
      </c>
    </row>
    <row r="171" spans="1:8">
      <c r="A171" s="365" t="s">
        <v>248</v>
      </c>
      <c r="B171" s="366" t="s">
        <v>236</v>
      </c>
      <c r="C171" s="367" t="s">
        <v>243</v>
      </c>
      <c r="D171" s="366" t="s">
        <v>238</v>
      </c>
      <c r="E171" s="368">
        <v>42688</v>
      </c>
      <c r="F171" s="369">
        <v>79.99</v>
      </c>
      <c r="G171" s="370">
        <v>1</v>
      </c>
      <c r="H171" s="371">
        <f t="shared" si="2"/>
        <v>79.99</v>
      </c>
    </row>
    <row r="172" spans="1:8">
      <c r="A172" s="365" t="s">
        <v>249</v>
      </c>
      <c r="B172" s="366" t="s">
        <v>239</v>
      </c>
      <c r="C172" s="367" t="s">
        <v>243</v>
      </c>
      <c r="D172" s="366" t="s">
        <v>228</v>
      </c>
      <c r="E172" s="368">
        <v>42688</v>
      </c>
      <c r="F172" s="369">
        <v>168.95</v>
      </c>
      <c r="G172" s="370">
        <v>6</v>
      </c>
      <c r="H172" s="371">
        <f t="shared" si="2"/>
        <v>1013.7</v>
      </c>
    </row>
    <row r="173" spans="1:8">
      <c r="A173" s="365" t="s">
        <v>244</v>
      </c>
      <c r="B173" s="366" t="s">
        <v>226</v>
      </c>
      <c r="C173" s="367" t="s">
        <v>227</v>
      </c>
      <c r="D173" s="366" t="s">
        <v>228</v>
      </c>
      <c r="E173" s="368">
        <v>42688</v>
      </c>
      <c r="F173" s="369">
        <v>340.95</v>
      </c>
      <c r="G173" s="370">
        <v>14</v>
      </c>
      <c r="H173" s="371">
        <f t="shared" si="2"/>
        <v>4773.3</v>
      </c>
    </row>
    <row r="174" spans="1:8">
      <c r="A174" s="365" t="s">
        <v>246</v>
      </c>
      <c r="B174" s="366" t="s">
        <v>239</v>
      </c>
      <c r="C174" s="367" t="s">
        <v>227</v>
      </c>
      <c r="D174" s="366" t="s">
        <v>233</v>
      </c>
      <c r="E174" s="368">
        <v>42688</v>
      </c>
      <c r="F174" s="369">
        <v>168.95</v>
      </c>
      <c r="G174" s="370">
        <v>9</v>
      </c>
      <c r="H174" s="371">
        <f t="shared" si="2"/>
        <v>1520.55</v>
      </c>
    </row>
    <row r="175" spans="1:8">
      <c r="A175" s="365" t="s">
        <v>241</v>
      </c>
      <c r="B175" s="366" t="s">
        <v>226</v>
      </c>
      <c r="C175" s="367" t="s">
        <v>243</v>
      </c>
      <c r="D175" s="366" t="s">
        <v>250</v>
      </c>
      <c r="E175" s="368">
        <v>42688</v>
      </c>
      <c r="F175" s="369">
        <v>340.95</v>
      </c>
      <c r="G175" s="370">
        <v>1</v>
      </c>
      <c r="H175" s="371">
        <f t="shared" si="2"/>
        <v>340.95</v>
      </c>
    </row>
    <row r="176" spans="1:8">
      <c r="A176" s="365" t="s">
        <v>241</v>
      </c>
      <c r="B176" s="366" t="s">
        <v>242</v>
      </c>
      <c r="C176" s="367" t="s">
        <v>243</v>
      </c>
      <c r="D176" s="366" t="s">
        <v>238</v>
      </c>
      <c r="E176" s="368">
        <v>42691</v>
      </c>
      <c r="F176" s="369">
        <v>799.95</v>
      </c>
      <c r="G176" s="370">
        <v>5</v>
      </c>
      <c r="H176" s="371">
        <f t="shared" si="2"/>
        <v>3999.75</v>
      </c>
    </row>
    <row r="177" spans="1:8">
      <c r="A177" s="365" t="s">
        <v>244</v>
      </c>
      <c r="B177" s="366" t="s">
        <v>239</v>
      </c>
      <c r="C177" s="367" t="s">
        <v>227</v>
      </c>
      <c r="D177" s="366" t="s">
        <v>228</v>
      </c>
      <c r="E177" s="368">
        <v>42694</v>
      </c>
      <c r="F177" s="369">
        <v>168.95</v>
      </c>
      <c r="G177" s="370">
        <v>14</v>
      </c>
      <c r="H177" s="371">
        <f t="shared" si="2"/>
        <v>2365.3</v>
      </c>
    </row>
    <row r="178" spans="1:8">
      <c r="A178" s="365" t="s">
        <v>251</v>
      </c>
      <c r="B178" s="366" t="s">
        <v>226</v>
      </c>
      <c r="C178" s="367" t="s">
        <v>237</v>
      </c>
      <c r="D178" s="366" t="s">
        <v>233</v>
      </c>
      <c r="E178" s="368">
        <v>42695</v>
      </c>
      <c r="F178" s="369">
        <v>340.95</v>
      </c>
      <c r="G178" s="370">
        <v>2</v>
      </c>
      <c r="H178" s="371">
        <f t="shared" si="2"/>
        <v>681.9</v>
      </c>
    </row>
    <row r="179" spans="1:8">
      <c r="A179" s="365" t="s">
        <v>246</v>
      </c>
      <c r="B179" s="366" t="s">
        <v>236</v>
      </c>
      <c r="C179" s="367" t="s">
        <v>227</v>
      </c>
      <c r="D179" s="366" t="s">
        <v>233</v>
      </c>
      <c r="E179" s="368">
        <v>42695</v>
      </c>
      <c r="F179" s="369">
        <v>79.99</v>
      </c>
      <c r="G179" s="370">
        <v>12</v>
      </c>
      <c r="H179" s="371">
        <f t="shared" si="2"/>
        <v>959.88</v>
      </c>
    </row>
    <row r="180" spans="1:8">
      <c r="A180" s="365" t="s">
        <v>248</v>
      </c>
      <c r="B180" s="366" t="s">
        <v>226</v>
      </c>
      <c r="C180" s="367" t="s">
        <v>243</v>
      </c>
      <c r="D180" s="366" t="s">
        <v>238</v>
      </c>
      <c r="E180" s="368">
        <v>42697</v>
      </c>
      <c r="F180" s="369">
        <v>340.95</v>
      </c>
      <c r="G180" s="370">
        <v>9</v>
      </c>
      <c r="H180" s="371">
        <f t="shared" si="2"/>
        <v>3068.55</v>
      </c>
    </row>
    <row r="181" spans="1:8">
      <c r="A181" s="365" t="s">
        <v>241</v>
      </c>
      <c r="B181" s="366" t="s">
        <v>236</v>
      </c>
      <c r="C181" s="367" t="s">
        <v>243</v>
      </c>
      <c r="D181" s="366" t="s">
        <v>247</v>
      </c>
      <c r="E181" s="368">
        <v>42698</v>
      </c>
      <c r="F181" s="369">
        <v>79.99</v>
      </c>
      <c r="G181" s="370">
        <v>6</v>
      </c>
      <c r="H181" s="371">
        <f t="shared" si="2"/>
        <v>479.94</v>
      </c>
    </row>
    <row r="182" spans="1:8">
      <c r="A182" s="365" t="s">
        <v>249</v>
      </c>
      <c r="B182" s="366" t="s">
        <v>239</v>
      </c>
      <c r="C182" s="367" t="s">
        <v>243</v>
      </c>
      <c r="D182" s="366" t="s">
        <v>228</v>
      </c>
      <c r="E182" s="368">
        <v>42701</v>
      </c>
      <c r="F182" s="369">
        <v>168.95</v>
      </c>
      <c r="G182" s="370">
        <v>18</v>
      </c>
      <c r="H182" s="371">
        <f t="shared" si="2"/>
        <v>3041.1</v>
      </c>
    </row>
    <row r="183" spans="1:8">
      <c r="A183" s="365" t="s">
        <v>244</v>
      </c>
      <c r="B183" s="366" t="s">
        <v>226</v>
      </c>
      <c r="C183" s="367" t="s">
        <v>227</v>
      </c>
      <c r="D183" s="366" t="s">
        <v>228</v>
      </c>
      <c r="E183" s="368">
        <v>42702</v>
      </c>
      <c r="F183" s="369">
        <v>340.95</v>
      </c>
      <c r="G183" s="370">
        <v>13</v>
      </c>
      <c r="H183" s="371">
        <f t="shared" si="2"/>
        <v>4432.35</v>
      </c>
    </row>
    <row r="184" spans="1:8">
      <c r="A184" s="365" t="s">
        <v>240</v>
      </c>
      <c r="B184" s="366" t="s">
        <v>236</v>
      </c>
      <c r="C184" s="367" t="s">
        <v>232</v>
      </c>
      <c r="D184" s="366" t="s">
        <v>247</v>
      </c>
      <c r="E184" s="368">
        <v>42703</v>
      </c>
      <c r="F184" s="369">
        <v>79.99</v>
      </c>
      <c r="G184" s="370">
        <v>14</v>
      </c>
      <c r="H184" s="371">
        <f t="shared" si="2"/>
        <v>1119.86</v>
      </c>
    </row>
    <row r="185" spans="1:8">
      <c r="A185" s="365" t="s">
        <v>244</v>
      </c>
      <c r="B185" s="366" t="s">
        <v>242</v>
      </c>
      <c r="C185" s="367" t="s">
        <v>227</v>
      </c>
      <c r="D185" s="366" t="s">
        <v>247</v>
      </c>
      <c r="E185" s="368">
        <v>42703</v>
      </c>
      <c r="F185" s="369">
        <v>799.95</v>
      </c>
      <c r="G185" s="370">
        <v>3</v>
      </c>
      <c r="H185" s="371">
        <f t="shared" si="2"/>
        <v>2399.85</v>
      </c>
    </row>
    <row r="186" spans="1:8">
      <c r="A186" s="365" t="s">
        <v>244</v>
      </c>
      <c r="B186" s="366" t="s">
        <v>231</v>
      </c>
      <c r="C186" s="367" t="s">
        <v>227</v>
      </c>
      <c r="D186" s="366" t="s">
        <v>228</v>
      </c>
      <c r="E186" s="368">
        <v>42704</v>
      </c>
      <c r="F186" s="369">
        <v>340.95</v>
      </c>
      <c r="G186" s="370">
        <v>18</v>
      </c>
      <c r="H186" s="371">
        <f t="shared" si="2"/>
        <v>6137.1</v>
      </c>
    </row>
    <row r="187" spans="1:8">
      <c r="A187" s="365" t="s">
        <v>235</v>
      </c>
      <c r="B187" s="366" t="s">
        <v>236</v>
      </c>
      <c r="C187" s="367" t="s">
        <v>237</v>
      </c>
      <c r="D187" s="366" t="s">
        <v>250</v>
      </c>
      <c r="E187" s="368">
        <v>42704</v>
      </c>
      <c r="F187" s="369">
        <v>79.99</v>
      </c>
      <c r="G187" s="370">
        <v>9</v>
      </c>
      <c r="H187" s="371">
        <f t="shared" si="2"/>
        <v>719.91</v>
      </c>
    </row>
    <row r="188" spans="1:8">
      <c r="A188" s="365" t="s">
        <v>248</v>
      </c>
      <c r="B188" s="366" t="s">
        <v>242</v>
      </c>
      <c r="C188" s="367" t="s">
        <v>243</v>
      </c>
      <c r="D188" s="366" t="s">
        <v>247</v>
      </c>
      <c r="E188" s="368">
        <v>42705</v>
      </c>
      <c r="F188" s="369">
        <v>799.95</v>
      </c>
      <c r="G188" s="370">
        <v>10</v>
      </c>
      <c r="H188" s="371">
        <f t="shared" si="2"/>
        <v>7999.5</v>
      </c>
    </row>
    <row r="189" spans="1:8">
      <c r="A189" s="365" t="s">
        <v>252</v>
      </c>
      <c r="B189" s="366" t="s">
        <v>226</v>
      </c>
      <c r="C189" s="367" t="s">
        <v>237</v>
      </c>
      <c r="D189" s="366" t="s">
        <v>238</v>
      </c>
      <c r="E189" s="368">
        <v>42706</v>
      </c>
      <c r="F189" s="369">
        <v>340.95</v>
      </c>
      <c r="G189" s="370">
        <v>6</v>
      </c>
      <c r="H189" s="371">
        <f t="shared" si="2"/>
        <v>2045.7</v>
      </c>
    </row>
    <row r="190" spans="1:8">
      <c r="A190" s="365" t="s">
        <v>249</v>
      </c>
      <c r="B190" s="366" t="s">
        <v>239</v>
      </c>
      <c r="C190" s="367" t="s">
        <v>243</v>
      </c>
      <c r="D190" s="366" t="s">
        <v>238</v>
      </c>
      <c r="E190" s="368">
        <v>42709</v>
      </c>
      <c r="F190" s="369">
        <v>168.95</v>
      </c>
      <c r="G190" s="370">
        <v>6</v>
      </c>
      <c r="H190" s="371">
        <f t="shared" si="2"/>
        <v>1013.7</v>
      </c>
    </row>
    <row r="191" spans="1:8">
      <c r="A191" s="365" t="s">
        <v>246</v>
      </c>
      <c r="B191" s="366" t="s">
        <v>239</v>
      </c>
      <c r="C191" s="367" t="s">
        <v>227</v>
      </c>
      <c r="D191" s="366" t="s">
        <v>238</v>
      </c>
      <c r="E191" s="368">
        <v>42709</v>
      </c>
      <c r="F191" s="369">
        <v>168.95</v>
      </c>
      <c r="G191" s="370">
        <v>9</v>
      </c>
      <c r="H191" s="371">
        <f t="shared" si="2"/>
        <v>1520.55</v>
      </c>
    </row>
    <row r="192" spans="1:8">
      <c r="A192" s="365" t="s">
        <v>252</v>
      </c>
      <c r="B192" s="366" t="s">
        <v>226</v>
      </c>
      <c r="C192" s="367" t="s">
        <v>237</v>
      </c>
      <c r="D192" s="366" t="s">
        <v>238</v>
      </c>
      <c r="E192" s="368">
        <v>42709</v>
      </c>
      <c r="F192" s="369">
        <v>340.95</v>
      </c>
      <c r="G192" s="370">
        <v>10</v>
      </c>
      <c r="H192" s="371">
        <f t="shared" si="2"/>
        <v>3409.5</v>
      </c>
    </row>
    <row r="193" spans="1:8">
      <c r="A193" s="365" t="s">
        <v>225</v>
      </c>
      <c r="B193" s="366" t="s">
        <v>242</v>
      </c>
      <c r="C193" s="367" t="s">
        <v>227</v>
      </c>
      <c r="D193" s="366" t="s">
        <v>250</v>
      </c>
      <c r="E193" s="368">
        <v>42709</v>
      </c>
      <c r="F193" s="369">
        <v>799.95</v>
      </c>
      <c r="G193" s="370">
        <v>3</v>
      </c>
      <c r="H193" s="371">
        <f t="shared" si="2"/>
        <v>2399.85</v>
      </c>
    </row>
    <row r="194" spans="1:8">
      <c r="A194" s="365" t="s">
        <v>225</v>
      </c>
      <c r="B194" s="366" t="s">
        <v>242</v>
      </c>
      <c r="C194" s="367" t="s">
        <v>227</v>
      </c>
      <c r="D194" s="366" t="s">
        <v>228</v>
      </c>
      <c r="E194" s="368">
        <v>42710</v>
      </c>
      <c r="F194" s="369">
        <v>799.95</v>
      </c>
      <c r="G194" s="370">
        <v>19</v>
      </c>
      <c r="H194" s="371">
        <f t="shared" si="2"/>
        <v>15199.05</v>
      </c>
    </row>
    <row r="195" spans="1:8">
      <c r="A195" s="365" t="s">
        <v>251</v>
      </c>
      <c r="B195" s="366" t="s">
        <v>231</v>
      </c>
      <c r="C195" s="367" t="s">
        <v>227</v>
      </c>
      <c r="D195" s="366" t="s">
        <v>233</v>
      </c>
      <c r="E195" s="368">
        <v>42710</v>
      </c>
      <c r="F195" s="369">
        <v>340.95</v>
      </c>
      <c r="G195" s="370">
        <v>14</v>
      </c>
      <c r="H195" s="371">
        <f t="shared" si="2"/>
        <v>4773.3</v>
      </c>
    </row>
    <row r="196" spans="1:8">
      <c r="A196" s="365" t="s">
        <v>251</v>
      </c>
      <c r="B196" s="366" t="s">
        <v>242</v>
      </c>
      <c r="C196" s="367" t="s">
        <v>227</v>
      </c>
      <c r="D196" s="366" t="s">
        <v>233</v>
      </c>
      <c r="E196" s="368">
        <v>42712</v>
      </c>
      <c r="F196" s="369">
        <v>799.95</v>
      </c>
      <c r="G196" s="370">
        <v>11</v>
      </c>
      <c r="H196" s="371">
        <f t="shared" si="2"/>
        <v>8799.45</v>
      </c>
    </row>
    <row r="197" spans="1:8">
      <c r="A197" s="365" t="s">
        <v>248</v>
      </c>
      <c r="B197" s="366" t="s">
        <v>242</v>
      </c>
      <c r="C197" s="367" t="s">
        <v>243</v>
      </c>
      <c r="D197" s="366" t="s">
        <v>250</v>
      </c>
      <c r="E197" s="368">
        <v>42712</v>
      </c>
      <c r="F197" s="369">
        <v>799.95</v>
      </c>
      <c r="G197" s="370">
        <v>6</v>
      </c>
      <c r="H197" s="371">
        <f t="shared" si="2"/>
        <v>4799.7</v>
      </c>
    </row>
    <row r="198" spans="1:8">
      <c r="A198" s="365" t="s">
        <v>225</v>
      </c>
      <c r="B198" s="366" t="s">
        <v>236</v>
      </c>
      <c r="C198" s="367" t="s">
        <v>227</v>
      </c>
      <c r="D198" s="366" t="s">
        <v>233</v>
      </c>
      <c r="E198" s="368">
        <v>42713</v>
      </c>
      <c r="F198" s="369">
        <v>79.99</v>
      </c>
      <c r="G198" s="370">
        <v>3</v>
      </c>
      <c r="H198" s="371">
        <f t="shared" ref="H198:H261" si="3">F198*G198</f>
        <v>239.97</v>
      </c>
    </row>
    <row r="199" spans="1:8">
      <c r="A199" s="365" t="s">
        <v>235</v>
      </c>
      <c r="B199" s="366" t="s">
        <v>239</v>
      </c>
      <c r="C199" s="367" t="s">
        <v>237</v>
      </c>
      <c r="D199" s="366" t="s">
        <v>238</v>
      </c>
      <c r="E199" s="368">
        <v>42716</v>
      </c>
      <c r="F199" s="369">
        <v>168.95</v>
      </c>
      <c r="G199" s="370">
        <v>5</v>
      </c>
      <c r="H199" s="371">
        <f t="shared" si="3"/>
        <v>844.75</v>
      </c>
    </row>
    <row r="200" spans="1:8">
      <c r="A200" s="365" t="s">
        <v>244</v>
      </c>
      <c r="B200" s="366" t="s">
        <v>242</v>
      </c>
      <c r="C200" s="367" t="s">
        <v>227</v>
      </c>
      <c r="D200" s="366" t="s">
        <v>228</v>
      </c>
      <c r="E200" s="368">
        <v>42716</v>
      </c>
      <c r="F200" s="369">
        <v>799.95</v>
      </c>
      <c r="G200" s="370">
        <v>19</v>
      </c>
      <c r="H200" s="371">
        <f t="shared" si="3"/>
        <v>15199.05</v>
      </c>
    </row>
    <row r="201" spans="1:8">
      <c r="A201" s="365" t="s">
        <v>244</v>
      </c>
      <c r="B201" s="366" t="s">
        <v>236</v>
      </c>
      <c r="C201" s="367" t="s">
        <v>227</v>
      </c>
      <c r="D201" s="366" t="s">
        <v>247</v>
      </c>
      <c r="E201" s="368">
        <v>42716</v>
      </c>
      <c r="F201" s="369">
        <v>79.99</v>
      </c>
      <c r="G201" s="370">
        <v>10</v>
      </c>
      <c r="H201" s="371">
        <f t="shared" si="3"/>
        <v>799.9</v>
      </c>
    </row>
    <row r="202" spans="1:8">
      <c r="A202" s="365" t="s">
        <v>246</v>
      </c>
      <c r="B202" s="366" t="s">
        <v>226</v>
      </c>
      <c r="C202" s="367" t="s">
        <v>227</v>
      </c>
      <c r="D202" s="366" t="s">
        <v>250</v>
      </c>
      <c r="E202" s="368">
        <v>42716</v>
      </c>
      <c r="F202" s="369">
        <v>340.95</v>
      </c>
      <c r="G202" s="370">
        <v>8</v>
      </c>
      <c r="H202" s="371">
        <f t="shared" si="3"/>
        <v>2727.6</v>
      </c>
    </row>
    <row r="203" spans="1:8">
      <c r="A203" s="365" t="s">
        <v>244</v>
      </c>
      <c r="B203" s="366" t="s">
        <v>242</v>
      </c>
      <c r="C203" s="367" t="s">
        <v>227</v>
      </c>
      <c r="D203" s="366" t="s">
        <v>250</v>
      </c>
      <c r="E203" s="368">
        <v>42716</v>
      </c>
      <c r="F203" s="369">
        <v>799.95</v>
      </c>
      <c r="G203" s="370">
        <v>9</v>
      </c>
      <c r="H203" s="371">
        <f t="shared" si="3"/>
        <v>7199.55</v>
      </c>
    </row>
    <row r="204" spans="1:8">
      <c r="A204" s="365" t="s">
        <v>244</v>
      </c>
      <c r="B204" s="366" t="s">
        <v>231</v>
      </c>
      <c r="C204" s="367" t="s">
        <v>227</v>
      </c>
      <c r="D204" s="366" t="s">
        <v>247</v>
      </c>
      <c r="E204" s="368">
        <v>42717</v>
      </c>
      <c r="F204" s="369">
        <v>340.95</v>
      </c>
      <c r="G204" s="370">
        <v>6</v>
      </c>
      <c r="H204" s="371">
        <f t="shared" si="3"/>
        <v>2045.7</v>
      </c>
    </row>
    <row r="205" spans="1:8">
      <c r="A205" s="365" t="s">
        <v>241</v>
      </c>
      <c r="B205" s="366" t="s">
        <v>236</v>
      </c>
      <c r="C205" s="367" t="s">
        <v>243</v>
      </c>
      <c r="D205" s="366" t="s">
        <v>233</v>
      </c>
      <c r="E205" s="368">
        <v>42717</v>
      </c>
      <c r="F205" s="369">
        <v>79.99</v>
      </c>
      <c r="G205" s="370">
        <v>11</v>
      </c>
      <c r="H205" s="371">
        <f t="shared" si="3"/>
        <v>879.89</v>
      </c>
    </row>
    <row r="206" spans="1:8">
      <c r="A206" s="365" t="s">
        <v>246</v>
      </c>
      <c r="B206" s="366" t="s">
        <v>239</v>
      </c>
      <c r="C206" s="367" t="s">
        <v>227</v>
      </c>
      <c r="D206" s="366" t="s">
        <v>238</v>
      </c>
      <c r="E206" s="368">
        <v>42718</v>
      </c>
      <c r="F206" s="369">
        <v>168.95</v>
      </c>
      <c r="G206" s="370">
        <v>7</v>
      </c>
      <c r="H206" s="371">
        <f t="shared" si="3"/>
        <v>1182.65</v>
      </c>
    </row>
    <row r="207" spans="1:8">
      <c r="A207" s="365" t="s">
        <v>248</v>
      </c>
      <c r="B207" s="366" t="s">
        <v>231</v>
      </c>
      <c r="C207" s="367" t="s">
        <v>243</v>
      </c>
      <c r="D207" s="366" t="s">
        <v>233</v>
      </c>
      <c r="E207" s="368">
        <v>42718</v>
      </c>
      <c r="F207" s="369">
        <v>340.95</v>
      </c>
      <c r="G207" s="370">
        <v>2</v>
      </c>
      <c r="H207" s="371">
        <f t="shared" si="3"/>
        <v>681.9</v>
      </c>
    </row>
    <row r="208" spans="1:8">
      <c r="A208" s="365" t="s">
        <v>246</v>
      </c>
      <c r="B208" s="366" t="s">
        <v>231</v>
      </c>
      <c r="C208" s="367" t="s">
        <v>227</v>
      </c>
      <c r="D208" s="366" t="s">
        <v>250</v>
      </c>
      <c r="E208" s="368">
        <v>42718</v>
      </c>
      <c r="F208" s="369">
        <v>340.95</v>
      </c>
      <c r="G208" s="370">
        <v>15</v>
      </c>
      <c r="H208" s="371">
        <f t="shared" si="3"/>
        <v>5114.25</v>
      </c>
    </row>
    <row r="209" spans="1:8">
      <c r="A209" s="365" t="s">
        <v>251</v>
      </c>
      <c r="B209" s="366" t="s">
        <v>236</v>
      </c>
      <c r="C209" s="367" t="s">
        <v>227</v>
      </c>
      <c r="D209" s="366" t="s">
        <v>228</v>
      </c>
      <c r="E209" s="368">
        <v>42719</v>
      </c>
      <c r="F209" s="369">
        <v>79.99</v>
      </c>
      <c r="G209" s="370">
        <v>12</v>
      </c>
      <c r="H209" s="371">
        <f t="shared" si="3"/>
        <v>959.88</v>
      </c>
    </row>
    <row r="210" spans="1:8">
      <c r="A210" s="365" t="s">
        <v>240</v>
      </c>
      <c r="B210" s="366" t="s">
        <v>242</v>
      </c>
      <c r="C210" s="367" t="s">
        <v>232</v>
      </c>
      <c r="D210" s="366" t="s">
        <v>250</v>
      </c>
      <c r="E210" s="368">
        <v>42719</v>
      </c>
      <c r="F210" s="369">
        <v>799.95</v>
      </c>
      <c r="G210" s="370">
        <v>14</v>
      </c>
      <c r="H210" s="371">
        <f t="shared" si="3"/>
        <v>11199.3</v>
      </c>
    </row>
    <row r="211" spans="1:8">
      <c r="A211" s="365" t="s">
        <v>249</v>
      </c>
      <c r="B211" s="366" t="s">
        <v>242</v>
      </c>
      <c r="C211" s="367" t="s">
        <v>243</v>
      </c>
      <c r="D211" s="366" t="s">
        <v>250</v>
      </c>
      <c r="E211" s="368">
        <v>42719</v>
      </c>
      <c r="F211" s="369">
        <v>799.95</v>
      </c>
      <c r="G211" s="370">
        <v>15</v>
      </c>
      <c r="H211" s="371">
        <f t="shared" si="3"/>
        <v>11999.25</v>
      </c>
    </row>
    <row r="212" spans="1:8">
      <c r="A212" s="365" t="s">
        <v>249</v>
      </c>
      <c r="B212" s="366" t="s">
        <v>226</v>
      </c>
      <c r="C212" s="367" t="s">
        <v>243</v>
      </c>
      <c r="D212" s="366" t="s">
        <v>250</v>
      </c>
      <c r="E212" s="368">
        <v>42719</v>
      </c>
      <c r="F212" s="369">
        <v>340.95</v>
      </c>
      <c r="G212" s="370">
        <v>4</v>
      </c>
      <c r="H212" s="371">
        <f t="shared" si="3"/>
        <v>1363.8</v>
      </c>
    </row>
    <row r="213" spans="1:8">
      <c r="A213" s="365" t="s">
        <v>235</v>
      </c>
      <c r="B213" s="366" t="s">
        <v>242</v>
      </c>
      <c r="C213" s="367" t="s">
        <v>237</v>
      </c>
      <c r="D213" s="366" t="s">
        <v>238</v>
      </c>
      <c r="E213" s="368">
        <v>42725</v>
      </c>
      <c r="F213" s="369">
        <v>799.95</v>
      </c>
      <c r="G213" s="370">
        <v>11</v>
      </c>
      <c r="H213" s="371">
        <f t="shared" si="3"/>
        <v>8799.45</v>
      </c>
    </row>
    <row r="214" spans="1:8">
      <c r="A214" s="365" t="s">
        <v>241</v>
      </c>
      <c r="B214" s="366" t="s">
        <v>226</v>
      </c>
      <c r="C214" s="367" t="s">
        <v>243</v>
      </c>
      <c r="D214" s="366" t="s">
        <v>247</v>
      </c>
      <c r="E214" s="368">
        <v>42725</v>
      </c>
      <c r="F214" s="369">
        <v>340.95</v>
      </c>
      <c r="G214" s="370">
        <v>14</v>
      </c>
      <c r="H214" s="371">
        <f t="shared" si="3"/>
        <v>4773.3</v>
      </c>
    </row>
    <row r="215" spans="1:8">
      <c r="A215" s="365" t="s">
        <v>235</v>
      </c>
      <c r="B215" s="366" t="s">
        <v>236</v>
      </c>
      <c r="C215" s="367" t="s">
        <v>237</v>
      </c>
      <c r="D215" s="366" t="s">
        <v>238</v>
      </c>
      <c r="E215" s="368">
        <v>42726</v>
      </c>
      <c r="F215" s="369">
        <v>79.99</v>
      </c>
      <c r="G215" s="370">
        <v>6</v>
      </c>
      <c r="H215" s="371">
        <f t="shared" si="3"/>
        <v>479.94</v>
      </c>
    </row>
    <row r="216" spans="1:8">
      <c r="A216" s="365" t="s">
        <v>240</v>
      </c>
      <c r="B216" s="366" t="s">
        <v>239</v>
      </c>
      <c r="C216" s="367" t="s">
        <v>232</v>
      </c>
      <c r="D216" s="366" t="s">
        <v>247</v>
      </c>
      <c r="E216" s="368">
        <v>42726</v>
      </c>
      <c r="F216" s="369">
        <v>168.95</v>
      </c>
      <c r="G216" s="370">
        <v>7</v>
      </c>
      <c r="H216" s="371">
        <f t="shared" si="3"/>
        <v>1182.65</v>
      </c>
    </row>
    <row r="217" spans="1:8">
      <c r="A217" s="365" t="s">
        <v>235</v>
      </c>
      <c r="B217" s="366" t="s">
        <v>242</v>
      </c>
      <c r="C217" s="367" t="s">
        <v>237</v>
      </c>
      <c r="D217" s="366" t="s">
        <v>247</v>
      </c>
      <c r="E217" s="368">
        <v>42726</v>
      </c>
      <c r="F217" s="369">
        <v>799.95</v>
      </c>
      <c r="G217" s="370">
        <v>2</v>
      </c>
      <c r="H217" s="371">
        <f t="shared" si="3"/>
        <v>1599.9</v>
      </c>
    </row>
    <row r="218" spans="1:8">
      <c r="A218" s="365" t="s">
        <v>241</v>
      </c>
      <c r="B218" s="366" t="s">
        <v>226</v>
      </c>
      <c r="C218" s="367" t="s">
        <v>243</v>
      </c>
      <c r="D218" s="366" t="s">
        <v>233</v>
      </c>
      <c r="E218" s="368">
        <v>42726</v>
      </c>
      <c r="F218" s="369">
        <v>340.95</v>
      </c>
      <c r="G218" s="370">
        <v>13</v>
      </c>
      <c r="H218" s="371">
        <f t="shared" si="3"/>
        <v>4432.35</v>
      </c>
    </row>
    <row r="219" spans="1:8">
      <c r="A219" s="365" t="s">
        <v>246</v>
      </c>
      <c r="B219" s="366" t="s">
        <v>242</v>
      </c>
      <c r="C219" s="367" t="s">
        <v>227</v>
      </c>
      <c r="D219" s="366" t="s">
        <v>228</v>
      </c>
      <c r="E219" s="368">
        <v>42730</v>
      </c>
      <c r="F219" s="369">
        <v>799.95</v>
      </c>
      <c r="G219" s="370">
        <v>15</v>
      </c>
      <c r="H219" s="371">
        <f t="shared" si="3"/>
        <v>11999.25</v>
      </c>
    </row>
    <row r="220" spans="1:8">
      <c r="A220" s="365" t="s">
        <v>246</v>
      </c>
      <c r="B220" s="366" t="s">
        <v>236</v>
      </c>
      <c r="C220" s="367" t="s">
        <v>227</v>
      </c>
      <c r="D220" s="366" t="s">
        <v>233</v>
      </c>
      <c r="E220" s="368">
        <v>42730</v>
      </c>
      <c r="F220" s="369">
        <v>79.99</v>
      </c>
      <c r="G220" s="370">
        <v>12</v>
      </c>
      <c r="H220" s="371">
        <f t="shared" si="3"/>
        <v>959.88</v>
      </c>
    </row>
    <row r="221" spans="1:8">
      <c r="A221" s="365" t="s">
        <v>225</v>
      </c>
      <c r="B221" s="366" t="s">
        <v>239</v>
      </c>
      <c r="C221" s="367" t="s">
        <v>227</v>
      </c>
      <c r="D221" s="366" t="s">
        <v>250</v>
      </c>
      <c r="E221" s="368">
        <v>42732</v>
      </c>
      <c r="F221" s="369">
        <v>168.95</v>
      </c>
      <c r="G221" s="370">
        <v>14</v>
      </c>
      <c r="H221" s="371">
        <f t="shared" si="3"/>
        <v>2365.3</v>
      </c>
    </row>
    <row r="222" spans="1:8">
      <c r="A222" s="365" t="s">
        <v>244</v>
      </c>
      <c r="B222" s="366" t="s">
        <v>226</v>
      </c>
      <c r="C222" s="367" t="s">
        <v>227</v>
      </c>
      <c r="D222" s="366" t="s">
        <v>228</v>
      </c>
      <c r="E222" s="368">
        <v>42733</v>
      </c>
      <c r="F222" s="369">
        <v>340.95</v>
      </c>
      <c r="G222" s="370">
        <v>9</v>
      </c>
      <c r="H222" s="371">
        <f t="shared" si="3"/>
        <v>3068.55</v>
      </c>
    </row>
    <row r="223" spans="1:8">
      <c r="A223" s="365" t="s">
        <v>244</v>
      </c>
      <c r="B223" s="366" t="s">
        <v>242</v>
      </c>
      <c r="C223" s="367" t="s">
        <v>227</v>
      </c>
      <c r="D223" s="366" t="s">
        <v>228</v>
      </c>
      <c r="E223" s="368">
        <v>42734</v>
      </c>
      <c r="F223" s="369">
        <v>799.95</v>
      </c>
      <c r="G223" s="370">
        <v>14</v>
      </c>
      <c r="H223" s="371">
        <f t="shared" si="3"/>
        <v>11199.3</v>
      </c>
    </row>
    <row r="224" spans="1:8">
      <c r="A224" s="365" t="s">
        <v>240</v>
      </c>
      <c r="B224" s="366" t="s">
        <v>242</v>
      </c>
      <c r="C224" s="367" t="s">
        <v>232</v>
      </c>
      <c r="D224" s="366" t="s">
        <v>247</v>
      </c>
      <c r="E224" s="368">
        <v>42734</v>
      </c>
      <c r="F224" s="369">
        <v>799.95</v>
      </c>
      <c r="G224" s="370">
        <v>3</v>
      </c>
      <c r="H224" s="371">
        <f t="shared" si="3"/>
        <v>2399.85</v>
      </c>
    </row>
    <row r="225" spans="1:8">
      <c r="A225" s="365" t="s">
        <v>230</v>
      </c>
      <c r="B225" s="366" t="s">
        <v>231</v>
      </c>
      <c r="C225" s="367" t="s">
        <v>232</v>
      </c>
      <c r="D225" s="366" t="s">
        <v>247</v>
      </c>
      <c r="E225" s="368">
        <v>42734</v>
      </c>
      <c r="F225" s="369">
        <v>340.95</v>
      </c>
      <c r="G225" s="370">
        <v>14</v>
      </c>
      <c r="H225" s="371">
        <f t="shared" si="3"/>
        <v>4773.3</v>
      </c>
    </row>
    <row r="226" spans="1:8">
      <c r="A226" s="365" t="s">
        <v>251</v>
      </c>
      <c r="B226" s="366" t="s">
        <v>226</v>
      </c>
      <c r="C226" s="367" t="s">
        <v>237</v>
      </c>
      <c r="D226" s="366" t="s">
        <v>238</v>
      </c>
      <c r="E226" s="368">
        <v>42737</v>
      </c>
      <c r="F226" s="369">
        <v>340.95</v>
      </c>
      <c r="G226" s="370">
        <v>6</v>
      </c>
      <c r="H226" s="371">
        <f t="shared" si="3"/>
        <v>2045.7</v>
      </c>
    </row>
    <row r="227" spans="1:8">
      <c r="A227" s="365" t="s">
        <v>244</v>
      </c>
      <c r="B227" s="366" t="s">
        <v>236</v>
      </c>
      <c r="C227" s="367" t="s">
        <v>227</v>
      </c>
      <c r="D227" s="366" t="s">
        <v>238</v>
      </c>
      <c r="E227" s="368">
        <v>42737</v>
      </c>
      <c r="F227" s="369">
        <v>79.99</v>
      </c>
      <c r="G227" s="370">
        <v>2</v>
      </c>
      <c r="H227" s="371">
        <f t="shared" si="3"/>
        <v>159.98</v>
      </c>
    </row>
    <row r="228" spans="1:8">
      <c r="A228" s="365" t="s">
        <v>244</v>
      </c>
      <c r="B228" s="366" t="s">
        <v>231</v>
      </c>
      <c r="C228" s="367" t="s">
        <v>227</v>
      </c>
      <c r="D228" s="366" t="s">
        <v>233</v>
      </c>
      <c r="E228" s="368">
        <v>42737</v>
      </c>
      <c r="F228" s="369">
        <v>340.95</v>
      </c>
      <c r="G228" s="370">
        <v>13</v>
      </c>
      <c r="H228" s="371">
        <f t="shared" si="3"/>
        <v>4432.35</v>
      </c>
    </row>
    <row r="229" spans="1:8">
      <c r="A229" s="365" t="s">
        <v>225</v>
      </c>
      <c r="B229" s="366" t="s">
        <v>226</v>
      </c>
      <c r="C229" s="367" t="s">
        <v>227</v>
      </c>
      <c r="D229" s="366" t="s">
        <v>250</v>
      </c>
      <c r="E229" s="368">
        <v>42738</v>
      </c>
      <c r="F229" s="369">
        <v>340.95</v>
      </c>
      <c r="G229" s="370">
        <v>2</v>
      </c>
      <c r="H229" s="371">
        <f t="shared" si="3"/>
        <v>681.9</v>
      </c>
    </row>
    <row r="230" spans="1:8">
      <c r="A230" s="365" t="s">
        <v>248</v>
      </c>
      <c r="B230" s="366" t="s">
        <v>236</v>
      </c>
      <c r="C230" s="367" t="s">
        <v>243</v>
      </c>
      <c r="D230" s="366" t="s">
        <v>228</v>
      </c>
      <c r="E230" s="368">
        <v>42739</v>
      </c>
      <c r="F230" s="369">
        <v>79.99</v>
      </c>
      <c r="G230" s="370">
        <v>8</v>
      </c>
      <c r="H230" s="371">
        <f t="shared" si="3"/>
        <v>639.92</v>
      </c>
    </row>
    <row r="231" spans="1:8">
      <c r="A231" s="365" t="s">
        <v>230</v>
      </c>
      <c r="B231" s="366" t="s">
        <v>226</v>
      </c>
      <c r="C231" s="367" t="s">
        <v>232</v>
      </c>
      <c r="D231" s="366" t="s">
        <v>247</v>
      </c>
      <c r="E231" s="368">
        <v>42740</v>
      </c>
      <c r="F231" s="369">
        <v>340.95</v>
      </c>
      <c r="G231" s="370">
        <v>2</v>
      </c>
      <c r="H231" s="371">
        <f t="shared" si="3"/>
        <v>681.9</v>
      </c>
    </row>
    <row r="232" spans="1:8">
      <c r="A232" s="365" t="s">
        <v>244</v>
      </c>
      <c r="B232" s="366" t="s">
        <v>242</v>
      </c>
      <c r="C232" s="367" t="s">
        <v>227</v>
      </c>
      <c r="D232" s="366" t="s">
        <v>238</v>
      </c>
      <c r="E232" s="368">
        <v>42741</v>
      </c>
      <c r="F232" s="369">
        <v>799.95</v>
      </c>
      <c r="G232" s="370">
        <v>14</v>
      </c>
      <c r="H232" s="371">
        <f t="shared" si="3"/>
        <v>11199.3</v>
      </c>
    </row>
    <row r="233" spans="1:8">
      <c r="A233" s="365" t="s">
        <v>241</v>
      </c>
      <c r="B233" s="366" t="s">
        <v>226</v>
      </c>
      <c r="C233" s="367" t="s">
        <v>243</v>
      </c>
      <c r="D233" s="366" t="s">
        <v>233</v>
      </c>
      <c r="E233" s="368">
        <v>42741</v>
      </c>
      <c r="F233" s="369">
        <v>340.95</v>
      </c>
      <c r="G233" s="370">
        <v>13</v>
      </c>
      <c r="H233" s="371">
        <f t="shared" si="3"/>
        <v>4432.35</v>
      </c>
    </row>
    <row r="234" spans="1:8">
      <c r="A234" s="365" t="s">
        <v>246</v>
      </c>
      <c r="B234" s="366" t="s">
        <v>242</v>
      </c>
      <c r="C234" s="367" t="s">
        <v>227</v>
      </c>
      <c r="D234" s="366" t="s">
        <v>238</v>
      </c>
      <c r="E234" s="368">
        <v>42744</v>
      </c>
      <c r="F234" s="369">
        <v>799.95</v>
      </c>
      <c r="G234" s="370">
        <v>2</v>
      </c>
      <c r="H234" s="371">
        <f t="shared" si="3"/>
        <v>1599.9</v>
      </c>
    </row>
    <row r="235" spans="1:8">
      <c r="A235" s="365" t="s">
        <v>252</v>
      </c>
      <c r="B235" s="366" t="s">
        <v>242</v>
      </c>
      <c r="C235" s="367" t="s">
        <v>237</v>
      </c>
      <c r="D235" s="366" t="s">
        <v>247</v>
      </c>
      <c r="E235" s="368">
        <v>42744</v>
      </c>
      <c r="F235" s="369">
        <v>799.95</v>
      </c>
      <c r="G235" s="370">
        <v>15</v>
      </c>
      <c r="H235" s="371">
        <f t="shared" si="3"/>
        <v>11999.25</v>
      </c>
    </row>
    <row r="236" spans="1:8">
      <c r="A236" s="365" t="s">
        <v>225</v>
      </c>
      <c r="B236" s="366" t="s">
        <v>226</v>
      </c>
      <c r="C236" s="367" t="s">
        <v>227</v>
      </c>
      <c r="D236" s="366" t="s">
        <v>247</v>
      </c>
      <c r="E236" s="368">
        <v>42744</v>
      </c>
      <c r="F236" s="369">
        <v>340.95</v>
      </c>
      <c r="G236" s="370">
        <v>13</v>
      </c>
      <c r="H236" s="371">
        <f t="shared" si="3"/>
        <v>4432.35</v>
      </c>
    </row>
    <row r="237" spans="1:8">
      <c r="A237" s="365" t="s">
        <v>230</v>
      </c>
      <c r="B237" s="366" t="s">
        <v>236</v>
      </c>
      <c r="C237" s="367" t="s">
        <v>232</v>
      </c>
      <c r="D237" s="366" t="s">
        <v>233</v>
      </c>
      <c r="E237" s="368">
        <v>42744</v>
      </c>
      <c r="F237" s="369">
        <v>79.99</v>
      </c>
      <c r="G237" s="370">
        <v>13</v>
      </c>
      <c r="H237" s="371">
        <f t="shared" si="3"/>
        <v>1039.87</v>
      </c>
    </row>
    <row r="238" spans="1:8">
      <c r="A238" s="365" t="s">
        <v>235</v>
      </c>
      <c r="B238" s="366" t="s">
        <v>239</v>
      </c>
      <c r="C238" s="367" t="s">
        <v>237</v>
      </c>
      <c r="D238" s="366" t="s">
        <v>228</v>
      </c>
      <c r="E238" s="368">
        <v>42745</v>
      </c>
      <c r="F238" s="369">
        <v>168.95</v>
      </c>
      <c r="G238" s="370">
        <v>7</v>
      </c>
      <c r="H238" s="371">
        <f t="shared" si="3"/>
        <v>1182.65</v>
      </c>
    </row>
    <row r="239" spans="1:8">
      <c r="A239" s="365" t="s">
        <v>230</v>
      </c>
      <c r="B239" s="366" t="s">
        <v>226</v>
      </c>
      <c r="C239" s="367" t="s">
        <v>232</v>
      </c>
      <c r="D239" s="366" t="s">
        <v>247</v>
      </c>
      <c r="E239" s="368">
        <v>42745</v>
      </c>
      <c r="F239" s="369">
        <v>340.95</v>
      </c>
      <c r="G239" s="370">
        <v>9</v>
      </c>
      <c r="H239" s="371">
        <f t="shared" si="3"/>
        <v>3068.55</v>
      </c>
    </row>
    <row r="240" spans="1:8">
      <c r="A240" s="365" t="s">
        <v>244</v>
      </c>
      <c r="B240" s="366" t="s">
        <v>231</v>
      </c>
      <c r="C240" s="367" t="s">
        <v>227</v>
      </c>
      <c r="D240" s="366" t="s">
        <v>250</v>
      </c>
      <c r="E240" s="368">
        <v>42745</v>
      </c>
      <c r="F240" s="369">
        <v>340.95</v>
      </c>
      <c r="G240" s="370">
        <v>7</v>
      </c>
      <c r="H240" s="371">
        <f t="shared" si="3"/>
        <v>2386.65</v>
      </c>
    </row>
    <row r="241" spans="1:8">
      <c r="A241" s="365" t="s">
        <v>249</v>
      </c>
      <c r="B241" s="366" t="s">
        <v>231</v>
      </c>
      <c r="C241" s="367" t="s">
        <v>243</v>
      </c>
      <c r="D241" s="366" t="s">
        <v>238</v>
      </c>
      <c r="E241" s="368">
        <v>42746</v>
      </c>
      <c r="F241" s="369">
        <v>340.95</v>
      </c>
      <c r="G241" s="370">
        <v>14</v>
      </c>
      <c r="H241" s="371">
        <f t="shared" si="3"/>
        <v>4773.3</v>
      </c>
    </row>
    <row r="242" spans="1:8">
      <c r="A242" s="365" t="s">
        <v>225</v>
      </c>
      <c r="B242" s="366" t="s">
        <v>236</v>
      </c>
      <c r="C242" s="367" t="s">
        <v>227</v>
      </c>
      <c r="D242" s="366" t="s">
        <v>238</v>
      </c>
      <c r="E242" s="368">
        <v>42747</v>
      </c>
      <c r="F242" s="369">
        <v>79.99</v>
      </c>
      <c r="G242" s="370">
        <v>9</v>
      </c>
      <c r="H242" s="371">
        <f t="shared" si="3"/>
        <v>719.91</v>
      </c>
    </row>
    <row r="243" spans="1:8">
      <c r="A243" s="365" t="s">
        <v>240</v>
      </c>
      <c r="B243" s="366" t="s">
        <v>226</v>
      </c>
      <c r="C243" s="367" t="s">
        <v>232</v>
      </c>
      <c r="D243" s="366" t="s">
        <v>228</v>
      </c>
      <c r="E243" s="368">
        <v>42747</v>
      </c>
      <c r="F243" s="369">
        <v>340.95</v>
      </c>
      <c r="G243" s="370">
        <v>12</v>
      </c>
      <c r="H243" s="371">
        <f t="shared" si="3"/>
        <v>4091.4</v>
      </c>
    </row>
    <row r="244" spans="1:8">
      <c r="A244" s="365" t="s">
        <v>248</v>
      </c>
      <c r="B244" s="366" t="s">
        <v>242</v>
      </c>
      <c r="C244" s="367" t="s">
        <v>243</v>
      </c>
      <c r="D244" s="366" t="s">
        <v>233</v>
      </c>
      <c r="E244" s="368">
        <v>42748</v>
      </c>
      <c r="F244" s="369">
        <v>799.95</v>
      </c>
      <c r="G244" s="370">
        <v>2</v>
      </c>
      <c r="H244" s="371">
        <f t="shared" si="3"/>
        <v>1599.9</v>
      </c>
    </row>
    <row r="245" spans="1:8">
      <c r="A245" s="365" t="s">
        <v>244</v>
      </c>
      <c r="B245" s="366" t="s">
        <v>231</v>
      </c>
      <c r="C245" s="367" t="s">
        <v>227</v>
      </c>
      <c r="D245" s="366" t="s">
        <v>238</v>
      </c>
      <c r="E245" s="368">
        <v>42750</v>
      </c>
      <c r="F245" s="369">
        <v>340.95</v>
      </c>
      <c r="G245" s="370">
        <v>3</v>
      </c>
      <c r="H245" s="371">
        <f t="shared" si="3"/>
        <v>1022.85</v>
      </c>
    </row>
    <row r="246" spans="1:8">
      <c r="A246" s="365" t="s">
        <v>246</v>
      </c>
      <c r="B246" s="366" t="s">
        <v>242</v>
      </c>
      <c r="C246" s="367" t="s">
        <v>227</v>
      </c>
      <c r="D246" s="366" t="s">
        <v>250</v>
      </c>
      <c r="E246" s="368">
        <v>42750</v>
      </c>
      <c r="F246" s="369">
        <v>799.95</v>
      </c>
      <c r="G246" s="370">
        <v>9</v>
      </c>
      <c r="H246" s="371">
        <f t="shared" si="3"/>
        <v>7199.55</v>
      </c>
    </row>
    <row r="247" spans="1:8">
      <c r="A247" s="365" t="s">
        <v>241</v>
      </c>
      <c r="B247" s="366" t="s">
        <v>239</v>
      </c>
      <c r="C247" s="367" t="s">
        <v>243</v>
      </c>
      <c r="D247" s="366" t="s">
        <v>228</v>
      </c>
      <c r="E247" s="368">
        <v>42751</v>
      </c>
      <c r="F247" s="369">
        <v>168.95</v>
      </c>
      <c r="G247" s="370">
        <v>12</v>
      </c>
      <c r="H247" s="371">
        <f t="shared" si="3"/>
        <v>2027.4</v>
      </c>
    </row>
    <row r="248" spans="1:8">
      <c r="A248" s="365" t="s">
        <v>230</v>
      </c>
      <c r="B248" s="366" t="s">
        <v>239</v>
      </c>
      <c r="C248" s="367" t="s">
        <v>232</v>
      </c>
      <c r="D248" s="366" t="s">
        <v>247</v>
      </c>
      <c r="E248" s="368">
        <v>42751</v>
      </c>
      <c r="F248" s="369">
        <v>168.95</v>
      </c>
      <c r="G248" s="370">
        <v>8</v>
      </c>
      <c r="H248" s="371">
        <f t="shared" si="3"/>
        <v>1351.6</v>
      </c>
    </row>
    <row r="249" spans="1:8">
      <c r="A249" s="365" t="s">
        <v>248</v>
      </c>
      <c r="B249" s="366" t="s">
        <v>231</v>
      </c>
      <c r="C249" s="367" t="s">
        <v>243</v>
      </c>
      <c r="D249" s="366" t="s">
        <v>228</v>
      </c>
      <c r="E249" s="368">
        <v>42752</v>
      </c>
      <c r="F249" s="369">
        <v>340.95</v>
      </c>
      <c r="G249" s="370">
        <v>12</v>
      </c>
      <c r="H249" s="371">
        <f t="shared" si="3"/>
        <v>4091.4</v>
      </c>
    </row>
    <row r="250" spans="1:8">
      <c r="A250" s="365" t="s">
        <v>225</v>
      </c>
      <c r="B250" s="366" t="s">
        <v>236</v>
      </c>
      <c r="C250" s="367" t="s">
        <v>227</v>
      </c>
      <c r="D250" s="366" t="s">
        <v>233</v>
      </c>
      <c r="E250" s="368">
        <v>42752</v>
      </c>
      <c r="F250" s="369">
        <v>79.99</v>
      </c>
      <c r="G250" s="370">
        <v>10</v>
      </c>
      <c r="H250" s="371">
        <f t="shared" si="3"/>
        <v>799.9</v>
      </c>
    </row>
    <row r="251" spans="1:8">
      <c r="A251" s="365" t="s">
        <v>246</v>
      </c>
      <c r="B251" s="366" t="s">
        <v>231</v>
      </c>
      <c r="C251" s="367" t="s">
        <v>227</v>
      </c>
      <c r="D251" s="366" t="s">
        <v>228</v>
      </c>
      <c r="E251" s="368">
        <v>42753</v>
      </c>
      <c r="F251" s="369">
        <v>340.95</v>
      </c>
      <c r="G251" s="370">
        <v>11</v>
      </c>
      <c r="H251" s="371">
        <f t="shared" si="3"/>
        <v>3750.45</v>
      </c>
    </row>
    <row r="252" spans="1:8">
      <c r="A252" s="365" t="s">
        <v>225</v>
      </c>
      <c r="B252" s="366" t="s">
        <v>226</v>
      </c>
      <c r="C252" s="367" t="s">
        <v>227</v>
      </c>
      <c r="D252" s="366" t="s">
        <v>238</v>
      </c>
      <c r="E252" s="368">
        <v>42754</v>
      </c>
      <c r="F252" s="369">
        <v>340.95</v>
      </c>
      <c r="G252" s="370">
        <v>10</v>
      </c>
      <c r="H252" s="371">
        <f t="shared" si="3"/>
        <v>3409.5</v>
      </c>
    </row>
    <row r="253" spans="1:8">
      <c r="A253" s="365" t="s">
        <v>251</v>
      </c>
      <c r="B253" s="366" t="s">
        <v>226</v>
      </c>
      <c r="C253" s="367" t="s">
        <v>237</v>
      </c>
      <c r="D253" s="366" t="s">
        <v>228</v>
      </c>
      <c r="E253" s="368">
        <v>42757</v>
      </c>
      <c r="F253" s="369">
        <v>340.95</v>
      </c>
      <c r="G253" s="370">
        <v>15</v>
      </c>
      <c r="H253" s="371">
        <f t="shared" si="3"/>
        <v>5114.25</v>
      </c>
    </row>
    <row r="254" spans="1:8">
      <c r="A254" s="365" t="s">
        <v>235</v>
      </c>
      <c r="B254" s="366" t="s">
        <v>239</v>
      </c>
      <c r="C254" s="367" t="s">
        <v>237</v>
      </c>
      <c r="D254" s="366" t="s">
        <v>228</v>
      </c>
      <c r="E254" s="368">
        <v>42757</v>
      </c>
      <c r="F254" s="369">
        <v>168.95</v>
      </c>
      <c r="G254" s="370">
        <v>20</v>
      </c>
      <c r="H254" s="371">
        <f t="shared" si="3"/>
        <v>3379</v>
      </c>
    </row>
    <row r="255" spans="1:8">
      <c r="A255" s="365" t="s">
        <v>246</v>
      </c>
      <c r="B255" s="366" t="s">
        <v>231</v>
      </c>
      <c r="C255" s="367" t="s">
        <v>227</v>
      </c>
      <c r="D255" s="366" t="s">
        <v>228</v>
      </c>
      <c r="E255" s="368">
        <v>42758</v>
      </c>
      <c r="F255" s="369">
        <v>340.95</v>
      </c>
      <c r="G255" s="370">
        <v>7</v>
      </c>
      <c r="H255" s="371">
        <f t="shared" si="3"/>
        <v>2386.65</v>
      </c>
    </row>
    <row r="256" spans="1:8">
      <c r="A256" s="365" t="s">
        <v>230</v>
      </c>
      <c r="B256" s="366" t="s">
        <v>231</v>
      </c>
      <c r="C256" s="367" t="s">
        <v>232</v>
      </c>
      <c r="D256" s="366" t="s">
        <v>247</v>
      </c>
      <c r="E256" s="368">
        <v>42758</v>
      </c>
      <c r="F256" s="369">
        <v>340.95</v>
      </c>
      <c r="G256" s="370">
        <v>4</v>
      </c>
      <c r="H256" s="371">
        <f t="shared" si="3"/>
        <v>1363.8</v>
      </c>
    </row>
    <row r="257" spans="1:8">
      <c r="A257" s="365" t="s">
        <v>244</v>
      </c>
      <c r="B257" s="366" t="s">
        <v>239</v>
      </c>
      <c r="C257" s="367" t="s">
        <v>227</v>
      </c>
      <c r="D257" s="366" t="s">
        <v>250</v>
      </c>
      <c r="E257" s="368">
        <v>42758</v>
      </c>
      <c r="F257" s="369">
        <v>168.95</v>
      </c>
      <c r="G257" s="370">
        <v>15</v>
      </c>
      <c r="H257" s="371">
        <f t="shared" si="3"/>
        <v>2534.25</v>
      </c>
    </row>
    <row r="258" spans="1:8">
      <c r="A258" s="365" t="s">
        <v>244</v>
      </c>
      <c r="B258" s="366" t="s">
        <v>242</v>
      </c>
      <c r="C258" s="367" t="s">
        <v>227</v>
      </c>
      <c r="D258" s="366" t="s">
        <v>238</v>
      </c>
      <c r="E258" s="368">
        <v>42759</v>
      </c>
      <c r="F258" s="369">
        <v>799.95</v>
      </c>
      <c r="G258" s="370">
        <v>8</v>
      </c>
      <c r="H258" s="371">
        <f t="shared" si="3"/>
        <v>6399.6</v>
      </c>
    </row>
    <row r="259" spans="1:8">
      <c r="A259" s="365" t="s">
        <v>241</v>
      </c>
      <c r="B259" s="366" t="s">
        <v>242</v>
      </c>
      <c r="C259" s="367" t="s">
        <v>243</v>
      </c>
      <c r="D259" s="366" t="s">
        <v>233</v>
      </c>
      <c r="E259" s="368">
        <v>42759</v>
      </c>
      <c r="F259" s="369">
        <v>799.95</v>
      </c>
      <c r="G259" s="370">
        <v>5</v>
      </c>
      <c r="H259" s="371">
        <f t="shared" si="3"/>
        <v>3999.75</v>
      </c>
    </row>
    <row r="260" spans="1:8">
      <c r="A260" s="365" t="s">
        <v>230</v>
      </c>
      <c r="B260" s="366" t="s">
        <v>231</v>
      </c>
      <c r="C260" s="367" t="s">
        <v>232</v>
      </c>
      <c r="D260" s="366" t="s">
        <v>238</v>
      </c>
      <c r="E260" s="368">
        <v>42761</v>
      </c>
      <c r="F260" s="369">
        <v>340.95</v>
      </c>
      <c r="G260" s="370">
        <v>14</v>
      </c>
      <c r="H260" s="371">
        <f t="shared" si="3"/>
        <v>4773.3</v>
      </c>
    </row>
    <row r="261" spans="1:8">
      <c r="A261" s="365" t="s">
        <v>252</v>
      </c>
      <c r="B261" s="366" t="s">
        <v>231</v>
      </c>
      <c r="C261" s="367" t="s">
        <v>237</v>
      </c>
      <c r="D261" s="366" t="s">
        <v>250</v>
      </c>
      <c r="E261" s="368">
        <v>42761</v>
      </c>
      <c r="F261" s="369">
        <v>340.95</v>
      </c>
      <c r="G261" s="370">
        <v>2</v>
      </c>
      <c r="H261" s="371">
        <f t="shared" si="3"/>
        <v>681.9</v>
      </c>
    </row>
    <row r="262" spans="1:8">
      <c r="A262" s="365" t="s">
        <v>246</v>
      </c>
      <c r="B262" s="366" t="s">
        <v>239</v>
      </c>
      <c r="C262" s="367" t="s">
        <v>227</v>
      </c>
      <c r="D262" s="366" t="s">
        <v>233</v>
      </c>
      <c r="E262" s="368">
        <v>42764</v>
      </c>
      <c r="F262" s="369">
        <v>168.95</v>
      </c>
      <c r="G262" s="370">
        <v>13</v>
      </c>
      <c r="H262" s="371">
        <f t="shared" ref="H262:H325" si="4">F262*G262</f>
        <v>2196.35</v>
      </c>
    </row>
    <row r="263" spans="1:8">
      <c r="A263" s="365" t="s">
        <v>241</v>
      </c>
      <c r="B263" s="366" t="s">
        <v>236</v>
      </c>
      <c r="C263" s="367" t="s">
        <v>243</v>
      </c>
      <c r="D263" s="366" t="s">
        <v>247</v>
      </c>
      <c r="E263" s="368">
        <v>42765</v>
      </c>
      <c r="F263" s="369">
        <v>79.99</v>
      </c>
      <c r="G263" s="370">
        <v>3</v>
      </c>
      <c r="H263" s="371">
        <f t="shared" si="4"/>
        <v>239.97</v>
      </c>
    </row>
    <row r="264" spans="1:8">
      <c r="A264" s="365" t="s">
        <v>244</v>
      </c>
      <c r="B264" s="366" t="s">
        <v>231</v>
      </c>
      <c r="C264" s="367" t="s">
        <v>227</v>
      </c>
      <c r="D264" s="366" t="s">
        <v>228</v>
      </c>
      <c r="E264" s="368">
        <v>42766</v>
      </c>
      <c r="F264" s="369">
        <v>340.95</v>
      </c>
      <c r="G264" s="370">
        <v>20</v>
      </c>
      <c r="H264" s="371">
        <f t="shared" si="4"/>
        <v>6819</v>
      </c>
    </row>
    <row r="265" spans="1:8">
      <c r="A265" s="365" t="s">
        <v>251</v>
      </c>
      <c r="B265" s="366" t="s">
        <v>242</v>
      </c>
      <c r="C265" s="367" t="s">
        <v>227</v>
      </c>
      <c r="D265" s="366" t="s">
        <v>247</v>
      </c>
      <c r="E265" s="368">
        <v>42768</v>
      </c>
      <c r="F265" s="369">
        <v>799.95</v>
      </c>
      <c r="G265" s="370">
        <v>9</v>
      </c>
      <c r="H265" s="371">
        <f t="shared" si="4"/>
        <v>7199.55</v>
      </c>
    </row>
    <row r="266" spans="1:8">
      <c r="A266" s="365" t="s">
        <v>251</v>
      </c>
      <c r="B266" s="366" t="s">
        <v>226</v>
      </c>
      <c r="C266" s="367" t="s">
        <v>237</v>
      </c>
      <c r="D266" s="366" t="s">
        <v>247</v>
      </c>
      <c r="E266" s="368">
        <v>42769</v>
      </c>
      <c r="F266" s="369">
        <v>340.95</v>
      </c>
      <c r="G266" s="370">
        <v>15</v>
      </c>
      <c r="H266" s="371">
        <f t="shared" si="4"/>
        <v>5114.25</v>
      </c>
    </row>
    <row r="267" spans="1:8">
      <c r="A267" s="365" t="s">
        <v>251</v>
      </c>
      <c r="B267" s="366" t="s">
        <v>242</v>
      </c>
      <c r="C267" s="367" t="s">
        <v>227</v>
      </c>
      <c r="D267" s="366" t="s">
        <v>238</v>
      </c>
      <c r="E267" s="368">
        <v>42771</v>
      </c>
      <c r="F267" s="369">
        <v>799.95</v>
      </c>
      <c r="G267" s="370">
        <v>1</v>
      </c>
      <c r="H267" s="371">
        <f t="shared" si="4"/>
        <v>799.95</v>
      </c>
    </row>
    <row r="268" spans="1:8">
      <c r="A268" s="365" t="s">
        <v>248</v>
      </c>
      <c r="B268" s="366" t="s">
        <v>231</v>
      </c>
      <c r="C268" s="367" t="s">
        <v>243</v>
      </c>
      <c r="D268" s="366" t="s">
        <v>238</v>
      </c>
      <c r="E268" s="368">
        <v>42771</v>
      </c>
      <c r="F268" s="369">
        <v>340.95</v>
      </c>
      <c r="G268" s="370">
        <v>3</v>
      </c>
      <c r="H268" s="371">
        <f t="shared" si="4"/>
        <v>1022.85</v>
      </c>
    </row>
    <row r="269" spans="1:8">
      <c r="A269" s="365" t="s">
        <v>248</v>
      </c>
      <c r="B269" s="366" t="s">
        <v>231</v>
      </c>
      <c r="C269" s="367" t="s">
        <v>243</v>
      </c>
      <c r="D269" s="366" t="s">
        <v>247</v>
      </c>
      <c r="E269" s="368">
        <v>42771</v>
      </c>
      <c r="F269" s="369">
        <v>340.95</v>
      </c>
      <c r="G269" s="370">
        <v>10</v>
      </c>
      <c r="H269" s="371">
        <f t="shared" si="4"/>
        <v>3409.5</v>
      </c>
    </row>
    <row r="270" spans="1:8">
      <c r="A270" s="365" t="s">
        <v>241</v>
      </c>
      <c r="B270" s="366" t="s">
        <v>239</v>
      </c>
      <c r="C270" s="367" t="s">
        <v>243</v>
      </c>
      <c r="D270" s="366" t="s">
        <v>247</v>
      </c>
      <c r="E270" s="368">
        <v>42771</v>
      </c>
      <c r="F270" s="369">
        <v>168.95</v>
      </c>
      <c r="G270" s="370">
        <v>2</v>
      </c>
      <c r="H270" s="371">
        <f t="shared" si="4"/>
        <v>337.9</v>
      </c>
    </row>
    <row r="271" spans="1:8">
      <c r="A271" s="365" t="s">
        <v>252</v>
      </c>
      <c r="B271" s="366" t="s">
        <v>239</v>
      </c>
      <c r="C271" s="367" t="s">
        <v>237</v>
      </c>
      <c r="D271" s="366" t="s">
        <v>250</v>
      </c>
      <c r="E271" s="368">
        <v>42772</v>
      </c>
      <c r="F271" s="369">
        <v>168.95</v>
      </c>
      <c r="G271" s="370">
        <v>8</v>
      </c>
      <c r="H271" s="371">
        <f t="shared" si="4"/>
        <v>1351.6</v>
      </c>
    </row>
    <row r="272" spans="1:8">
      <c r="A272" s="365" t="s">
        <v>241</v>
      </c>
      <c r="B272" s="366" t="s">
        <v>231</v>
      </c>
      <c r="C272" s="367" t="s">
        <v>243</v>
      </c>
      <c r="D272" s="366" t="s">
        <v>228</v>
      </c>
      <c r="E272" s="368">
        <v>42773</v>
      </c>
      <c r="F272" s="369">
        <v>340.95</v>
      </c>
      <c r="G272" s="370">
        <v>6</v>
      </c>
      <c r="H272" s="371">
        <f t="shared" si="4"/>
        <v>2045.7</v>
      </c>
    </row>
    <row r="273" spans="1:8">
      <c r="A273" s="365" t="s">
        <v>241</v>
      </c>
      <c r="B273" s="366" t="s">
        <v>239</v>
      </c>
      <c r="C273" s="367" t="s">
        <v>243</v>
      </c>
      <c r="D273" s="366" t="s">
        <v>247</v>
      </c>
      <c r="E273" s="368">
        <v>42773</v>
      </c>
      <c r="F273" s="369">
        <v>168.95</v>
      </c>
      <c r="G273" s="370">
        <v>1</v>
      </c>
      <c r="H273" s="371">
        <f t="shared" si="4"/>
        <v>168.95</v>
      </c>
    </row>
    <row r="274" spans="1:8">
      <c r="A274" s="365" t="s">
        <v>248</v>
      </c>
      <c r="B274" s="366" t="s">
        <v>242</v>
      </c>
      <c r="C274" s="367" t="s">
        <v>243</v>
      </c>
      <c r="D274" s="366" t="s">
        <v>247</v>
      </c>
      <c r="E274" s="368">
        <v>42774</v>
      </c>
      <c r="F274" s="369">
        <v>799.95</v>
      </c>
      <c r="G274" s="370">
        <v>13</v>
      </c>
      <c r="H274" s="371">
        <f t="shared" si="4"/>
        <v>10399.35</v>
      </c>
    </row>
    <row r="275" spans="1:8">
      <c r="A275" s="365" t="s">
        <v>251</v>
      </c>
      <c r="B275" s="366" t="s">
        <v>236</v>
      </c>
      <c r="C275" s="367" t="s">
        <v>227</v>
      </c>
      <c r="D275" s="366" t="s">
        <v>247</v>
      </c>
      <c r="E275" s="368">
        <v>42775</v>
      </c>
      <c r="F275" s="369">
        <v>79.99</v>
      </c>
      <c r="G275" s="370">
        <v>9</v>
      </c>
      <c r="H275" s="371">
        <f t="shared" si="4"/>
        <v>719.91</v>
      </c>
    </row>
    <row r="276" spans="1:8">
      <c r="A276" s="365" t="s">
        <v>225</v>
      </c>
      <c r="B276" s="366" t="s">
        <v>242</v>
      </c>
      <c r="C276" s="367" t="s">
        <v>227</v>
      </c>
      <c r="D276" s="366" t="s">
        <v>238</v>
      </c>
      <c r="E276" s="368">
        <v>42776</v>
      </c>
      <c r="F276" s="369">
        <v>799.95</v>
      </c>
      <c r="G276" s="370">
        <v>4</v>
      </c>
      <c r="H276" s="371">
        <f t="shared" si="4"/>
        <v>3199.8</v>
      </c>
    </row>
    <row r="277" spans="1:8">
      <c r="A277" s="365" t="s">
        <v>225</v>
      </c>
      <c r="B277" s="366" t="s">
        <v>236</v>
      </c>
      <c r="C277" s="367" t="s">
        <v>227</v>
      </c>
      <c r="D277" s="366" t="s">
        <v>228</v>
      </c>
      <c r="E277" s="368">
        <v>42778</v>
      </c>
      <c r="F277" s="369">
        <v>79.99</v>
      </c>
      <c r="G277" s="370">
        <v>12</v>
      </c>
      <c r="H277" s="371">
        <f t="shared" si="4"/>
        <v>959.88</v>
      </c>
    </row>
    <row r="278" spans="1:8">
      <c r="A278" s="365" t="s">
        <v>240</v>
      </c>
      <c r="B278" s="366" t="s">
        <v>231</v>
      </c>
      <c r="C278" s="367" t="s">
        <v>232</v>
      </c>
      <c r="D278" s="366" t="s">
        <v>247</v>
      </c>
      <c r="E278" s="368">
        <v>42778</v>
      </c>
      <c r="F278" s="369">
        <v>340.95</v>
      </c>
      <c r="G278" s="370">
        <v>8</v>
      </c>
      <c r="H278" s="371">
        <f t="shared" si="4"/>
        <v>2727.6</v>
      </c>
    </row>
    <row r="279" spans="1:8">
      <c r="A279" s="365" t="s">
        <v>230</v>
      </c>
      <c r="B279" s="366" t="s">
        <v>231</v>
      </c>
      <c r="C279" s="367" t="s">
        <v>232</v>
      </c>
      <c r="D279" s="366" t="s">
        <v>233</v>
      </c>
      <c r="E279" s="368">
        <v>42778</v>
      </c>
      <c r="F279" s="369">
        <v>340.95</v>
      </c>
      <c r="G279" s="370">
        <v>5</v>
      </c>
      <c r="H279" s="371">
        <f t="shared" si="4"/>
        <v>1704.75</v>
      </c>
    </row>
    <row r="280" spans="1:8">
      <c r="A280" s="365" t="s">
        <v>248</v>
      </c>
      <c r="B280" s="366" t="s">
        <v>239</v>
      </c>
      <c r="C280" s="367" t="s">
        <v>243</v>
      </c>
      <c r="D280" s="366" t="s">
        <v>250</v>
      </c>
      <c r="E280" s="368">
        <v>42779</v>
      </c>
      <c r="F280" s="369">
        <v>168.95</v>
      </c>
      <c r="G280" s="370">
        <v>3</v>
      </c>
      <c r="H280" s="371">
        <f t="shared" si="4"/>
        <v>506.85</v>
      </c>
    </row>
    <row r="281" spans="1:8">
      <c r="A281" s="365" t="s">
        <v>248</v>
      </c>
      <c r="B281" s="366" t="s">
        <v>231</v>
      </c>
      <c r="C281" s="367" t="s">
        <v>243</v>
      </c>
      <c r="D281" s="366" t="s">
        <v>250</v>
      </c>
      <c r="E281" s="368">
        <v>42779</v>
      </c>
      <c r="F281" s="369">
        <v>340.95</v>
      </c>
      <c r="G281" s="370">
        <v>15</v>
      </c>
      <c r="H281" s="371">
        <f t="shared" si="4"/>
        <v>5114.25</v>
      </c>
    </row>
    <row r="282" spans="1:8">
      <c r="A282" s="365" t="s">
        <v>235</v>
      </c>
      <c r="B282" s="366" t="s">
        <v>236</v>
      </c>
      <c r="C282" s="367" t="s">
        <v>237</v>
      </c>
      <c r="D282" s="366" t="s">
        <v>233</v>
      </c>
      <c r="E282" s="368">
        <v>42781</v>
      </c>
      <c r="F282" s="369">
        <v>79.99</v>
      </c>
      <c r="G282" s="370">
        <v>5</v>
      </c>
      <c r="H282" s="371">
        <f t="shared" si="4"/>
        <v>399.95</v>
      </c>
    </row>
    <row r="283" spans="1:8">
      <c r="A283" s="365" t="s">
        <v>251</v>
      </c>
      <c r="B283" s="366" t="s">
        <v>236</v>
      </c>
      <c r="C283" s="367" t="s">
        <v>227</v>
      </c>
      <c r="D283" s="366" t="s">
        <v>247</v>
      </c>
      <c r="E283" s="368">
        <v>42782</v>
      </c>
      <c r="F283" s="369">
        <v>79.99</v>
      </c>
      <c r="G283" s="370">
        <v>12</v>
      </c>
      <c r="H283" s="371">
        <f t="shared" si="4"/>
        <v>959.88</v>
      </c>
    </row>
    <row r="284" spans="1:8">
      <c r="A284" s="365" t="s">
        <v>249</v>
      </c>
      <c r="B284" s="366" t="s">
        <v>231</v>
      </c>
      <c r="C284" s="367" t="s">
        <v>243</v>
      </c>
      <c r="D284" s="366" t="s">
        <v>228</v>
      </c>
      <c r="E284" s="368">
        <v>42786</v>
      </c>
      <c r="F284" s="369">
        <v>340.95</v>
      </c>
      <c r="G284" s="370">
        <v>11</v>
      </c>
      <c r="H284" s="371">
        <f t="shared" si="4"/>
        <v>3750.45</v>
      </c>
    </row>
    <row r="285" spans="1:8">
      <c r="A285" s="365" t="s">
        <v>235</v>
      </c>
      <c r="B285" s="366" t="s">
        <v>236</v>
      </c>
      <c r="C285" s="367" t="s">
        <v>237</v>
      </c>
      <c r="D285" s="366" t="s">
        <v>233</v>
      </c>
      <c r="E285" s="368">
        <v>42786</v>
      </c>
      <c r="F285" s="369">
        <v>79.99</v>
      </c>
      <c r="G285" s="370">
        <v>2</v>
      </c>
      <c r="H285" s="371">
        <f t="shared" si="4"/>
        <v>159.98</v>
      </c>
    </row>
    <row r="286" spans="1:8">
      <c r="A286" s="365" t="s">
        <v>235</v>
      </c>
      <c r="B286" s="366" t="s">
        <v>236</v>
      </c>
      <c r="C286" s="367" t="s">
        <v>237</v>
      </c>
      <c r="D286" s="366" t="s">
        <v>250</v>
      </c>
      <c r="E286" s="368">
        <v>42786</v>
      </c>
      <c r="F286" s="369">
        <v>79.99</v>
      </c>
      <c r="G286" s="370">
        <v>3</v>
      </c>
      <c r="H286" s="371">
        <f t="shared" si="4"/>
        <v>239.97</v>
      </c>
    </row>
    <row r="287" spans="1:8">
      <c r="A287" s="365" t="s">
        <v>241</v>
      </c>
      <c r="B287" s="366" t="s">
        <v>239</v>
      </c>
      <c r="C287" s="367" t="s">
        <v>243</v>
      </c>
      <c r="D287" s="366" t="s">
        <v>250</v>
      </c>
      <c r="E287" s="368">
        <v>42786</v>
      </c>
      <c r="F287" s="369">
        <v>168.95</v>
      </c>
      <c r="G287" s="370">
        <v>12</v>
      </c>
      <c r="H287" s="371">
        <f t="shared" si="4"/>
        <v>2027.4</v>
      </c>
    </row>
    <row r="288" spans="1:8">
      <c r="A288" s="365" t="s">
        <v>246</v>
      </c>
      <c r="B288" s="366" t="s">
        <v>226</v>
      </c>
      <c r="C288" s="367" t="s">
        <v>227</v>
      </c>
      <c r="D288" s="366" t="s">
        <v>250</v>
      </c>
      <c r="E288" s="368">
        <v>42787</v>
      </c>
      <c r="F288" s="369">
        <v>340.95</v>
      </c>
      <c r="G288" s="370">
        <v>9</v>
      </c>
      <c r="H288" s="371">
        <f t="shared" si="4"/>
        <v>3068.55</v>
      </c>
    </row>
    <row r="289" spans="1:8">
      <c r="A289" s="365" t="s">
        <v>230</v>
      </c>
      <c r="B289" s="366" t="s">
        <v>236</v>
      </c>
      <c r="C289" s="367" t="s">
        <v>232</v>
      </c>
      <c r="D289" s="366" t="s">
        <v>228</v>
      </c>
      <c r="E289" s="368">
        <v>42788</v>
      </c>
      <c r="F289" s="369">
        <v>79.99</v>
      </c>
      <c r="G289" s="370">
        <v>11</v>
      </c>
      <c r="H289" s="371">
        <f t="shared" si="4"/>
        <v>879.89</v>
      </c>
    </row>
    <row r="290" spans="1:8">
      <c r="A290" s="365" t="s">
        <v>235</v>
      </c>
      <c r="B290" s="366" t="s">
        <v>239</v>
      </c>
      <c r="C290" s="367" t="s">
        <v>237</v>
      </c>
      <c r="D290" s="366" t="s">
        <v>228</v>
      </c>
      <c r="E290" s="368">
        <v>42789</v>
      </c>
      <c r="F290" s="369">
        <v>168.95</v>
      </c>
      <c r="G290" s="370">
        <v>9</v>
      </c>
      <c r="H290" s="371">
        <f t="shared" si="4"/>
        <v>1520.55</v>
      </c>
    </row>
    <row r="291" spans="1:8">
      <c r="A291" s="365" t="s">
        <v>246</v>
      </c>
      <c r="B291" s="366" t="s">
        <v>226</v>
      </c>
      <c r="C291" s="367" t="s">
        <v>227</v>
      </c>
      <c r="D291" s="366" t="s">
        <v>233</v>
      </c>
      <c r="E291" s="368">
        <v>42789</v>
      </c>
      <c r="F291" s="369">
        <v>340.95</v>
      </c>
      <c r="G291" s="370">
        <v>1</v>
      </c>
      <c r="H291" s="371">
        <f t="shared" si="4"/>
        <v>340.95</v>
      </c>
    </row>
    <row r="292" spans="1:8">
      <c r="A292" s="365" t="s">
        <v>246</v>
      </c>
      <c r="B292" s="366" t="s">
        <v>236</v>
      </c>
      <c r="C292" s="367" t="s">
        <v>227</v>
      </c>
      <c r="D292" s="366" t="s">
        <v>238</v>
      </c>
      <c r="E292" s="368">
        <v>42792</v>
      </c>
      <c r="F292" s="369">
        <v>79.99</v>
      </c>
      <c r="G292" s="370">
        <v>13</v>
      </c>
      <c r="H292" s="371">
        <f t="shared" si="4"/>
        <v>1039.87</v>
      </c>
    </row>
    <row r="293" spans="1:8">
      <c r="A293" s="365" t="s">
        <v>246</v>
      </c>
      <c r="B293" s="366" t="s">
        <v>231</v>
      </c>
      <c r="C293" s="367" t="s">
        <v>227</v>
      </c>
      <c r="D293" s="366" t="s">
        <v>228</v>
      </c>
      <c r="E293" s="368">
        <v>42792</v>
      </c>
      <c r="F293" s="369">
        <v>340.95</v>
      </c>
      <c r="G293" s="370">
        <v>7</v>
      </c>
      <c r="H293" s="371">
        <f t="shared" si="4"/>
        <v>2386.65</v>
      </c>
    </row>
    <row r="294" spans="1:8">
      <c r="A294" s="365" t="s">
        <v>244</v>
      </c>
      <c r="B294" s="366" t="s">
        <v>236</v>
      </c>
      <c r="C294" s="367" t="s">
        <v>227</v>
      </c>
      <c r="D294" s="366" t="s">
        <v>250</v>
      </c>
      <c r="E294" s="368">
        <v>42792</v>
      </c>
      <c r="F294" s="369">
        <v>79.99</v>
      </c>
      <c r="G294" s="370">
        <v>1</v>
      </c>
      <c r="H294" s="371">
        <f t="shared" si="4"/>
        <v>79.99</v>
      </c>
    </row>
    <row r="295" spans="1:8">
      <c r="A295" s="365" t="s">
        <v>225</v>
      </c>
      <c r="B295" s="366" t="s">
        <v>242</v>
      </c>
      <c r="C295" s="367" t="s">
        <v>227</v>
      </c>
      <c r="D295" s="366" t="s">
        <v>250</v>
      </c>
      <c r="E295" s="368">
        <v>42792</v>
      </c>
      <c r="F295" s="369">
        <v>799.95</v>
      </c>
      <c r="G295" s="370">
        <v>4</v>
      </c>
      <c r="H295" s="371">
        <f t="shared" si="4"/>
        <v>3199.8</v>
      </c>
    </row>
    <row r="296" spans="1:8">
      <c r="A296" s="365" t="s">
        <v>249</v>
      </c>
      <c r="B296" s="366" t="s">
        <v>242</v>
      </c>
      <c r="C296" s="367" t="s">
        <v>243</v>
      </c>
      <c r="D296" s="366" t="s">
        <v>238</v>
      </c>
      <c r="E296" s="368">
        <v>42793</v>
      </c>
      <c r="F296" s="369">
        <v>799.95</v>
      </c>
      <c r="G296" s="370">
        <v>14</v>
      </c>
      <c r="H296" s="371">
        <f t="shared" si="4"/>
        <v>11199.3</v>
      </c>
    </row>
    <row r="297" spans="1:8">
      <c r="A297" s="365" t="s">
        <v>252</v>
      </c>
      <c r="B297" s="366" t="s">
        <v>242</v>
      </c>
      <c r="C297" s="367" t="s">
        <v>237</v>
      </c>
      <c r="D297" s="366" t="s">
        <v>233</v>
      </c>
      <c r="E297" s="368">
        <v>42793</v>
      </c>
      <c r="F297" s="369">
        <v>799.95</v>
      </c>
      <c r="G297" s="370">
        <v>1</v>
      </c>
      <c r="H297" s="371">
        <f t="shared" si="4"/>
        <v>799.95</v>
      </c>
    </row>
    <row r="298" spans="1:8">
      <c r="A298" s="365" t="s">
        <v>244</v>
      </c>
      <c r="B298" s="366" t="s">
        <v>226</v>
      </c>
      <c r="C298" s="367" t="s">
        <v>227</v>
      </c>
      <c r="D298" s="366" t="s">
        <v>238</v>
      </c>
      <c r="E298" s="368">
        <v>42795</v>
      </c>
      <c r="F298" s="369">
        <v>340.95</v>
      </c>
      <c r="G298" s="370">
        <v>3</v>
      </c>
      <c r="H298" s="371">
        <f t="shared" si="4"/>
        <v>1022.85</v>
      </c>
    </row>
    <row r="299" spans="1:8">
      <c r="A299" s="365" t="s">
        <v>230</v>
      </c>
      <c r="B299" s="366" t="s">
        <v>239</v>
      </c>
      <c r="C299" s="367" t="s">
        <v>232</v>
      </c>
      <c r="D299" s="366" t="s">
        <v>250</v>
      </c>
      <c r="E299" s="368">
        <v>42795</v>
      </c>
      <c r="F299" s="369">
        <v>168.95</v>
      </c>
      <c r="G299" s="370">
        <v>4</v>
      </c>
      <c r="H299" s="371">
        <f t="shared" si="4"/>
        <v>675.8</v>
      </c>
    </row>
    <row r="300" spans="1:8">
      <c r="A300" s="365" t="s">
        <v>225</v>
      </c>
      <c r="B300" s="366" t="s">
        <v>231</v>
      </c>
      <c r="C300" s="367" t="s">
        <v>227</v>
      </c>
      <c r="D300" s="366" t="s">
        <v>250</v>
      </c>
      <c r="E300" s="368">
        <v>42795</v>
      </c>
      <c r="F300" s="369">
        <v>340.95</v>
      </c>
      <c r="G300" s="370">
        <v>10</v>
      </c>
      <c r="H300" s="371">
        <f t="shared" si="4"/>
        <v>3409.5</v>
      </c>
    </row>
    <row r="301" spans="1:8">
      <c r="A301" s="365" t="s">
        <v>248</v>
      </c>
      <c r="B301" s="366" t="s">
        <v>231</v>
      </c>
      <c r="C301" s="367" t="s">
        <v>243</v>
      </c>
      <c r="D301" s="366" t="s">
        <v>238</v>
      </c>
      <c r="E301" s="368">
        <v>42797</v>
      </c>
      <c r="F301" s="369">
        <v>340.95</v>
      </c>
      <c r="G301" s="370">
        <v>5</v>
      </c>
      <c r="H301" s="371">
        <f t="shared" si="4"/>
        <v>1704.75</v>
      </c>
    </row>
    <row r="302" spans="1:8">
      <c r="A302" s="365" t="s">
        <v>249</v>
      </c>
      <c r="B302" s="366" t="s">
        <v>231</v>
      </c>
      <c r="C302" s="367" t="s">
        <v>243</v>
      </c>
      <c r="D302" s="366" t="s">
        <v>238</v>
      </c>
      <c r="E302" s="368">
        <v>42797</v>
      </c>
      <c r="F302" s="369">
        <v>340.95</v>
      </c>
      <c r="G302" s="370">
        <v>8</v>
      </c>
      <c r="H302" s="371">
        <f t="shared" si="4"/>
        <v>2727.6</v>
      </c>
    </row>
    <row r="303" spans="1:8">
      <c r="A303" s="365" t="s">
        <v>230</v>
      </c>
      <c r="B303" s="366" t="s">
        <v>242</v>
      </c>
      <c r="C303" s="367" t="s">
        <v>232</v>
      </c>
      <c r="D303" s="366" t="s">
        <v>228</v>
      </c>
      <c r="E303" s="368">
        <v>42797</v>
      </c>
      <c r="F303" s="369">
        <v>799.95</v>
      </c>
      <c r="G303" s="370">
        <v>13</v>
      </c>
      <c r="H303" s="371">
        <f t="shared" si="4"/>
        <v>10399.35</v>
      </c>
    </row>
    <row r="304" spans="1:8">
      <c r="A304" s="365" t="s">
        <v>241</v>
      </c>
      <c r="B304" s="366" t="s">
        <v>236</v>
      </c>
      <c r="C304" s="367" t="s">
        <v>243</v>
      </c>
      <c r="D304" s="366" t="s">
        <v>228</v>
      </c>
      <c r="E304" s="368">
        <v>42797</v>
      </c>
      <c r="F304" s="369">
        <v>79.99</v>
      </c>
      <c r="G304" s="370">
        <v>13</v>
      </c>
      <c r="H304" s="371">
        <f t="shared" si="4"/>
        <v>1039.87</v>
      </c>
    </row>
    <row r="305" spans="1:8">
      <c r="A305" s="365" t="s">
        <v>246</v>
      </c>
      <c r="B305" s="366" t="s">
        <v>242</v>
      </c>
      <c r="C305" s="367" t="s">
        <v>227</v>
      </c>
      <c r="D305" s="366" t="s">
        <v>233</v>
      </c>
      <c r="E305" s="368">
        <v>42797</v>
      </c>
      <c r="F305" s="369">
        <v>799.95</v>
      </c>
      <c r="G305" s="370">
        <v>10</v>
      </c>
      <c r="H305" s="371">
        <f t="shared" si="4"/>
        <v>7999.5</v>
      </c>
    </row>
    <row r="306" spans="1:8">
      <c r="A306" s="365" t="s">
        <v>244</v>
      </c>
      <c r="B306" s="366" t="s">
        <v>226</v>
      </c>
      <c r="C306" s="367" t="s">
        <v>227</v>
      </c>
      <c r="D306" s="366" t="s">
        <v>238</v>
      </c>
      <c r="E306" s="368">
        <v>42800</v>
      </c>
      <c r="F306" s="369">
        <v>340.95</v>
      </c>
      <c r="G306" s="370">
        <v>8</v>
      </c>
      <c r="H306" s="371">
        <f t="shared" si="4"/>
        <v>2727.6</v>
      </c>
    </row>
    <row r="307" spans="1:8">
      <c r="A307" s="365" t="s">
        <v>240</v>
      </c>
      <c r="B307" s="366" t="s">
        <v>231</v>
      </c>
      <c r="C307" s="367" t="s">
        <v>232</v>
      </c>
      <c r="D307" s="366" t="s">
        <v>247</v>
      </c>
      <c r="E307" s="368">
        <v>42800</v>
      </c>
      <c r="F307" s="369">
        <v>340.95</v>
      </c>
      <c r="G307" s="370">
        <v>9</v>
      </c>
      <c r="H307" s="371">
        <f t="shared" si="4"/>
        <v>3068.55</v>
      </c>
    </row>
    <row r="308" spans="1:8">
      <c r="A308" s="365" t="s">
        <v>248</v>
      </c>
      <c r="B308" s="366" t="s">
        <v>242</v>
      </c>
      <c r="C308" s="367" t="s">
        <v>243</v>
      </c>
      <c r="D308" s="366" t="s">
        <v>233</v>
      </c>
      <c r="E308" s="368">
        <v>42800</v>
      </c>
      <c r="F308" s="369">
        <v>799.95</v>
      </c>
      <c r="G308" s="370">
        <v>8</v>
      </c>
      <c r="H308" s="371">
        <f t="shared" si="4"/>
        <v>6399.6</v>
      </c>
    </row>
    <row r="309" spans="1:8">
      <c r="A309" s="365" t="s">
        <v>241</v>
      </c>
      <c r="B309" s="366" t="s">
        <v>242</v>
      </c>
      <c r="C309" s="367" t="s">
        <v>243</v>
      </c>
      <c r="D309" s="366" t="s">
        <v>233</v>
      </c>
      <c r="E309" s="368">
        <v>42800</v>
      </c>
      <c r="F309" s="369">
        <v>799.95</v>
      </c>
      <c r="G309" s="370">
        <v>10</v>
      </c>
      <c r="H309" s="371">
        <f t="shared" si="4"/>
        <v>7999.5</v>
      </c>
    </row>
    <row r="310" spans="1:8">
      <c r="A310" s="365" t="s">
        <v>248</v>
      </c>
      <c r="B310" s="366" t="s">
        <v>242</v>
      </c>
      <c r="C310" s="367" t="s">
        <v>243</v>
      </c>
      <c r="D310" s="366" t="s">
        <v>233</v>
      </c>
      <c r="E310" s="368">
        <v>42802</v>
      </c>
      <c r="F310" s="369">
        <v>799.95</v>
      </c>
      <c r="G310" s="370">
        <v>13</v>
      </c>
      <c r="H310" s="371">
        <f t="shared" si="4"/>
        <v>10399.35</v>
      </c>
    </row>
    <row r="311" spans="1:8">
      <c r="A311" s="365" t="s">
        <v>252</v>
      </c>
      <c r="B311" s="366" t="s">
        <v>231</v>
      </c>
      <c r="C311" s="367" t="s">
        <v>237</v>
      </c>
      <c r="D311" s="366" t="s">
        <v>247</v>
      </c>
      <c r="E311" s="368">
        <v>42803</v>
      </c>
      <c r="F311" s="369">
        <v>340.95</v>
      </c>
      <c r="G311" s="370">
        <v>15</v>
      </c>
      <c r="H311" s="371">
        <f t="shared" si="4"/>
        <v>5114.25</v>
      </c>
    </row>
    <row r="312" spans="1:8">
      <c r="A312" s="365" t="s">
        <v>246</v>
      </c>
      <c r="B312" s="366" t="s">
        <v>242</v>
      </c>
      <c r="C312" s="367" t="s">
        <v>227</v>
      </c>
      <c r="D312" s="366" t="s">
        <v>233</v>
      </c>
      <c r="E312" s="368">
        <v>42803</v>
      </c>
      <c r="F312" s="369">
        <v>799.95</v>
      </c>
      <c r="G312" s="370">
        <v>11</v>
      </c>
      <c r="H312" s="371">
        <f t="shared" si="4"/>
        <v>8799.45</v>
      </c>
    </row>
    <row r="313" spans="1:8">
      <c r="A313" s="365" t="s">
        <v>241</v>
      </c>
      <c r="B313" s="366" t="s">
        <v>236</v>
      </c>
      <c r="C313" s="367" t="s">
        <v>243</v>
      </c>
      <c r="D313" s="366" t="s">
        <v>233</v>
      </c>
      <c r="E313" s="368">
        <v>42803</v>
      </c>
      <c r="F313" s="369">
        <v>79.99</v>
      </c>
      <c r="G313" s="370">
        <v>14</v>
      </c>
      <c r="H313" s="371">
        <f t="shared" si="4"/>
        <v>1119.86</v>
      </c>
    </row>
    <row r="314" spans="1:8">
      <c r="A314" s="365" t="s">
        <v>241</v>
      </c>
      <c r="B314" s="366" t="s">
        <v>242</v>
      </c>
      <c r="C314" s="367" t="s">
        <v>243</v>
      </c>
      <c r="D314" s="366" t="s">
        <v>238</v>
      </c>
      <c r="E314" s="368">
        <v>42804</v>
      </c>
      <c r="F314" s="369">
        <v>799.95</v>
      </c>
      <c r="G314" s="370">
        <v>10</v>
      </c>
      <c r="H314" s="371">
        <f t="shared" si="4"/>
        <v>7999.5</v>
      </c>
    </row>
    <row r="315" spans="1:8">
      <c r="A315" s="365" t="s">
        <v>230</v>
      </c>
      <c r="B315" s="366" t="s">
        <v>226</v>
      </c>
      <c r="C315" s="367" t="s">
        <v>232</v>
      </c>
      <c r="D315" s="366" t="s">
        <v>250</v>
      </c>
      <c r="E315" s="368">
        <v>42804</v>
      </c>
      <c r="F315" s="369">
        <v>340.95</v>
      </c>
      <c r="G315" s="370">
        <v>12</v>
      </c>
      <c r="H315" s="371">
        <f t="shared" si="4"/>
        <v>4091.4</v>
      </c>
    </row>
    <row r="316" spans="1:8">
      <c r="A316" s="365" t="s">
        <v>230</v>
      </c>
      <c r="B316" s="366" t="s">
        <v>236</v>
      </c>
      <c r="C316" s="367" t="s">
        <v>232</v>
      </c>
      <c r="D316" s="366" t="s">
        <v>233</v>
      </c>
      <c r="E316" s="368">
        <v>42807</v>
      </c>
      <c r="F316" s="369">
        <v>79.99</v>
      </c>
      <c r="G316" s="370">
        <v>12</v>
      </c>
      <c r="H316" s="371">
        <f t="shared" si="4"/>
        <v>959.88</v>
      </c>
    </row>
    <row r="317" spans="1:8">
      <c r="A317" s="365" t="s">
        <v>241</v>
      </c>
      <c r="B317" s="366" t="s">
        <v>242</v>
      </c>
      <c r="C317" s="367" t="s">
        <v>243</v>
      </c>
      <c r="D317" s="366" t="s">
        <v>250</v>
      </c>
      <c r="E317" s="368">
        <v>42807</v>
      </c>
      <c r="F317" s="369">
        <v>799.95</v>
      </c>
      <c r="G317" s="370">
        <v>4</v>
      </c>
      <c r="H317" s="371">
        <f t="shared" si="4"/>
        <v>3199.8</v>
      </c>
    </row>
    <row r="318" spans="1:8">
      <c r="A318" s="365" t="s">
        <v>235</v>
      </c>
      <c r="B318" s="366" t="s">
        <v>236</v>
      </c>
      <c r="C318" s="367" t="s">
        <v>237</v>
      </c>
      <c r="D318" s="366" t="s">
        <v>247</v>
      </c>
      <c r="E318" s="368">
        <v>42809</v>
      </c>
      <c r="F318" s="369">
        <v>79.99</v>
      </c>
      <c r="G318" s="370">
        <v>3</v>
      </c>
      <c r="H318" s="371">
        <f t="shared" si="4"/>
        <v>239.97</v>
      </c>
    </row>
    <row r="319" spans="1:8">
      <c r="A319" s="365" t="s">
        <v>252</v>
      </c>
      <c r="B319" s="366" t="s">
        <v>231</v>
      </c>
      <c r="C319" s="367" t="s">
        <v>237</v>
      </c>
      <c r="D319" s="366" t="s">
        <v>238</v>
      </c>
      <c r="E319" s="368">
        <v>42810</v>
      </c>
      <c r="F319" s="369">
        <v>340.95</v>
      </c>
      <c r="G319" s="370">
        <v>1</v>
      </c>
      <c r="H319" s="371">
        <f t="shared" si="4"/>
        <v>340.95</v>
      </c>
    </row>
    <row r="320" spans="1:8">
      <c r="A320" s="365" t="s">
        <v>230</v>
      </c>
      <c r="B320" s="366" t="s">
        <v>239</v>
      </c>
      <c r="C320" s="367" t="s">
        <v>232</v>
      </c>
      <c r="D320" s="366" t="s">
        <v>250</v>
      </c>
      <c r="E320" s="368">
        <v>42811</v>
      </c>
      <c r="F320" s="369">
        <v>168.95</v>
      </c>
      <c r="G320" s="370">
        <v>4</v>
      </c>
      <c r="H320" s="371">
        <f t="shared" si="4"/>
        <v>675.8</v>
      </c>
    </row>
    <row r="321" spans="1:8">
      <c r="A321" s="365" t="s">
        <v>235</v>
      </c>
      <c r="B321" s="366" t="s">
        <v>242</v>
      </c>
      <c r="C321" s="367" t="s">
        <v>237</v>
      </c>
      <c r="D321" s="366" t="s">
        <v>228</v>
      </c>
      <c r="E321" s="368">
        <v>42813</v>
      </c>
      <c r="F321" s="369">
        <v>799.95</v>
      </c>
      <c r="G321" s="370">
        <v>6</v>
      </c>
      <c r="H321" s="371">
        <f t="shared" si="4"/>
        <v>4799.7</v>
      </c>
    </row>
    <row r="322" spans="1:8">
      <c r="A322" s="365" t="s">
        <v>248</v>
      </c>
      <c r="B322" s="366" t="s">
        <v>231</v>
      </c>
      <c r="C322" s="367" t="s">
        <v>243</v>
      </c>
      <c r="D322" s="366" t="s">
        <v>250</v>
      </c>
      <c r="E322" s="368">
        <v>42813</v>
      </c>
      <c r="F322" s="369">
        <v>340.95</v>
      </c>
      <c r="G322" s="370">
        <v>1</v>
      </c>
      <c r="H322" s="371">
        <f t="shared" si="4"/>
        <v>340.95</v>
      </c>
    </row>
    <row r="323" spans="1:8">
      <c r="A323" s="365" t="s">
        <v>235</v>
      </c>
      <c r="B323" s="366" t="s">
        <v>226</v>
      </c>
      <c r="C323" s="367" t="s">
        <v>237</v>
      </c>
      <c r="D323" s="366" t="s">
        <v>250</v>
      </c>
      <c r="E323" s="368">
        <v>42814</v>
      </c>
      <c r="F323" s="369">
        <v>340.95</v>
      </c>
      <c r="G323" s="370">
        <v>12</v>
      </c>
      <c r="H323" s="371">
        <f t="shared" si="4"/>
        <v>4091.4</v>
      </c>
    </row>
    <row r="324" spans="1:8">
      <c r="A324" s="365" t="s">
        <v>241</v>
      </c>
      <c r="B324" s="366" t="s">
        <v>239</v>
      </c>
      <c r="C324" s="367" t="s">
        <v>243</v>
      </c>
      <c r="D324" s="366" t="s">
        <v>233</v>
      </c>
      <c r="E324" s="368">
        <v>42815</v>
      </c>
      <c r="F324" s="369">
        <v>168.95</v>
      </c>
      <c r="G324" s="370">
        <v>1</v>
      </c>
      <c r="H324" s="371">
        <f t="shared" si="4"/>
        <v>168.95</v>
      </c>
    </row>
    <row r="325" spans="1:8">
      <c r="A325" s="365" t="s">
        <v>246</v>
      </c>
      <c r="B325" s="366" t="s">
        <v>231</v>
      </c>
      <c r="C325" s="367" t="s">
        <v>227</v>
      </c>
      <c r="D325" s="366" t="s">
        <v>228</v>
      </c>
      <c r="E325" s="368">
        <v>42816</v>
      </c>
      <c r="F325" s="369">
        <v>340.95</v>
      </c>
      <c r="G325" s="370">
        <v>19</v>
      </c>
      <c r="H325" s="371">
        <f t="shared" si="4"/>
        <v>6478.05</v>
      </c>
    </row>
    <row r="326" spans="1:8">
      <c r="A326" s="365" t="s">
        <v>241</v>
      </c>
      <c r="B326" s="366" t="s">
        <v>231</v>
      </c>
      <c r="C326" s="367" t="s">
        <v>243</v>
      </c>
      <c r="D326" s="366" t="s">
        <v>228</v>
      </c>
      <c r="E326" s="368">
        <v>42816</v>
      </c>
      <c r="F326" s="369">
        <v>340.95</v>
      </c>
      <c r="G326" s="370">
        <v>6</v>
      </c>
      <c r="H326" s="371">
        <f t="shared" ref="H326:H389" si="5">F326*G326</f>
        <v>2045.7</v>
      </c>
    </row>
    <row r="327" spans="1:8">
      <c r="A327" s="365" t="s">
        <v>225</v>
      </c>
      <c r="B327" s="366" t="s">
        <v>236</v>
      </c>
      <c r="C327" s="367" t="s">
        <v>227</v>
      </c>
      <c r="D327" s="366" t="s">
        <v>228</v>
      </c>
      <c r="E327" s="368">
        <v>42816</v>
      </c>
      <c r="F327" s="369">
        <v>79.99</v>
      </c>
      <c r="G327" s="370">
        <v>20</v>
      </c>
      <c r="H327" s="371">
        <f t="shared" si="5"/>
        <v>1599.8</v>
      </c>
    </row>
    <row r="328" spans="1:8">
      <c r="A328" s="365" t="s">
        <v>230</v>
      </c>
      <c r="B328" s="366" t="s">
        <v>239</v>
      </c>
      <c r="C328" s="367" t="s">
        <v>232</v>
      </c>
      <c r="D328" s="366" t="s">
        <v>233</v>
      </c>
      <c r="E328" s="368">
        <v>42817</v>
      </c>
      <c r="F328" s="369">
        <v>168.95</v>
      </c>
      <c r="G328" s="370">
        <v>6</v>
      </c>
      <c r="H328" s="371">
        <f t="shared" si="5"/>
        <v>1013.7</v>
      </c>
    </row>
    <row r="329" spans="1:8">
      <c r="A329" s="365" t="s">
        <v>245</v>
      </c>
      <c r="B329" s="366" t="s">
        <v>239</v>
      </c>
      <c r="C329" s="367" t="s">
        <v>243</v>
      </c>
      <c r="D329" s="366" t="s">
        <v>228</v>
      </c>
      <c r="E329" s="368">
        <v>42820</v>
      </c>
      <c r="F329" s="369">
        <v>168.95</v>
      </c>
      <c r="G329" s="370">
        <v>18</v>
      </c>
      <c r="H329" s="371">
        <f t="shared" si="5"/>
        <v>3041.1</v>
      </c>
    </row>
    <row r="330" spans="1:8">
      <c r="A330" s="365" t="s">
        <v>244</v>
      </c>
      <c r="B330" s="366" t="s">
        <v>236</v>
      </c>
      <c r="C330" s="367" t="s">
        <v>227</v>
      </c>
      <c r="D330" s="366" t="s">
        <v>238</v>
      </c>
      <c r="E330" s="368">
        <v>42821</v>
      </c>
      <c r="F330" s="369">
        <v>79.99</v>
      </c>
      <c r="G330" s="370">
        <v>4</v>
      </c>
      <c r="H330" s="371">
        <f t="shared" si="5"/>
        <v>319.96</v>
      </c>
    </row>
    <row r="331" spans="1:8">
      <c r="A331" s="365" t="s">
        <v>252</v>
      </c>
      <c r="B331" s="366" t="s">
        <v>231</v>
      </c>
      <c r="C331" s="367" t="s">
        <v>237</v>
      </c>
      <c r="D331" s="366" t="s">
        <v>247</v>
      </c>
      <c r="E331" s="368">
        <v>42821</v>
      </c>
      <c r="F331" s="369">
        <v>340.95</v>
      </c>
      <c r="G331" s="370">
        <v>1</v>
      </c>
      <c r="H331" s="371">
        <f t="shared" si="5"/>
        <v>340.95</v>
      </c>
    </row>
    <row r="332" spans="1:8">
      <c r="A332" s="365" t="s">
        <v>246</v>
      </c>
      <c r="B332" s="366" t="s">
        <v>226</v>
      </c>
      <c r="C332" s="367" t="s">
        <v>227</v>
      </c>
      <c r="D332" s="366" t="s">
        <v>233</v>
      </c>
      <c r="E332" s="368">
        <v>42821</v>
      </c>
      <c r="F332" s="369">
        <v>340.95</v>
      </c>
      <c r="G332" s="370">
        <v>15</v>
      </c>
      <c r="H332" s="371">
        <f t="shared" si="5"/>
        <v>5114.25</v>
      </c>
    </row>
    <row r="333" spans="1:8">
      <c r="A333" s="365" t="s">
        <v>225</v>
      </c>
      <c r="B333" s="366" t="s">
        <v>239</v>
      </c>
      <c r="C333" s="367" t="s">
        <v>227</v>
      </c>
      <c r="D333" s="366" t="s">
        <v>233</v>
      </c>
      <c r="E333" s="368">
        <v>42821</v>
      </c>
      <c r="F333" s="369">
        <v>168.95</v>
      </c>
      <c r="G333" s="370">
        <v>4</v>
      </c>
      <c r="H333" s="371">
        <f t="shared" si="5"/>
        <v>675.8</v>
      </c>
    </row>
    <row r="334" spans="1:8">
      <c r="A334" s="365" t="s">
        <v>246</v>
      </c>
      <c r="B334" s="366" t="s">
        <v>231</v>
      </c>
      <c r="C334" s="367" t="s">
        <v>227</v>
      </c>
      <c r="D334" s="366" t="s">
        <v>250</v>
      </c>
      <c r="E334" s="368">
        <v>42821</v>
      </c>
      <c r="F334" s="369">
        <v>340.95</v>
      </c>
      <c r="G334" s="370">
        <v>6</v>
      </c>
      <c r="H334" s="371">
        <f t="shared" si="5"/>
        <v>2045.7</v>
      </c>
    </row>
    <row r="335" spans="1:8">
      <c r="A335" s="365" t="s">
        <v>230</v>
      </c>
      <c r="B335" s="366" t="s">
        <v>226</v>
      </c>
      <c r="C335" s="367" t="s">
        <v>232</v>
      </c>
      <c r="D335" s="366" t="s">
        <v>250</v>
      </c>
      <c r="E335" s="368">
        <v>42821</v>
      </c>
      <c r="F335" s="369">
        <v>340.95</v>
      </c>
      <c r="G335" s="370">
        <v>7</v>
      </c>
      <c r="H335" s="371">
        <f t="shared" si="5"/>
        <v>2386.65</v>
      </c>
    </row>
    <row r="336" spans="1:8">
      <c r="A336" s="365" t="s">
        <v>241</v>
      </c>
      <c r="B336" s="366" t="s">
        <v>226</v>
      </c>
      <c r="C336" s="367" t="s">
        <v>243</v>
      </c>
      <c r="D336" s="366" t="s">
        <v>250</v>
      </c>
      <c r="E336" s="368">
        <v>42824</v>
      </c>
      <c r="F336" s="369">
        <v>340.95</v>
      </c>
      <c r="G336" s="370">
        <v>12</v>
      </c>
      <c r="H336" s="371">
        <f t="shared" si="5"/>
        <v>4091.4</v>
      </c>
    </row>
    <row r="337" spans="1:8">
      <c r="A337" s="365" t="s">
        <v>241</v>
      </c>
      <c r="B337" s="366" t="s">
        <v>236</v>
      </c>
      <c r="C337" s="367" t="s">
        <v>243</v>
      </c>
      <c r="D337" s="366" t="s">
        <v>238</v>
      </c>
      <c r="E337" s="368">
        <v>42827</v>
      </c>
      <c r="F337" s="369">
        <v>79.99</v>
      </c>
      <c r="G337" s="370">
        <v>1</v>
      </c>
      <c r="H337" s="371">
        <f t="shared" si="5"/>
        <v>79.99</v>
      </c>
    </row>
    <row r="338" spans="1:8">
      <c r="A338" s="365" t="s">
        <v>245</v>
      </c>
      <c r="B338" s="366" t="s">
        <v>231</v>
      </c>
      <c r="C338" s="367" t="s">
        <v>243</v>
      </c>
      <c r="D338" s="366" t="s">
        <v>228</v>
      </c>
      <c r="E338" s="368">
        <v>42828</v>
      </c>
      <c r="F338" s="369">
        <v>340.95</v>
      </c>
      <c r="G338" s="370">
        <v>13</v>
      </c>
      <c r="H338" s="371">
        <f t="shared" si="5"/>
        <v>4432.35</v>
      </c>
    </row>
    <row r="339" spans="1:8">
      <c r="A339" s="365" t="s">
        <v>244</v>
      </c>
      <c r="B339" s="366" t="s">
        <v>236</v>
      </c>
      <c r="C339" s="367" t="s">
        <v>227</v>
      </c>
      <c r="D339" s="366" t="s">
        <v>247</v>
      </c>
      <c r="E339" s="368">
        <v>42828</v>
      </c>
      <c r="F339" s="369">
        <v>79.99</v>
      </c>
      <c r="G339" s="370">
        <v>2</v>
      </c>
      <c r="H339" s="371">
        <f t="shared" si="5"/>
        <v>159.98</v>
      </c>
    </row>
    <row r="340" spans="1:8">
      <c r="A340" s="365" t="s">
        <v>230</v>
      </c>
      <c r="B340" s="366" t="s">
        <v>236</v>
      </c>
      <c r="C340" s="367" t="s">
        <v>232</v>
      </c>
      <c r="D340" s="366" t="s">
        <v>238</v>
      </c>
      <c r="E340" s="368">
        <v>42829</v>
      </c>
      <c r="F340" s="369">
        <v>79.99</v>
      </c>
      <c r="G340" s="370">
        <v>4</v>
      </c>
      <c r="H340" s="371">
        <f t="shared" si="5"/>
        <v>319.96</v>
      </c>
    </row>
    <row r="341" spans="1:8">
      <c r="A341" s="365" t="s">
        <v>251</v>
      </c>
      <c r="B341" s="366" t="s">
        <v>236</v>
      </c>
      <c r="C341" s="367" t="s">
        <v>227</v>
      </c>
      <c r="D341" s="366" t="s">
        <v>233</v>
      </c>
      <c r="E341" s="368">
        <v>42829</v>
      </c>
      <c r="F341" s="369">
        <v>79.99</v>
      </c>
      <c r="G341" s="370">
        <v>1</v>
      </c>
      <c r="H341" s="371">
        <f t="shared" si="5"/>
        <v>79.99</v>
      </c>
    </row>
    <row r="342" spans="1:8">
      <c r="A342" s="365" t="s">
        <v>251</v>
      </c>
      <c r="B342" s="366" t="s">
        <v>231</v>
      </c>
      <c r="C342" s="367" t="s">
        <v>227</v>
      </c>
      <c r="D342" s="366" t="s">
        <v>233</v>
      </c>
      <c r="E342" s="368">
        <v>42829</v>
      </c>
      <c r="F342" s="369">
        <v>340.95</v>
      </c>
      <c r="G342" s="370">
        <v>3</v>
      </c>
      <c r="H342" s="371">
        <f t="shared" si="5"/>
        <v>1022.85</v>
      </c>
    </row>
    <row r="343" spans="1:8">
      <c r="A343" s="365" t="s">
        <v>235</v>
      </c>
      <c r="B343" s="366" t="s">
        <v>239</v>
      </c>
      <c r="C343" s="367" t="s">
        <v>237</v>
      </c>
      <c r="D343" s="366" t="s">
        <v>238</v>
      </c>
      <c r="E343" s="368">
        <v>42834</v>
      </c>
      <c r="F343" s="369">
        <v>168.95</v>
      </c>
      <c r="G343" s="370">
        <v>7</v>
      </c>
      <c r="H343" s="371">
        <f t="shared" si="5"/>
        <v>1182.65</v>
      </c>
    </row>
    <row r="344" spans="1:8">
      <c r="A344" s="365" t="s">
        <v>244</v>
      </c>
      <c r="B344" s="366" t="s">
        <v>226</v>
      </c>
      <c r="C344" s="367" t="s">
        <v>227</v>
      </c>
      <c r="D344" s="366" t="s">
        <v>238</v>
      </c>
      <c r="E344" s="368">
        <v>42835</v>
      </c>
      <c r="F344" s="369">
        <v>340.95</v>
      </c>
      <c r="G344" s="370">
        <v>6</v>
      </c>
      <c r="H344" s="371">
        <f t="shared" si="5"/>
        <v>2045.7</v>
      </c>
    </row>
    <row r="345" spans="1:8">
      <c r="A345" s="365" t="s">
        <v>244</v>
      </c>
      <c r="B345" s="366" t="s">
        <v>231</v>
      </c>
      <c r="C345" s="367" t="s">
        <v>227</v>
      </c>
      <c r="D345" s="366" t="s">
        <v>238</v>
      </c>
      <c r="E345" s="368">
        <v>42835</v>
      </c>
      <c r="F345" s="369">
        <v>340.95</v>
      </c>
      <c r="G345" s="370">
        <v>7</v>
      </c>
      <c r="H345" s="371">
        <f t="shared" si="5"/>
        <v>2386.65</v>
      </c>
    </row>
    <row r="346" spans="1:8">
      <c r="A346" s="365" t="s">
        <v>230</v>
      </c>
      <c r="B346" s="366" t="s">
        <v>242</v>
      </c>
      <c r="C346" s="367" t="s">
        <v>232</v>
      </c>
      <c r="D346" s="366" t="s">
        <v>238</v>
      </c>
      <c r="E346" s="368">
        <v>42835</v>
      </c>
      <c r="F346" s="369">
        <v>799.95</v>
      </c>
      <c r="G346" s="370">
        <v>13</v>
      </c>
      <c r="H346" s="371">
        <f t="shared" si="5"/>
        <v>10399.35</v>
      </c>
    </row>
    <row r="347" spans="1:8">
      <c r="A347" s="365" t="s">
        <v>240</v>
      </c>
      <c r="B347" s="366" t="s">
        <v>242</v>
      </c>
      <c r="C347" s="367" t="s">
        <v>232</v>
      </c>
      <c r="D347" s="366" t="s">
        <v>247</v>
      </c>
      <c r="E347" s="368">
        <v>42835</v>
      </c>
      <c r="F347" s="369">
        <v>799.95</v>
      </c>
      <c r="G347" s="370">
        <v>5</v>
      </c>
      <c r="H347" s="371">
        <f t="shared" si="5"/>
        <v>3999.75</v>
      </c>
    </row>
    <row r="348" spans="1:8">
      <c r="A348" s="365" t="s">
        <v>244</v>
      </c>
      <c r="B348" s="366" t="s">
        <v>239</v>
      </c>
      <c r="C348" s="367" t="s">
        <v>227</v>
      </c>
      <c r="D348" s="366" t="s">
        <v>233</v>
      </c>
      <c r="E348" s="368">
        <v>42835</v>
      </c>
      <c r="F348" s="369">
        <v>168.95</v>
      </c>
      <c r="G348" s="370">
        <v>2</v>
      </c>
      <c r="H348" s="371">
        <f t="shared" si="5"/>
        <v>337.9</v>
      </c>
    </row>
    <row r="349" spans="1:8">
      <c r="A349" s="365" t="s">
        <v>244</v>
      </c>
      <c r="B349" s="366" t="s">
        <v>231</v>
      </c>
      <c r="C349" s="367" t="s">
        <v>227</v>
      </c>
      <c r="D349" s="366" t="s">
        <v>250</v>
      </c>
      <c r="E349" s="368">
        <v>42835</v>
      </c>
      <c r="F349" s="369">
        <v>340.95</v>
      </c>
      <c r="G349" s="370">
        <v>2</v>
      </c>
      <c r="H349" s="371">
        <f t="shared" si="5"/>
        <v>681.9</v>
      </c>
    </row>
    <row r="350" spans="1:8">
      <c r="A350" s="365" t="s">
        <v>248</v>
      </c>
      <c r="B350" s="366" t="s">
        <v>236</v>
      </c>
      <c r="C350" s="367" t="s">
        <v>243</v>
      </c>
      <c r="D350" s="366" t="s">
        <v>250</v>
      </c>
      <c r="E350" s="368">
        <v>42836</v>
      </c>
      <c r="F350" s="369">
        <v>79.99</v>
      </c>
      <c r="G350" s="370">
        <v>12</v>
      </c>
      <c r="H350" s="371">
        <f t="shared" si="5"/>
        <v>959.88</v>
      </c>
    </row>
    <row r="351" spans="1:8">
      <c r="A351" s="365" t="s">
        <v>249</v>
      </c>
      <c r="B351" s="366" t="s">
        <v>236</v>
      </c>
      <c r="C351" s="367" t="s">
        <v>243</v>
      </c>
      <c r="D351" s="366" t="s">
        <v>238</v>
      </c>
      <c r="E351" s="368">
        <v>42838</v>
      </c>
      <c r="F351" s="369">
        <v>79.99</v>
      </c>
      <c r="G351" s="370">
        <v>12</v>
      </c>
      <c r="H351" s="371">
        <f t="shared" si="5"/>
        <v>959.88</v>
      </c>
    </row>
    <row r="352" spans="1:8">
      <c r="A352" s="365" t="s">
        <v>241</v>
      </c>
      <c r="B352" s="366" t="s">
        <v>242</v>
      </c>
      <c r="C352" s="367" t="s">
        <v>243</v>
      </c>
      <c r="D352" s="366" t="s">
        <v>238</v>
      </c>
      <c r="E352" s="368">
        <v>42838</v>
      </c>
      <c r="F352" s="369">
        <v>799.95</v>
      </c>
      <c r="G352" s="370">
        <v>2</v>
      </c>
      <c r="H352" s="371">
        <f t="shared" si="5"/>
        <v>1599.9</v>
      </c>
    </row>
    <row r="353" spans="1:8">
      <c r="A353" s="365" t="s">
        <v>240</v>
      </c>
      <c r="B353" s="366" t="s">
        <v>226</v>
      </c>
      <c r="C353" s="367" t="s">
        <v>232</v>
      </c>
      <c r="D353" s="366" t="s">
        <v>247</v>
      </c>
      <c r="E353" s="368">
        <v>42838</v>
      </c>
      <c r="F353" s="369">
        <v>340.95</v>
      </c>
      <c r="G353" s="370">
        <v>5</v>
      </c>
      <c r="H353" s="371">
        <f t="shared" si="5"/>
        <v>1704.75</v>
      </c>
    </row>
    <row r="354" spans="1:8">
      <c r="A354" s="365" t="s">
        <v>240</v>
      </c>
      <c r="B354" s="366" t="s">
        <v>231</v>
      </c>
      <c r="C354" s="367" t="s">
        <v>232</v>
      </c>
      <c r="D354" s="366" t="s">
        <v>233</v>
      </c>
      <c r="E354" s="368">
        <v>42838</v>
      </c>
      <c r="F354" s="369">
        <v>340.95</v>
      </c>
      <c r="G354" s="370">
        <v>8</v>
      </c>
      <c r="H354" s="371">
        <f t="shared" si="5"/>
        <v>2727.6</v>
      </c>
    </row>
    <row r="355" spans="1:8">
      <c r="A355" s="365" t="s">
        <v>241</v>
      </c>
      <c r="B355" s="366" t="s">
        <v>231</v>
      </c>
      <c r="C355" s="367" t="s">
        <v>243</v>
      </c>
      <c r="D355" s="366" t="s">
        <v>238</v>
      </c>
      <c r="E355" s="368">
        <v>42839</v>
      </c>
      <c r="F355" s="369">
        <v>340.95</v>
      </c>
      <c r="G355" s="370">
        <v>4</v>
      </c>
      <c r="H355" s="371">
        <f t="shared" si="5"/>
        <v>1363.8</v>
      </c>
    </row>
    <row r="356" spans="1:8">
      <c r="A356" s="365" t="s">
        <v>244</v>
      </c>
      <c r="B356" s="366" t="s">
        <v>226</v>
      </c>
      <c r="C356" s="367" t="s">
        <v>227</v>
      </c>
      <c r="D356" s="366" t="s">
        <v>233</v>
      </c>
      <c r="E356" s="368">
        <v>42841</v>
      </c>
      <c r="F356" s="369">
        <v>340.95</v>
      </c>
      <c r="G356" s="370">
        <v>2</v>
      </c>
      <c r="H356" s="371">
        <f t="shared" si="5"/>
        <v>681.9</v>
      </c>
    </row>
    <row r="357" spans="1:8">
      <c r="A357" s="365" t="s">
        <v>251</v>
      </c>
      <c r="B357" s="366" t="s">
        <v>226</v>
      </c>
      <c r="C357" s="367" t="s">
        <v>237</v>
      </c>
      <c r="D357" s="366" t="s">
        <v>250</v>
      </c>
      <c r="E357" s="368">
        <v>42841</v>
      </c>
      <c r="F357" s="369">
        <v>340.95</v>
      </c>
      <c r="G357" s="370">
        <v>5</v>
      </c>
      <c r="H357" s="371">
        <f t="shared" si="5"/>
        <v>1704.75</v>
      </c>
    </row>
    <row r="358" spans="1:8">
      <c r="A358" s="365" t="s">
        <v>235</v>
      </c>
      <c r="B358" s="366" t="s">
        <v>239</v>
      </c>
      <c r="C358" s="367" t="s">
        <v>237</v>
      </c>
      <c r="D358" s="366" t="s">
        <v>247</v>
      </c>
      <c r="E358" s="368">
        <v>42842</v>
      </c>
      <c r="F358" s="369">
        <v>168.95</v>
      </c>
      <c r="G358" s="370">
        <v>12</v>
      </c>
      <c r="H358" s="371">
        <f t="shared" si="5"/>
        <v>2027.4</v>
      </c>
    </row>
    <row r="359" spans="1:8">
      <c r="A359" s="365" t="s">
        <v>225</v>
      </c>
      <c r="B359" s="366" t="s">
        <v>239</v>
      </c>
      <c r="C359" s="367" t="s">
        <v>227</v>
      </c>
      <c r="D359" s="366" t="s">
        <v>247</v>
      </c>
      <c r="E359" s="368">
        <v>42842</v>
      </c>
      <c r="F359" s="369">
        <v>168.95</v>
      </c>
      <c r="G359" s="370">
        <v>15</v>
      </c>
      <c r="H359" s="371">
        <f t="shared" si="5"/>
        <v>2534.25</v>
      </c>
    </row>
    <row r="360" spans="1:8">
      <c r="A360" s="365" t="s">
        <v>241</v>
      </c>
      <c r="B360" s="366" t="s">
        <v>242</v>
      </c>
      <c r="C360" s="367" t="s">
        <v>243</v>
      </c>
      <c r="D360" s="366" t="s">
        <v>238</v>
      </c>
      <c r="E360" s="368">
        <v>42843</v>
      </c>
      <c r="F360" s="369">
        <v>799.95</v>
      </c>
      <c r="G360" s="370">
        <v>9</v>
      </c>
      <c r="H360" s="371">
        <f t="shared" si="5"/>
        <v>7199.55</v>
      </c>
    </row>
    <row r="361" spans="1:8">
      <c r="A361" s="365" t="s">
        <v>246</v>
      </c>
      <c r="B361" s="366" t="s">
        <v>226</v>
      </c>
      <c r="C361" s="367" t="s">
        <v>227</v>
      </c>
      <c r="D361" s="366" t="s">
        <v>250</v>
      </c>
      <c r="E361" s="368">
        <v>42843</v>
      </c>
      <c r="F361" s="369">
        <v>340.95</v>
      </c>
      <c r="G361" s="370">
        <v>5</v>
      </c>
      <c r="H361" s="371">
        <f t="shared" si="5"/>
        <v>1704.75</v>
      </c>
    </row>
    <row r="362" spans="1:8">
      <c r="A362" s="365" t="s">
        <v>244</v>
      </c>
      <c r="B362" s="366" t="s">
        <v>242</v>
      </c>
      <c r="C362" s="367" t="s">
        <v>227</v>
      </c>
      <c r="D362" s="366" t="s">
        <v>238</v>
      </c>
      <c r="E362" s="368">
        <v>42844</v>
      </c>
      <c r="F362" s="369">
        <v>799.95</v>
      </c>
      <c r="G362" s="370">
        <v>4</v>
      </c>
      <c r="H362" s="371">
        <f t="shared" si="5"/>
        <v>3199.8</v>
      </c>
    </row>
    <row r="363" spans="1:8">
      <c r="A363" s="365" t="s">
        <v>230</v>
      </c>
      <c r="B363" s="366" t="s">
        <v>231</v>
      </c>
      <c r="C363" s="367" t="s">
        <v>232</v>
      </c>
      <c r="D363" s="366" t="s">
        <v>250</v>
      </c>
      <c r="E363" s="368">
        <v>42844</v>
      </c>
      <c r="F363" s="369">
        <v>340.95</v>
      </c>
      <c r="G363" s="370">
        <v>15</v>
      </c>
      <c r="H363" s="371">
        <f t="shared" si="5"/>
        <v>5114.25</v>
      </c>
    </row>
    <row r="364" spans="1:8">
      <c r="A364" s="365" t="s">
        <v>249</v>
      </c>
      <c r="B364" s="366" t="s">
        <v>242</v>
      </c>
      <c r="C364" s="367" t="s">
        <v>243</v>
      </c>
      <c r="D364" s="366" t="s">
        <v>238</v>
      </c>
      <c r="E364" s="368">
        <v>42845</v>
      </c>
      <c r="F364" s="369">
        <v>799.95</v>
      </c>
      <c r="G364" s="370">
        <v>10</v>
      </c>
      <c r="H364" s="371">
        <f t="shared" si="5"/>
        <v>7999.5</v>
      </c>
    </row>
    <row r="365" spans="1:8">
      <c r="A365" s="365" t="s">
        <v>248</v>
      </c>
      <c r="B365" s="366" t="s">
        <v>231</v>
      </c>
      <c r="C365" s="367" t="s">
        <v>243</v>
      </c>
      <c r="D365" s="366" t="s">
        <v>233</v>
      </c>
      <c r="E365" s="368">
        <v>42846</v>
      </c>
      <c r="F365" s="369">
        <v>340.95</v>
      </c>
      <c r="G365" s="370">
        <v>2</v>
      </c>
      <c r="H365" s="371">
        <f t="shared" si="5"/>
        <v>681.9</v>
      </c>
    </row>
    <row r="366" spans="1:8">
      <c r="A366" s="365" t="s">
        <v>251</v>
      </c>
      <c r="B366" s="366" t="s">
        <v>239</v>
      </c>
      <c r="C366" s="367" t="s">
        <v>227</v>
      </c>
      <c r="D366" s="366" t="s">
        <v>228</v>
      </c>
      <c r="E366" s="368">
        <v>42848</v>
      </c>
      <c r="F366" s="369">
        <v>168.95</v>
      </c>
      <c r="G366" s="370">
        <v>11</v>
      </c>
      <c r="H366" s="371">
        <f t="shared" si="5"/>
        <v>1858.45</v>
      </c>
    </row>
    <row r="367" spans="1:8">
      <c r="A367" s="365" t="s">
        <v>251</v>
      </c>
      <c r="B367" s="366" t="s">
        <v>239</v>
      </c>
      <c r="C367" s="367" t="s">
        <v>227</v>
      </c>
      <c r="D367" s="366" t="s">
        <v>233</v>
      </c>
      <c r="E367" s="368">
        <v>42848</v>
      </c>
      <c r="F367" s="369">
        <v>168.95</v>
      </c>
      <c r="G367" s="370">
        <v>2</v>
      </c>
      <c r="H367" s="371">
        <f t="shared" si="5"/>
        <v>337.9</v>
      </c>
    </row>
    <row r="368" spans="1:8">
      <c r="A368" s="365" t="s">
        <v>240</v>
      </c>
      <c r="B368" s="366" t="s">
        <v>242</v>
      </c>
      <c r="C368" s="367" t="s">
        <v>232</v>
      </c>
      <c r="D368" s="366" t="s">
        <v>250</v>
      </c>
      <c r="E368" s="368">
        <v>42849</v>
      </c>
      <c r="F368" s="369">
        <v>799.95</v>
      </c>
      <c r="G368" s="370">
        <v>7</v>
      </c>
      <c r="H368" s="371">
        <f t="shared" si="5"/>
        <v>5599.65</v>
      </c>
    </row>
    <row r="369" spans="1:8">
      <c r="A369" s="365" t="s">
        <v>248</v>
      </c>
      <c r="B369" s="366" t="s">
        <v>226</v>
      </c>
      <c r="C369" s="367" t="s">
        <v>243</v>
      </c>
      <c r="D369" s="366" t="s">
        <v>250</v>
      </c>
      <c r="E369" s="368">
        <v>42849</v>
      </c>
      <c r="F369" s="369">
        <v>340.95</v>
      </c>
      <c r="G369" s="370">
        <v>6</v>
      </c>
      <c r="H369" s="371">
        <f t="shared" si="5"/>
        <v>2045.7</v>
      </c>
    </row>
    <row r="370" spans="1:8">
      <c r="A370" s="365" t="s">
        <v>235</v>
      </c>
      <c r="B370" s="366" t="s">
        <v>236</v>
      </c>
      <c r="C370" s="367" t="s">
        <v>237</v>
      </c>
      <c r="D370" s="366" t="s">
        <v>228</v>
      </c>
      <c r="E370" s="368">
        <v>42852</v>
      </c>
      <c r="F370" s="369">
        <v>79.99</v>
      </c>
      <c r="G370" s="370">
        <v>9</v>
      </c>
      <c r="H370" s="371">
        <f t="shared" si="5"/>
        <v>719.91</v>
      </c>
    </row>
    <row r="371" spans="1:8">
      <c r="A371" s="365" t="s">
        <v>235</v>
      </c>
      <c r="B371" s="366" t="s">
        <v>239</v>
      </c>
      <c r="C371" s="367" t="s">
        <v>237</v>
      </c>
      <c r="D371" s="366" t="s">
        <v>233</v>
      </c>
      <c r="E371" s="368">
        <v>42852</v>
      </c>
      <c r="F371" s="369">
        <v>168.95</v>
      </c>
      <c r="G371" s="370">
        <v>11</v>
      </c>
      <c r="H371" s="371">
        <f t="shared" si="5"/>
        <v>1858.45</v>
      </c>
    </row>
    <row r="372" spans="1:8">
      <c r="A372" s="365" t="s">
        <v>248</v>
      </c>
      <c r="B372" s="366" t="s">
        <v>236</v>
      </c>
      <c r="C372" s="367" t="s">
        <v>243</v>
      </c>
      <c r="D372" s="366" t="s">
        <v>238</v>
      </c>
      <c r="E372" s="368">
        <v>42856</v>
      </c>
      <c r="F372" s="369">
        <v>79.99</v>
      </c>
      <c r="G372" s="370">
        <v>13</v>
      </c>
      <c r="H372" s="371">
        <f t="shared" si="5"/>
        <v>1039.87</v>
      </c>
    </row>
    <row r="373" spans="1:8">
      <c r="A373" s="365" t="s">
        <v>240</v>
      </c>
      <c r="B373" s="366" t="s">
        <v>226</v>
      </c>
      <c r="C373" s="367" t="s">
        <v>232</v>
      </c>
      <c r="D373" s="366" t="s">
        <v>228</v>
      </c>
      <c r="E373" s="368">
        <v>42856</v>
      </c>
      <c r="F373" s="369">
        <v>340.95</v>
      </c>
      <c r="G373" s="370">
        <v>16</v>
      </c>
      <c r="H373" s="371">
        <f t="shared" si="5"/>
        <v>5455.2</v>
      </c>
    </row>
    <row r="374" spans="1:8">
      <c r="A374" s="365" t="s">
        <v>249</v>
      </c>
      <c r="B374" s="366" t="s">
        <v>239</v>
      </c>
      <c r="C374" s="367" t="s">
        <v>243</v>
      </c>
      <c r="D374" s="366" t="s">
        <v>228</v>
      </c>
      <c r="E374" s="368">
        <v>42856</v>
      </c>
      <c r="F374" s="369">
        <v>168.95</v>
      </c>
      <c r="G374" s="370">
        <v>11</v>
      </c>
      <c r="H374" s="371">
        <f t="shared" si="5"/>
        <v>1858.45</v>
      </c>
    </row>
    <row r="375" spans="1:8">
      <c r="A375" s="365" t="s">
        <v>246</v>
      </c>
      <c r="B375" s="366" t="s">
        <v>236</v>
      </c>
      <c r="C375" s="367" t="s">
        <v>227</v>
      </c>
      <c r="D375" s="366" t="s">
        <v>228</v>
      </c>
      <c r="E375" s="368">
        <v>42856</v>
      </c>
      <c r="F375" s="369">
        <v>79.99</v>
      </c>
      <c r="G375" s="370">
        <v>10</v>
      </c>
      <c r="H375" s="371">
        <f t="shared" si="5"/>
        <v>799.9</v>
      </c>
    </row>
    <row r="376" spans="1:8">
      <c r="A376" s="365" t="s">
        <v>249</v>
      </c>
      <c r="B376" s="366" t="s">
        <v>239</v>
      </c>
      <c r="C376" s="367" t="s">
        <v>243</v>
      </c>
      <c r="D376" s="366" t="s">
        <v>247</v>
      </c>
      <c r="E376" s="368">
        <v>42856</v>
      </c>
      <c r="F376" s="369">
        <v>168.95</v>
      </c>
      <c r="G376" s="370">
        <v>1</v>
      </c>
      <c r="H376" s="371">
        <f t="shared" si="5"/>
        <v>168.95</v>
      </c>
    </row>
    <row r="377" spans="1:8">
      <c r="A377" s="365" t="s">
        <v>235</v>
      </c>
      <c r="B377" s="366" t="s">
        <v>231</v>
      </c>
      <c r="C377" s="367" t="s">
        <v>237</v>
      </c>
      <c r="D377" s="366" t="s">
        <v>233</v>
      </c>
      <c r="E377" s="368">
        <v>42856</v>
      </c>
      <c r="F377" s="369">
        <v>340.95</v>
      </c>
      <c r="G377" s="370">
        <v>2</v>
      </c>
      <c r="H377" s="371">
        <f t="shared" si="5"/>
        <v>681.9</v>
      </c>
    </row>
    <row r="378" spans="1:8">
      <c r="A378" s="365" t="s">
        <v>225</v>
      </c>
      <c r="B378" s="366" t="s">
        <v>226</v>
      </c>
      <c r="C378" s="367" t="s">
        <v>227</v>
      </c>
      <c r="D378" s="366" t="s">
        <v>250</v>
      </c>
      <c r="E378" s="368">
        <v>42856</v>
      </c>
      <c r="F378" s="369">
        <v>340.95</v>
      </c>
      <c r="G378" s="370">
        <v>4</v>
      </c>
      <c r="H378" s="371">
        <f t="shared" si="5"/>
        <v>1363.8</v>
      </c>
    </row>
    <row r="379" spans="1:8">
      <c r="A379" s="365" t="s">
        <v>251</v>
      </c>
      <c r="B379" s="366" t="s">
        <v>242</v>
      </c>
      <c r="C379" s="367" t="s">
        <v>227</v>
      </c>
      <c r="D379" s="366" t="s">
        <v>233</v>
      </c>
      <c r="E379" s="368">
        <v>42859</v>
      </c>
      <c r="F379" s="369">
        <v>799.95</v>
      </c>
      <c r="G379" s="370">
        <v>3</v>
      </c>
      <c r="H379" s="371">
        <f t="shared" si="5"/>
        <v>2399.85</v>
      </c>
    </row>
    <row r="380" spans="1:8">
      <c r="A380" s="365" t="s">
        <v>244</v>
      </c>
      <c r="B380" s="366" t="s">
        <v>239</v>
      </c>
      <c r="C380" s="367" t="s">
        <v>227</v>
      </c>
      <c r="D380" s="366" t="s">
        <v>228</v>
      </c>
      <c r="E380" s="368">
        <v>42860</v>
      </c>
      <c r="F380" s="369">
        <v>168.95</v>
      </c>
      <c r="G380" s="370">
        <v>15</v>
      </c>
      <c r="H380" s="371">
        <f t="shared" si="5"/>
        <v>2534.25</v>
      </c>
    </row>
    <row r="381" spans="1:8">
      <c r="A381" s="365" t="s">
        <v>251</v>
      </c>
      <c r="B381" s="366" t="s">
        <v>236</v>
      </c>
      <c r="C381" s="367" t="s">
        <v>227</v>
      </c>
      <c r="D381" s="366" t="s">
        <v>238</v>
      </c>
      <c r="E381" s="368">
        <v>42863</v>
      </c>
      <c r="F381" s="369">
        <v>79.99</v>
      </c>
      <c r="G381" s="370">
        <v>8</v>
      </c>
      <c r="H381" s="371">
        <f t="shared" si="5"/>
        <v>639.92</v>
      </c>
    </row>
    <row r="382" spans="1:8">
      <c r="A382" s="365" t="s">
        <v>245</v>
      </c>
      <c r="B382" s="366" t="s">
        <v>236</v>
      </c>
      <c r="C382" s="367" t="s">
        <v>243</v>
      </c>
      <c r="D382" s="366" t="s">
        <v>228</v>
      </c>
      <c r="E382" s="368">
        <v>42863</v>
      </c>
      <c r="F382" s="369">
        <v>79.99</v>
      </c>
      <c r="G382" s="370">
        <v>13</v>
      </c>
      <c r="H382" s="371">
        <f t="shared" si="5"/>
        <v>1039.87</v>
      </c>
    </row>
    <row r="383" spans="1:8">
      <c r="A383" s="365" t="s">
        <v>235</v>
      </c>
      <c r="B383" s="366" t="s">
        <v>226</v>
      </c>
      <c r="C383" s="367" t="s">
        <v>237</v>
      </c>
      <c r="D383" s="366" t="s">
        <v>233</v>
      </c>
      <c r="E383" s="368">
        <v>42863</v>
      </c>
      <c r="F383" s="369">
        <v>340.95</v>
      </c>
      <c r="G383" s="370">
        <v>9</v>
      </c>
      <c r="H383" s="371">
        <f t="shared" si="5"/>
        <v>3068.55</v>
      </c>
    </row>
    <row r="384" spans="1:8">
      <c r="A384" s="365" t="s">
        <v>244</v>
      </c>
      <c r="B384" s="366" t="s">
        <v>239</v>
      </c>
      <c r="C384" s="367" t="s">
        <v>227</v>
      </c>
      <c r="D384" s="366" t="s">
        <v>233</v>
      </c>
      <c r="E384" s="368">
        <v>42863</v>
      </c>
      <c r="F384" s="369">
        <v>168.95</v>
      </c>
      <c r="G384" s="370">
        <v>5</v>
      </c>
      <c r="H384" s="371">
        <f t="shared" si="5"/>
        <v>844.75</v>
      </c>
    </row>
    <row r="385" spans="1:8">
      <c r="A385" s="365" t="s">
        <v>241</v>
      </c>
      <c r="B385" s="366" t="s">
        <v>226</v>
      </c>
      <c r="C385" s="367" t="s">
        <v>243</v>
      </c>
      <c r="D385" s="366" t="s">
        <v>233</v>
      </c>
      <c r="E385" s="368">
        <v>42863</v>
      </c>
      <c r="F385" s="369">
        <v>340.95</v>
      </c>
      <c r="G385" s="370">
        <v>10</v>
      </c>
      <c r="H385" s="371">
        <f t="shared" si="5"/>
        <v>3409.5</v>
      </c>
    </row>
    <row r="386" spans="1:8">
      <c r="A386" s="365" t="s">
        <v>249</v>
      </c>
      <c r="B386" s="366" t="s">
        <v>236</v>
      </c>
      <c r="C386" s="367" t="s">
        <v>243</v>
      </c>
      <c r="D386" s="366" t="s">
        <v>250</v>
      </c>
      <c r="E386" s="368">
        <v>42863</v>
      </c>
      <c r="F386" s="369">
        <v>79.99</v>
      </c>
      <c r="G386" s="370">
        <v>10</v>
      </c>
      <c r="H386" s="371">
        <f t="shared" si="5"/>
        <v>799.9</v>
      </c>
    </row>
    <row r="387" spans="1:8">
      <c r="A387" s="365" t="s">
        <v>241</v>
      </c>
      <c r="B387" s="366" t="s">
        <v>231</v>
      </c>
      <c r="C387" s="367" t="s">
        <v>243</v>
      </c>
      <c r="D387" s="366" t="s">
        <v>250</v>
      </c>
      <c r="E387" s="368">
        <v>42863</v>
      </c>
      <c r="F387" s="369">
        <v>340.95</v>
      </c>
      <c r="G387" s="370">
        <v>3</v>
      </c>
      <c r="H387" s="371">
        <f t="shared" si="5"/>
        <v>1022.85</v>
      </c>
    </row>
    <row r="388" spans="1:8">
      <c r="A388" s="365" t="s">
        <v>225</v>
      </c>
      <c r="B388" s="366" t="s">
        <v>239</v>
      </c>
      <c r="C388" s="367" t="s">
        <v>227</v>
      </c>
      <c r="D388" s="366" t="s">
        <v>238</v>
      </c>
      <c r="E388" s="368">
        <v>42864</v>
      </c>
      <c r="F388" s="369">
        <v>168.95</v>
      </c>
      <c r="G388" s="370">
        <v>4</v>
      </c>
      <c r="H388" s="371">
        <f t="shared" si="5"/>
        <v>675.8</v>
      </c>
    </row>
    <row r="389" spans="1:8">
      <c r="A389" s="365" t="s">
        <v>235</v>
      </c>
      <c r="B389" s="366" t="s">
        <v>242</v>
      </c>
      <c r="C389" s="367" t="s">
        <v>237</v>
      </c>
      <c r="D389" s="366" t="s">
        <v>247</v>
      </c>
      <c r="E389" s="368">
        <v>42864</v>
      </c>
      <c r="F389" s="369">
        <v>799.95</v>
      </c>
      <c r="G389" s="370">
        <v>5</v>
      </c>
      <c r="H389" s="371">
        <f t="shared" si="5"/>
        <v>3999.75</v>
      </c>
    </row>
    <row r="390" spans="1:8">
      <c r="A390" s="365" t="s">
        <v>246</v>
      </c>
      <c r="B390" s="366" t="s">
        <v>231</v>
      </c>
      <c r="C390" s="367" t="s">
        <v>227</v>
      </c>
      <c r="D390" s="366" t="s">
        <v>233</v>
      </c>
      <c r="E390" s="368">
        <v>42864</v>
      </c>
      <c r="F390" s="369">
        <v>340.95</v>
      </c>
      <c r="G390" s="370">
        <v>7</v>
      </c>
      <c r="H390" s="371">
        <f t="shared" ref="H390:H453" si="6">F390*G390</f>
        <v>2386.65</v>
      </c>
    </row>
    <row r="391" spans="1:8">
      <c r="A391" s="365" t="s">
        <v>225</v>
      </c>
      <c r="B391" s="366" t="s">
        <v>226</v>
      </c>
      <c r="C391" s="367" t="s">
        <v>227</v>
      </c>
      <c r="D391" s="366" t="s">
        <v>228</v>
      </c>
      <c r="E391" s="368">
        <v>42866</v>
      </c>
      <c r="F391" s="369">
        <v>340.95</v>
      </c>
      <c r="G391" s="370">
        <v>8</v>
      </c>
      <c r="H391" s="371">
        <f t="shared" si="6"/>
        <v>2727.6</v>
      </c>
    </row>
    <row r="392" spans="1:8">
      <c r="A392" s="365" t="s">
        <v>246</v>
      </c>
      <c r="B392" s="366" t="s">
        <v>236</v>
      </c>
      <c r="C392" s="367" t="s">
        <v>227</v>
      </c>
      <c r="D392" s="366" t="s">
        <v>233</v>
      </c>
      <c r="E392" s="368">
        <v>42866</v>
      </c>
      <c r="F392" s="369">
        <v>79.99</v>
      </c>
      <c r="G392" s="370">
        <v>11</v>
      </c>
      <c r="H392" s="371">
        <f t="shared" si="6"/>
        <v>879.89</v>
      </c>
    </row>
    <row r="393" spans="1:8">
      <c r="A393" s="365" t="s">
        <v>248</v>
      </c>
      <c r="B393" s="366" t="s">
        <v>226</v>
      </c>
      <c r="C393" s="367" t="s">
        <v>243</v>
      </c>
      <c r="D393" s="366" t="s">
        <v>250</v>
      </c>
      <c r="E393" s="368">
        <v>42866</v>
      </c>
      <c r="F393" s="369">
        <v>340.95</v>
      </c>
      <c r="G393" s="370">
        <v>15</v>
      </c>
      <c r="H393" s="371">
        <f t="shared" si="6"/>
        <v>5114.25</v>
      </c>
    </row>
    <row r="394" spans="1:8">
      <c r="A394" s="365" t="s">
        <v>246</v>
      </c>
      <c r="B394" s="366" t="s">
        <v>239</v>
      </c>
      <c r="C394" s="367" t="s">
        <v>227</v>
      </c>
      <c r="D394" s="366" t="s">
        <v>250</v>
      </c>
      <c r="E394" s="368">
        <v>42866</v>
      </c>
      <c r="F394" s="369">
        <v>168.95</v>
      </c>
      <c r="G394" s="370">
        <v>3</v>
      </c>
      <c r="H394" s="371">
        <f t="shared" si="6"/>
        <v>506.85</v>
      </c>
    </row>
    <row r="395" spans="1:8">
      <c r="A395" s="365" t="s">
        <v>225</v>
      </c>
      <c r="B395" s="366" t="s">
        <v>231</v>
      </c>
      <c r="C395" s="367" t="s">
        <v>227</v>
      </c>
      <c r="D395" s="366" t="s">
        <v>250</v>
      </c>
      <c r="E395" s="368">
        <v>42866</v>
      </c>
      <c r="F395" s="369">
        <v>340.95</v>
      </c>
      <c r="G395" s="370">
        <v>8</v>
      </c>
      <c r="H395" s="371">
        <f t="shared" si="6"/>
        <v>2727.6</v>
      </c>
    </row>
    <row r="396" spans="1:8">
      <c r="A396" s="365" t="s">
        <v>249</v>
      </c>
      <c r="B396" s="366" t="s">
        <v>231</v>
      </c>
      <c r="C396" s="367" t="s">
        <v>243</v>
      </c>
      <c r="D396" s="366" t="s">
        <v>228</v>
      </c>
      <c r="E396" s="368">
        <v>42867</v>
      </c>
      <c r="F396" s="369">
        <v>340.95</v>
      </c>
      <c r="G396" s="370">
        <v>14</v>
      </c>
      <c r="H396" s="371">
        <f t="shared" si="6"/>
        <v>4773.3</v>
      </c>
    </row>
    <row r="397" spans="1:8">
      <c r="A397" s="365" t="s">
        <v>246</v>
      </c>
      <c r="B397" s="366" t="s">
        <v>231</v>
      </c>
      <c r="C397" s="367" t="s">
        <v>227</v>
      </c>
      <c r="D397" s="366" t="s">
        <v>228</v>
      </c>
      <c r="E397" s="368">
        <v>42867</v>
      </c>
      <c r="F397" s="369">
        <v>340.95</v>
      </c>
      <c r="G397" s="370">
        <v>19</v>
      </c>
      <c r="H397" s="371">
        <f t="shared" si="6"/>
        <v>6478.05</v>
      </c>
    </row>
    <row r="398" spans="1:8">
      <c r="A398" s="365" t="s">
        <v>246</v>
      </c>
      <c r="B398" s="366" t="s">
        <v>236</v>
      </c>
      <c r="C398" s="367" t="s">
        <v>227</v>
      </c>
      <c r="D398" s="366" t="s">
        <v>247</v>
      </c>
      <c r="E398" s="368">
        <v>42867</v>
      </c>
      <c r="F398" s="369">
        <v>79.99</v>
      </c>
      <c r="G398" s="370">
        <v>4</v>
      </c>
      <c r="H398" s="371">
        <f t="shared" si="6"/>
        <v>319.96</v>
      </c>
    </row>
    <row r="399" spans="1:8">
      <c r="A399" s="365" t="s">
        <v>249</v>
      </c>
      <c r="B399" s="366" t="s">
        <v>231</v>
      </c>
      <c r="C399" s="367" t="s">
        <v>243</v>
      </c>
      <c r="D399" s="366" t="s">
        <v>250</v>
      </c>
      <c r="E399" s="368">
        <v>42867</v>
      </c>
      <c r="F399" s="369">
        <v>340.95</v>
      </c>
      <c r="G399" s="370">
        <v>15</v>
      </c>
      <c r="H399" s="371">
        <f t="shared" si="6"/>
        <v>5114.25</v>
      </c>
    </row>
    <row r="400" spans="1:8">
      <c r="A400" s="365" t="s">
        <v>246</v>
      </c>
      <c r="B400" s="366" t="s">
        <v>242</v>
      </c>
      <c r="C400" s="367" t="s">
        <v>227</v>
      </c>
      <c r="D400" s="366" t="s">
        <v>228</v>
      </c>
      <c r="E400" s="368">
        <v>42869</v>
      </c>
      <c r="F400" s="369">
        <v>799.95</v>
      </c>
      <c r="G400" s="370">
        <v>14</v>
      </c>
      <c r="H400" s="371">
        <f t="shared" si="6"/>
        <v>11199.3</v>
      </c>
    </row>
    <row r="401" spans="1:8">
      <c r="A401" s="365" t="s">
        <v>225</v>
      </c>
      <c r="B401" s="366" t="s">
        <v>231</v>
      </c>
      <c r="C401" s="367" t="s">
        <v>227</v>
      </c>
      <c r="D401" s="366" t="s">
        <v>228</v>
      </c>
      <c r="E401" s="368">
        <v>42869</v>
      </c>
      <c r="F401" s="369">
        <v>340.95</v>
      </c>
      <c r="G401" s="370">
        <v>8</v>
      </c>
      <c r="H401" s="371">
        <f t="shared" si="6"/>
        <v>2727.6</v>
      </c>
    </row>
    <row r="402" spans="1:8">
      <c r="A402" s="365" t="s">
        <v>252</v>
      </c>
      <c r="B402" s="366" t="s">
        <v>242</v>
      </c>
      <c r="C402" s="367" t="s">
        <v>237</v>
      </c>
      <c r="D402" s="366" t="s">
        <v>250</v>
      </c>
      <c r="E402" s="368">
        <v>42869</v>
      </c>
      <c r="F402" s="369">
        <v>799.95</v>
      </c>
      <c r="G402" s="370">
        <v>2</v>
      </c>
      <c r="H402" s="371">
        <f t="shared" si="6"/>
        <v>1599.9</v>
      </c>
    </row>
    <row r="403" spans="1:8">
      <c r="A403" s="365" t="s">
        <v>235</v>
      </c>
      <c r="B403" s="366" t="s">
        <v>239</v>
      </c>
      <c r="C403" s="367" t="s">
        <v>237</v>
      </c>
      <c r="D403" s="366" t="s">
        <v>238</v>
      </c>
      <c r="E403" s="368">
        <v>42870</v>
      </c>
      <c r="F403" s="369">
        <v>168.95</v>
      </c>
      <c r="G403" s="370">
        <v>2</v>
      </c>
      <c r="H403" s="371">
        <f t="shared" si="6"/>
        <v>337.9</v>
      </c>
    </row>
    <row r="404" spans="1:8">
      <c r="A404" s="365" t="s">
        <v>225</v>
      </c>
      <c r="B404" s="366" t="s">
        <v>242</v>
      </c>
      <c r="C404" s="367" t="s">
        <v>227</v>
      </c>
      <c r="D404" s="366" t="s">
        <v>247</v>
      </c>
      <c r="E404" s="368">
        <v>42870</v>
      </c>
      <c r="F404" s="369">
        <v>799.95</v>
      </c>
      <c r="G404" s="370">
        <v>14</v>
      </c>
      <c r="H404" s="371">
        <f t="shared" si="6"/>
        <v>11199.3</v>
      </c>
    </row>
    <row r="405" spans="1:8">
      <c r="A405" s="365" t="s">
        <v>235</v>
      </c>
      <c r="B405" s="366" t="s">
        <v>226</v>
      </c>
      <c r="C405" s="367" t="s">
        <v>237</v>
      </c>
      <c r="D405" s="366" t="s">
        <v>228</v>
      </c>
      <c r="E405" s="368">
        <v>42872</v>
      </c>
      <c r="F405" s="369">
        <v>340.95</v>
      </c>
      <c r="G405" s="370">
        <v>14</v>
      </c>
      <c r="H405" s="371">
        <f t="shared" si="6"/>
        <v>4773.3</v>
      </c>
    </row>
    <row r="406" spans="1:8">
      <c r="A406" s="365" t="s">
        <v>225</v>
      </c>
      <c r="B406" s="366" t="s">
        <v>231</v>
      </c>
      <c r="C406" s="367" t="s">
        <v>227</v>
      </c>
      <c r="D406" s="366" t="s">
        <v>247</v>
      </c>
      <c r="E406" s="368">
        <v>42872</v>
      </c>
      <c r="F406" s="369">
        <v>340.95</v>
      </c>
      <c r="G406" s="370">
        <v>9</v>
      </c>
      <c r="H406" s="371">
        <f t="shared" si="6"/>
        <v>3068.55</v>
      </c>
    </row>
    <row r="407" spans="1:8">
      <c r="A407" s="365" t="s">
        <v>252</v>
      </c>
      <c r="B407" s="366" t="s">
        <v>236</v>
      </c>
      <c r="C407" s="367" t="s">
        <v>237</v>
      </c>
      <c r="D407" s="366" t="s">
        <v>250</v>
      </c>
      <c r="E407" s="368">
        <v>42872</v>
      </c>
      <c r="F407" s="369">
        <v>79.99</v>
      </c>
      <c r="G407" s="370">
        <v>5</v>
      </c>
      <c r="H407" s="371">
        <f t="shared" si="6"/>
        <v>399.95</v>
      </c>
    </row>
    <row r="408" spans="1:8">
      <c r="A408" s="365" t="s">
        <v>225</v>
      </c>
      <c r="B408" s="366" t="s">
        <v>239</v>
      </c>
      <c r="C408" s="367" t="s">
        <v>227</v>
      </c>
      <c r="D408" s="366" t="s">
        <v>238</v>
      </c>
      <c r="E408" s="368">
        <v>42873</v>
      </c>
      <c r="F408" s="369">
        <v>168.95</v>
      </c>
      <c r="G408" s="370">
        <v>3</v>
      </c>
      <c r="H408" s="371">
        <f t="shared" si="6"/>
        <v>506.85</v>
      </c>
    </row>
    <row r="409" spans="1:8">
      <c r="A409" s="365" t="s">
        <v>251</v>
      </c>
      <c r="B409" s="366" t="s">
        <v>226</v>
      </c>
      <c r="C409" s="367" t="s">
        <v>237</v>
      </c>
      <c r="D409" s="366" t="s">
        <v>228</v>
      </c>
      <c r="E409" s="368">
        <v>42873</v>
      </c>
      <c r="F409" s="369">
        <v>340.95</v>
      </c>
      <c r="G409" s="370">
        <v>17</v>
      </c>
      <c r="H409" s="371">
        <f t="shared" si="6"/>
        <v>5796.15</v>
      </c>
    </row>
    <row r="410" spans="1:8">
      <c r="A410" s="365" t="s">
        <v>225</v>
      </c>
      <c r="B410" s="366" t="s">
        <v>231</v>
      </c>
      <c r="C410" s="367" t="s">
        <v>227</v>
      </c>
      <c r="D410" s="366" t="s">
        <v>233</v>
      </c>
      <c r="E410" s="368">
        <v>42873</v>
      </c>
      <c r="F410" s="369">
        <v>340.95</v>
      </c>
      <c r="G410" s="370">
        <v>12</v>
      </c>
      <c r="H410" s="371">
        <f t="shared" si="6"/>
        <v>4091.4</v>
      </c>
    </row>
    <row r="411" spans="1:8">
      <c r="A411" s="365" t="s">
        <v>252</v>
      </c>
      <c r="B411" s="366" t="s">
        <v>239</v>
      </c>
      <c r="C411" s="367" t="s">
        <v>237</v>
      </c>
      <c r="D411" s="366" t="s">
        <v>247</v>
      </c>
      <c r="E411" s="368">
        <v>42874</v>
      </c>
      <c r="F411" s="369">
        <v>168.95</v>
      </c>
      <c r="G411" s="370">
        <v>14</v>
      </c>
      <c r="H411" s="371">
        <f t="shared" si="6"/>
        <v>2365.3</v>
      </c>
    </row>
    <row r="412" spans="1:8">
      <c r="A412" s="365" t="s">
        <v>244</v>
      </c>
      <c r="B412" s="366" t="s">
        <v>231</v>
      </c>
      <c r="C412" s="367" t="s">
        <v>227</v>
      </c>
      <c r="D412" s="366" t="s">
        <v>233</v>
      </c>
      <c r="E412" s="368">
        <v>42876</v>
      </c>
      <c r="F412" s="369">
        <v>340.95</v>
      </c>
      <c r="G412" s="370">
        <v>14</v>
      </c>
      <c r="H412" s="371">
        <f t="shared" si="6"/>
        <v>4773.3</v>
      </c>
    </row>
    <row r="413" spans="1:8">
      <c r="A413" s="365" t="s">
        <v>252</v>
      </c>
      <c r="B413" s="366" t="s">
        <v>239</v>
      </c>
      <c r="C413" s="367" t="s">
        <v>237</v>
      </c>
      <c r="D413" s="366" t="s">
        <v>238</v>
      </c>
      <c r="E413" s="368">
        <v>42877</v>
      </c>
      <c r="F413" s="369">
        <v>168.95</v>
      </c>
      <c r="G413" s="370">
        <v>9</v>
      </c>
      <c r="H413" s="371">
        <f t="shared" si="6"/>
        <v>1520.55</v>
      </c>
    </row>
    <row r="414" spans="1:8">
      <c r="A414" s="365" t="s">
        <v>235</v>
      </c>
      <c r="B414" s="366" t="s">
        <v>231</v>
      </c>
      <c r="C414" s="367" t="s">
        <v>237</v>
      </c>
      <c r="D414" s="366" t="s">
        <v>228</v>
      </c>
      <c r="E414" s="368">
        <v>42877</v>
      </c>
      <c r="F414" s="369">
        <v>340.95</v>
      </c>
      <c r="G414" s="370">
        <v>13</v>
      </c>
      <c r="H414" s="371">
        <f t="shared" si="6"/>
        <v>4432.35</v>
      </c>
    </row>
    <row r="415" spans="1:8">
      <c r="A415" s="365" t="s">
        <v>245</v>
      </c>
      <c r="B415" s="366" t="s">
        <v>242</v>
      </c>
      <c r="C415" s="367" t="s">
        <v>243</v>
      </c>
      <c r="D415" s="366" t="s">
        <v>228</v>
      </c>
      <c r="E415" s="368">
        <v>42878</v>
      </c>
      <c r="F415" s="369">
        <v>799.95</v>
      </c>
      <c r="G415" s="370">
        <v>12</v>
      </c>
      <c r="H415" s="371">
        <f t="shared" si="6"/>
        <v>9599.4</v>
      </c>
    </row>
    <row r="416" spans="1:8">
      <c r="A416" s="365" t="s">
        <v>244</v>
      </c>
      <c r="B416" s="366" t="s">
        <v>231</v>
      </c>
      <c r="C416" s="367" t="s">
        <v>227</v>
      </c>
      <c r="D416" s="366" t="s">
        <v>233</v>
      </c>
      <c r="E416" s="368">
        <v>42878</v>
      </c>
      <c r="F416" s="369">
        <v>340.95</v>
      </c>
      <c r="G416" s="370">
        <v>15</v>
      </c>
      <c r="H416" s="371">
        <f t="shared" si="6"/>
        <v>5114.25</v>
      </c>
    </row>
    <row r="417" spans="1:8">
      <c r="A417" s="365" t="s">
        <v>246</v>
      </c>
      <c r="B417" s="366" t="s">
        <v>231</v>
      </c>
      <c r="C417" s="367" t="s">
        <v>227</v>
      </c>
      <c r="D417" s="366" t="s">
        <v>250</v>
      </c>
      <c r="E417" s="368">
        <v>42879</v>
      </c>
      <c r="F417" s="369">
        <v>340.95</v>
      </c>
      <c r="G417" s="370">
        <v>13</v>
      </c>
      <c r="H417" s="371">
        <f t="shared" si="6"/>
        <v>4432.35</v>
      </c>
    </row>
    <row r="418" spans="1:8">
      <c r="A418" s="365" t="s">
        <v>248</v>
      </c>
      <c r="B418" s="366" t="s">
        <v>236</v>
      </c>
      <c r="C418" s="367" t="s">
        <v>243</v>
      </c>
      <c r="D418" s="366" t="s">
        <v>238</v>
      </c>
      <c r="E418" s="368">
        <v>42880</v>
      </c>
      <c r="F418" s="369">
        <v>79.99</v>
      </c>
      <c r="G418" s="370">
        <v>3</v>
      </c>
      <c r="H418" s="371">
        <f t="shared" si="6"/>
        <v>239.97</v>
      </c>
    </row>
    <row r="419" spans="1:8">
      <c r="A419" s="365" t="s">
        <v>244</v>
      </c>
      <c r="B419" s="366" t="s">
        <v>236</v>
      </c>
      <c r="C419" s="367" t="s">
        <v>227</v>
      </c>
      <c r="D419" s="366" t="s">
        <v>228</v>
      </c>
      <c r="E419" s="368">
        <v>42883</v>
      </c>
      <c r="F419" s="369">
        <v>79.99</v>
      </c>
      <c r="G419" s="370">
        <v>13</v>
      </c>
      <c r="H419" s="371">
        <f t="shared" si="6"/>
        <v>1039.87</v>
      </c>
    </row>
    <row r="420" spans="1:8">
      <c r="A420" s="365" t="s">
        <v>244</v>
      </c>
      <c r="B420" s="366" t="s">
        <v>239</v>
      </c>
      <c r="C420" s="367" t="s">
        <v>227</v>
      </c>
      <c r="D420" s="366" t="s">
        <v>233</v>
      </c>
      <c r="E420" s="368">
        <v>42884</v>
      </c>
      <c r="F420" s="369">
        <v>168.95</v>
      </c>
      <c r="G420" s="370">
        <v>15</v>
      </c>
      <c r="H420" s="371">
        <f t="shared" si="6"/>
        <v>2534.25</v>
      </c>
    </row>
    <row r="421" spans="1:8">
      <c r="A421" s="365" t="s">
        <v>248</v>
      </c>
      <c r="B421" s="366" t="s">
        <v>236</v>
      </c>
      <c r="C421" s="367" t="s">
        <v>243</v>
      </c>
      <c r="D421" s="366" t="s">
        <v>250</v>
      </c>
      <c r="E421" s="368">
        <v>42884</v>
      </c>
      <c r="F421" s="369">
        <v>79.99</v>
      </c>
      <c r="G421" s="370">
        <v>10</v>
      </c>
      <c r="H421" s="371">
        <f t="shared" si="6"/>
        <v>799.9</v>
      </c>
    </row>
    <row r="422" spans="1:8">
      <c r="A422" s="365" t="s">
        <v>235</v>
      </c>
      <c r="B422" s="366" t="s">
        <v>239</v>
      </c>
      <c r="C422" s="367" t="s">
        <v>237</v>
      </c>
      <c r="D422" s="366" t="s">
        <v>250</v>
      </c>
      <c r="E422" s="368">
        <v>42885</v>
      </c>
      <c r="F422" s="369">
        <v>168.95</v>
      </c>
      <c r="G422" s="370">
        <v>5</v>
      </c>
      <c r="H422" s="371">
        <f t="shared" si="6"/>
        <v>844.75</v>
      </c>
    </row>
    <row r="423" spans="1:8">
      <c r="A423" s="365" t="s">
        <v>241</v>
      </c>
      <c r="B423" s="366" t="s">
        <v>236</v>
      </c>
      <c r="C423" s="367" t="s">
        <v>243</v>
      </c>
      <c r="D423" s="366" t="s">
        <v>250</v>
      </c>
      <c r="E423" s="368">
        <v>42885</v>
      </c>
      <c r="F423" s="369">
        <v>79.99</v>
      </c>
      <c r="G423" s="370">
        <v>7</v>
      </c>
      <c r="H423" s="371">
        <f t="shared" si="6"/>
        <v>559.93</v>
      </c>
    </row>
    <row r="424" spans="1:8">
      <c r="A424" s="365" t="s">
        <v>241</v>
      </c>
      <c r="B424" s="366" t="s">
        <v>236</v>
      </c>
      <c r="C424" s="367" t="s">
        <v>243</v>
      </c>
      <c r="D424" s="366" t="s">
        <v>238</v>
      </c>
      <c r="E424" s="368">
        <v>42887</v>
      </c>
      <c r="F424" s="369">
        <v>79.99</v>
      </c>
      <c r="G424" s="370">
        <v>6</v>
      </c>
      <c r="H424" s="371">
        <f t="shared" si="6"/>
        <v>479.94</v>
      </c>
    </row>
    <row r="425" spans="1:8">
      <c r="A425" s="365" t="s">
        <v>252</v>
      </c>
      <c r="B425" s="366" t="s">
        <v>239</v>
      </c>
      <c r="C425" s="367" t="s">
        <v>237</v>
      </c>
      <c r="D425" s="366" t="s">
        <v>247</v>
      </c>
      <c r="E425" s="368">
        <v>42887</v>
      </c>
      <c r="F425" s="369">
        <v>168.95</v>
      </c>
      <c r="G425" s="370">
        <v>1</v>
      </c>
      <c r="H425" s="371">
        <f t="shared" si="6"/>
        <v>168.95</v>
      </c>
    </row>
    <row r="426" spans="1:8">
      <c r="A426" s="365" t="s">
        <v>249</v>
      </c>
      <c r="B426" s="366" t="s">
        <v>226</v>
      </c>
      <c r="C426" s="367" t="s">
        <v>243</v>
      </c>
      <c r="D426" s="366" t="s">
        <v>233</v>
      </c>
      <c r="E426" s="368">
        <v>42887</v>
      </c>
      <c r="F426" s="369">
        <v>340.95</v>
      </c>
      <c r="G426" s="370">
        <v>1</v>
      </c>
      <c r="H426" s="371">
        <f t="shared" si="6"/>
        <v>340.95</v>
      </c>
    </row>
    <row r="427" spans="1:8">
      <c r="A427" s="365" t="s">
        <v>225</v>
      </c>
      <c r="B427" s="366" t="s">
        <v>242</v>
      </c>
      <c r="C427" s="367" t="s">
        <v>227</v>
      </c>
      <c r="D427" s="366" t="s">
        <v>238</v>
      </c>
      <c r="E427" s="368">
        <v>42888</v>
      </c>
      <c r="F427" s="369">
        <v>799.95</v>
      </c>
      <c r="G427" s="370">
        <v>7</v>
      </c>
      <c r="H427" s="371">
        <f t="shared" si="6"/>
        <v>5599.65</v>
      </c>
    </row>
    <row r="428" spans="1:8">
      <c r="A428" s="365" t="s">
        <v>240</v>
      </c>
      <c r="B428" s="366" t="s">
        <v>242</v>
      </c>
      <c r="C428" s="367" t="s">
        <v>232</v>
      </c>
      <c r="D428" s="366" t="s">
        <v>228</v>
      </c>
      <c r="E428" s="368">
        <v>42890</v>
      </c>
      <c r="F428" s="369">
        <v>799.95</v>
      </c>
      <c r="G428" s="370">
        <v>13</v>
      </c>
      <c r="H428" s="371">
        <f t="shared" si="6"/>
        <v>10399.35</v>
      </c>
    </row>
    <row r="429" spans="1:8">
      <c r="A429" s="365" t="s">
        <v>246</v>
      </c>
      <c r="B429" s="366" t="s">
        <v>226</v>
      </c>
      <c r="C429" s="367" t="s">
        <v>227</v>
      </c>
      <c r="D429" s="366" t="s">
        <v>238</v>
      </c>
      <c r="E429" s="368">
        <v>42891</v>
      </c>
      <c r="F429" s="369">
        <v>340.95</v>
      </c>
      <c r="G429" s="370">
        <v>9</v>
      </c>
      <c r="H429" s="371">
        <f t="shared" si="6"/>
        <v>3068.55</v>
      </c>
    </row>
    <row r="430" spans="1:8">
      <c r="A430" s="365" t="s">
        <v>249</v>
      </c>
      <c r="B430" s="366" t="s">
        <v>231</v>
      </c>
      <c r="C430" s="367" t="s">
        <v>243</v>
      </c>
      <c r="D430" s="366" t="s">
        <v>228</v>
      </c>
      <c r="E430" s="368">
        <v>42891</v>
      </c>
      <c r="F430" s="369">
        <v>340.95</v>
      </c>
      <c r="G430" s="370">
        <v>13</v>
      </c>
      <c r="H430" s="371">
        <f t="shared" si="6"/>
        <v>4432.35</v>
      </c>
    </row>
    <row r="431" spans="1:8">
      <c r="A431" s="365" t="s">
        <v>244</v>
      </c>
      <c r="B431" s="366" t="s">
        <v>226</v>
      </c>
      <c r="C431" s="367" t="s">
        <v>227</v>
      </c>
      <c r="D431" s="366" t="s">
        <v>247</v>
      </c>
      <c r="E431" s="368">
        <v>42891</v>
      </c>
      <c r="F431" s="369">
        <v>340.95</v>
      </c>
      <c r="G431" s="370">
        <v>2</v>
      </c>
      <c r="H431" s="371">
        <f t="shared" si="6"/>
        <v>681.9</v>
      </c>
    </row>
    <row r="432" spans="1:8">
      <c r="A432" s="365" t="s">
        <v>252</v>
      </c>
      <c r="B432" s="366" t="s">
        <v>236</v>
      </c>
      <c r="C432" s="367" t="s">
        <v>237</v>
      </c>
      <c r="D432" s="366" t="s">
        <v>247</v>
      </c>
      <c r="E432" s="368">
        <v>42892</v>
      </c>
      <c r="F432" s="369">
        <v>79.99</v>
      </c>
      <c r="G432" s="370">
        <v>4</v>
      </c>
      <c r="H432" s="371">
        <f t="shared" si="6"/>
        <v>319.96</v>
      </c>
    </row>
    <row r="433" spans="1:8">
      <c r="A433" s="365" t="s">
        <v>252</v>
      </c>
      <c r="B433" s="366" t="s">
        <v>242</v>
      </c>
      <c r="C433" s="367" t="s">
        <v>237</v>
      </c>
      <c r="D433" s="366" t="s">
        <v>250</v>
      </c>
      <c r="E433" s="368">
        <v>42893</v>
      </c>
      <c r="F433" s="369">
        <v>799.95</v>
      </c>
      <c r="G433" s="370">
        <v>14</v>
      </c>
      <c r="H433" s="371">
        <f t="shared" si="6"/>
        <v>11199.3</v>
      </c>
    </row>
    <row r="434" spans="1:8">
      <c r="A434" s="365" t="s">
        <v>246</v>
      </c>
      <c r="B434" s="366" t="s">
        <v>231</v>
      </c>
      <c r="C434" s="367" t="s">
        <v>227</v>
      </c>
      <c r="D434" s="366" t="s">
        <v>247</v>
      </c>
      <c r="E434" s="368">
        <v>42894</v>
      </c>
      <c r="F434" s="369">
        <v>340.95</v>
      </c>
      <c r="G434" s="370">
        <v>11</v>
      </c>
      <c r="H434" s="371">
        <f t="shared" si="6"/>
        <v>3750.45</v>
      </c>
    </row>
    <row r="435" spans="1:8">
      <c r="A435" s="365" t="s">
        <v>225</v>
      </c>
      <c r="B435" s="366" t="s">
        <v>239</v>
      </c>
      <c r="C435" s="367" t="s">
        <v>227</v>
      </c>
      <c r="D435" s="366" t="s">
        <v>247</v>
      </c>
      <c r="E435" s="368">
        <v>42894</v>
      </c>
      <c r="F435" s="369">
        <v>168.95</v>
      </c>
      <c r="G435" s="370">
        <v>11</v>
      </c>
      <c r="H435" s="371">
        <f t="shared" si="6"/>
        <v>1858.45</v>
      </c>
    </row>
    <row r="436" spans="1:8">
      <c r="A436" s="365" t="s">
        <v>235</v>
      </c>
      <c r="B436" s="366" t="s">
        <v>242</v>
      </c>
      <c r="C436" s="367" t="s">
        <v>237</v>
      </c>
      <c r="D436" s="366" t="s">
        <v>228</v>
      </c>
      <c r="E436" s="368">
        <v>42895</v>
      </c>
      <c r="F436" s="369">
        <v>799.95</v>
      </c>
      <c r="G436" s="370">
        <v>11</v>
      </c>
      <c r="H436" s="371">
        <f t="shared" si="6"/>
        <v>8799.45</v>
      </c>
    </row>
    <row r="437" spans="1:8">
      <c r="A437" s="365" t="s">
        <v>246</v>
      </c>
      <c r="B437" s="366" t="s">
        <v>236</v>
      </c>
      <c r="C437" s="367" t="s">
        <v>227</v>
      </c>
      <c r="D437" s="366" t="s">
        <v>228</v>
      </c>
      <c r="E437" s="368">
        <v>42895</v>
      </c>
      <c r="F437" s="369">
        <v>79.99</v>
      </c>
      <c r="G437" s="370">
        <v>19</v>
      </c>
      <c r="H437" s="371">
        <f t="shared" si="6"/>
        <v>1519.81</v>
      </c>
    </row>
    <row r="438" spans="1:8">
      <c r="A438" s="365" t="s">
        <v>244</v>
      </c>
      <c r="B438" s="366" t="s">
        <v>242</v>
      </c>
      <c r="C438" s="367" t="s">
        <v>227</v>
      </c>
      <c r="D438" s="366" t="s">
        <v>233</v>
      </c>
      <c r="E438" s="368">
        <v>42897</v>
      </c>
      <c r="F438" s="369">
        <v>799.95</v>
      </c>
      <c r="G438" s="370">
        <v>6</v>
      </c>
      <c r="H438" s="371">
        <f t="shared" si="6"/>
        <v>4799.7</v>
      </c>
    </row>
    <row r="439" spans="1:8">
      <c r="A439" s="365" t="s">
        <v>251</v>
      </c>
      <c r="B439" s="366" t="s">
        <v>239</v>
      </c>
      <c r="C439" s="367" t="s">
        <v>227</v>
      </c>
      <c r="D439" s="366" t="s">
        <v>238</v>
      </c>
      <c r="E439" s="368">
        <v>42898</v>
      </c>
      <c r="F439" s="369">
        <v>168.95</v>
      </c>
      <c r="G439" s="370">
        <v>9</v>
      </c>
      <c r="H439" s="371">
        <f t="shared" si="6"/>
        <v>1520.55</v>
      </c>
    </row>
    <row r="440" spans="1:8">
      <c r="A440" s="365" t="s">
        <v>241</v>
      </c>
      <c r="B440" s="366" t="s">
        <v>239</v>
      </c>
      <c r="C440" s="367" t="s">
        <v>243</v>
      </c>
      <c r="D440" s="366" t="s">
        <v>228</v>
      </c>
      <c r="E440" s="368">
        <v>42898</v>
      </c>
      <c r="F440" s="369">
        <v>168.95</v>
      </c>
      <c r="G440" s="370">
        <v>19</v>
      </c>
      <c r="H440" s="371">
        <f t="shared" si="6"/>
        <v>3210.05</v>
      </c>
    </row>
    <row r="441" spans="1:8">
      <c r="A441" s="365" t="s">
        <v>251</v>
      </c>
      <c r="B441" s="366" t="s">
        <v>236</v>
      </c>
      <c r="C441" s="367" t="s">
        <v>227</v>
      </c>
      <c r="D441" s="366" t="s">
        <v>247</v>
      </c>
      <c r="E441" s="368">
        <v>42898</v>
      </c>
      <c r="F441" s="369">
        <v>79.99</v>
      </c>
      <c r="G441" s="370">
        <v>3</v>
      </c>
      <c r="H441" s="371">
        <f t="shared" si="6"/>
        <v>239.97</v>
      </c>
    </row>
    <row r="442" spans="1:8">
      <c r="A442" s="365" t="s">
        <v>245</v>
      </c>
      <c r="B442" s="366" t="s">
        <v>242</v>
      </c>
      <c r="C442" s="367" t="s">
        <v>243</v>
      </c>
      <c r="D442" s="366" t="s">
        <v>228</v>
      </c>
      <c r="E442" s="368">
        <v>42899</v>
      </c>
      <c r="F442" s="369">
        <v>799.95</v>
      </c>
      <c r="G442" s="370">
        <v>20</v>
      </c>
      <c r="H442" s="371">
        <f t="shared" si="6"/>
        <v>15999</v>
      </c>
    </row>
    <row r="443" spans="1:8">
      <c r="A443" s="365" t="s">
        <v>251</v>
      </c>
      <c r="B443" s="366" t="s">
        <v>239</v>
      </c>
      <c r="C443" s="367" t="s">
        <v>227</v>
      </c>
      <c r="D443" s="366" t="s">
        <v>247</v>
      </c>
      <c r="E443" s="368">
        <v>42899</v>
      </c>
      <c r="F443" s="369">
        <v>168.95</v>
      </c>
      <c r="G443" s="370">
        <v>12</v>
      </c>
      <c r="H443" s="371">
        <f t="shared" si="6"/>
        <v>2027.4</v>
      </c>
    </row>
    <row r="444" spans="1:8">
      <c r="A444" s="365" t="s">
        <v>230</v>
      </c>
      <c r="B444" s="366" t="s">
        <v>236</v>
      </c>
      <c r="C444" s="367" t="s">
        <v>232</v>
      </c>
      <c r="D444" s="366" t="s">
        <v>247</v>
      </c>
      <c r="E444" s="368">
        <v>42899</v>
      </c>
      <c r="F444" s="369">
        <v>79.99</v>
      </c>
      <c r="G444" s="370">
        <v>1</v>
      </c>
      <c r="H444" s="371">
        <f t="shared" si="6"/>
        <v>79.99</v>
      </c>
    </row>
    <row r="445" spans="1:8">
      <c r="A445" s="365" t="s">
        <v>241</v>
      </c>
      <c r="B445" s="366" t="s">
        <v>231</v>
      </c>
      <c r="C445" s="367" t="s">
        <v>243</v>
      </c>
      <c r="D445" s="366" t="s">
        <v>238</v>
      </c>
      <c r="E445" s="368">
        <v>42901</v>
      </c>
      <c r="F445" s="369">
        <v>340.95</v>
      </c>
      <c r="G445" s="370">
        <v>3</v>
      </c>
      <c r="H445" s="371">
        <f t="shared" si="6"/>
        <v>1022.85</v>
      </c>
    </row>
    <row r="446" spans="1:8">
      <c r="A446" s="365" t="s">
        <v>235</v>
      </c>
      <c r="B446" s="366" t="s">
        <v>231</v>
      </c>
      <c r="C446" s="367" t="s">
        <v>237</v>
      </c>
      <c r="D446" s="366" t="s">
        <v>228</v>
      </c>
      <c r="E446" s="368">
        <v>42901</v>
      </c>
      <c r="F446" s="369">
        <v>340.95</v>
      </c>
      <c r="G446" s="370">
        <v>16</v>
      </c>
      <c r="H446" s="371">
        <f t="shared" si="6"/>
        <v>5455.2</v>
      </c>
    </row>
    <row r="447" spans="1:8">
      <c r="A447" s="365" t="s">
        <v>225</v>
      </c>
      <c r="B447" s="366" t="s">
        <v>226</v>
      </c>
      <c r="C447" s="367" t="s">
        <v>227</v>
      </c>
      <c r="D447" s="366" t="s">
        <v>247</v>
      </c>
      <c r="E447" s="368">
        <v>42901</v>
      </c>
      <c r="F447" s="369">
        <v>340.95</v>
      </c>
      <c r="G447" s="370">
        <v>3</v>
      </c>
      <c r="H447" s="371">
        <f t="shared" si="6"/>
        <v>1022.85</v>
      </c>
    </row>
    <row r="448" spans="1:8">
      <c r="A448" s="365" t="s">
        <v>225</v>
      </c>
      <c r="B448" s="366" t="s">
        <v>239</v>
      </c>
      <c r="C448" s="367" t="s">
        <v>227</v>
      </c>
      <c r="D448" s="366" t="s">
        <v>228</v>
      </c>
      <c r="E448" s="368">
        <v>42902</v>
      </c>
      <c r="F448" s="369">
        <v>168.95</v>
      </c>
      <c r="G448" s="370">
        <v>20</v>
      </c>
      <c r="H448" s="371">
        <f t="shared" si="6"/>
        <v>3379</v>
      </c>
    </row>
    <row r="449" spans="1:8">
      <c r="A449" s="365" t="s">
        <v>244</v>
      </c>
      <c r="B449" s="366" t="s">
        <v>231</v>
      </c>
      <c r="C449" s="367" t="s">
        <v>227</v>
      </c>
      <c r="D449" s="366" t="s">
        <v>247</v>
      </c>
      <c r="E449" s="368">
        <v>42902</v>
      </c>
      <c r="F449" s="369">
        <v>340.95</v>
      </c>
      <c r="G449" s="370">
        <v>8</v>
      </c>
      <c r="H449" s="371">
        <f t="shared" si="6"/>
        <v>2727.6</v>
      </c>
    </row>
    <row r="450" spans="1:8">
      <c r="A450" s="365" t="s">
        <v>230</v>
      </c>
      <c r="B450" s="366" t="s">
        <v>231</v>
      </c>
      <c r="C450" s="367" t="s">
        <v>232</v>
      </c>
      <c r="D450" s="366" t="s">
        <v>233</v>
      </c>
      <c r="E450" s="368">
        <v>42902</v>
      </c>
      <c r="F450" s="369">
        <v>340.95</v>
      </c>
      <c r="G450" s="370">
        <v>9</v>
      </c>
      <c r="H450" s="371">
        <f t="shared" si="6"/>
        <v>3068.55</v>
      </c>
    </row>
    <row r="451" spans="1:8">
      <c r="A451" s="365" t="s">
        <v>240</v>
      </c>
      <c r="B451" s="366" t="s">
        <v>231</v>
      </c>
      <c r="C451" s="367" t="s">
        <v>232</v>
      </c>
      <c r="D451" s="366" t="s">
        <v>238</v>
      </c>
      <c r="E451" s="368">
        <v>42904</v>
      </c>
      <c r="F451" s="369">
        <v>340.95</v>
      </c>
      <c r="G451" s="370">
        <v>12</v>
      </c>
      <c r="H451" s="371">
        <f t="shared" si="6"/>
        <v>4091.4</v>
      </c>
    </row>
    <row r="452" spans="1:8">
      <c r="A452" s="365" t="s">
        <v>251</v>
      </c>
      <c r="B452" s="366" t="s">
        <v>239</v>
      </c>
      <c r="C452" s="367" t="s">
        <v>227</v>
      </c>
      <c r="D452" s="366" t="s">
        <v>228</v>
      </c>
      <c r="E452" s="368">
        <v>42904</v>
      </c>
      <c r="F452" s="369">
        <v>168.95</v>
      </c>
      <c r="G452" s="370">
        <v>9</v>
      </c>
      <c r="H452" s="371">
        <f t="shared" si="6"/>
        <v>1520.55</v>
      </c>
    </row>
    <row r="453" spans="1:8">
      <c r="A453" s="365" t="s">
        <v>225</v>
      </c>
      <c r="B453" s="366" t="s">
        <v>236</v>
      </c>
      <c r="C453" s="367" t="s">
        <v>227</v>
      </c>
      <c r="D453" s="366" t="s">
        <v>228</v>
      </c>
      <c r="E453" s="368">
        <v>42904</v>
      </c>
      <c r="F453" s="369">
        <v>79.99</v>
      </c>
      <c r="G453" s="370">
        <v>20</v>
      </c>
      <c r="H453" s="371">
        <f t="shared" si="6"/>
        <v>1599.8</v>
      </c>
    </row>
    <row r="454" spans="1:8">
      <c r="A454" s="365" t="s">
        <v>249</v>
      </c>
      <c r="B454" s="366" t="s">
        <v>231</v>
      </c>
      <c r="C454" s="367" t="s">
        <v>243</v>
      </c>
      <c r="D454" s="366" t="s">
        <v>247</v>
      </c>
      <c r="E454" s="368">
        <v>42904</v>
      </c>
      <c r="F454" s="369">
        <v>340.95</v>
      </c>
      <c r="G454" s="370">
        <v>6</v>
      </c>
      <c r="H454" s="371">
        <f t="shared" ref="H454:H517" si="7">F454*G454</f>
        <v>2045.7</v>
      </c>
    </row>
    <row r="455" spans="1:8">
      <c r="A455" s="365" t="s">
        <v>248</v>
      </c>
      <c r="B455" s="366" t="s">
        <v>236</v>
      </c>
      <c r="C455" s="367" t="s">
        <v>243</v>
      </c>
      <c r="D455" s="366" t="s">
        <v>233</v>
      </c>
      <c r="E455" s="368">
        <v>42904</v>
      </c>
      <c r="F455" s="369">
        <v>79.99</v>
      </c>
      <c r="G455" s="370">
        <v>1</v>
      </c>
      <c r="H455" s="371">
        <f t="shared" si="7"/>
        <v>79.99</v>
      </c>
    </row>
    <row r="456" spans="1:8">
      <c r="A456" s="365" t="s">
        <v>249</v>
      </c>
      <c r="B456" s="366" t="s">
        <v>236</v>
      </c>
      <c r="C456" s="367" t="s">
        <v>243</v>
      </c>
      <c r="D456" s="366" t="s">
        <v>250</v>
      </c>
      <c r="E456" s="368">
        <v>42904</v>
      </c>
      <c r="F456" s="369">
        <v>79.99</v>
      </c>
      <c r="G456" s="370">
        <v>5</v>
      </c>
      <c r="H456" s="371">
        <f t="shared" si="7"/>
        <v>399.95</v>
      </c>
    </row>
    <row r="457" spans="1:8">
      <c r="A457" s="365" t="s">
        <v>245</v>
      </c>
      <c r="B457" s="366" t="s">
        <v>239</v>
      </c>
      <c r="C457" s="367" t="s">
        <v>243</v>
      </c>
      <c r="D457" s="366" t="s">
        <v>250</v>
      </c>
      <c r="E457" s="368">
        <v>42904</v>
      </c>
      <c r="F457" s="369">
        <v>168.95</v>
      </c>
      <c r="G457" s="370">
        <v>3</v>
      </c>
      <c r="H457" s="371">
        <f t="shared" si="7"/>
        <v>506.85</v>
      </c>
    </row>
    <row r="458" spans="1:8">
      <c r="A458" s="365" t="s">
        <v>225</v>
      </c>
      <c r="B458" s="366" t="s">
        <v>236</v>
      </c>
      <c r="C458" s="367" t="s">
        <v>227</v>
      </c>
      <c r="D458" s="366" t="s">
        <v>228</v>
      </c>
      <c r="E458" s="368">
        <v>42906</v>
      </c>
      <c r="F458" s="369">
        <v>79.99</v>
      </c>
      <c r="G458" s="370">
        <v>9</v>
      </c>
      <c r="H458" s="371">
        <f t="shared" si="7"/>
        <v>719.91</v>
      </c>
    </row>
    <row r="459" spans="1:8">
      <c r="A459" s="365" t="s">
        <v>246</v>
      </c>
      <c r="B459" s="366" t="s">
        <v>239</v>
      </c>
      <c r="C459" s="367" t="s">
        <v>227</v>
      </c>
      <c r="D459" s="366" t="s">
        <v>233</v>
      </c>
      <c r="E459" s="368">
        <v>42906</v>
      </c>
      <c r="F459" s="369">
        <v>168.95</v>
      </c>
      <c r="G459" s="370">
        <v>4</v>
      </c>
      <c r="H459" s="371">
        <f t="shared" si="7"/>
        <v>675.8</v>
      </c>
    </row>
    <row r="460" spans="1:8">
      <c r="A460" s="365" t="s">
        <v>230</v>
      </c>
      <c r="B460" s="366" t="s">
        <v>236</v>
      </c>
      <c r="C460" s="367" t="s">
        <v>232</v>
      </c>
      <c r="D460" s="366" t="s">
        <v>233</v>
      </c>
      <c r="E460" s="368">
        <v>42906</v>
      </c>
      <c r="F460" s="369">
        <v>79.99</v>
      </c>
      <c r="G460" s="370">
        <v>11</v>
      </c>
      <c r="H460" s="371">
        <f t="shared" si="7"/>
        <v>879.89</v>
      </c>
    </row>
    <row r="461" spans="1:8">
      <c r="A461" s="365" t="s">
        <v>241</v>
      </c>
      <c r="B461" s="366" t="s">
        <v>239</v>
      </c>
      <c r="C461" s="367" t="s">
        <v>243</v>
      </c>
      <c r="D461" s="366" t="s">
        <v>233</v>
      </c>
      <c r="E461" s="368">
        <v>42906</v>
      </c>
      <c r="F461" s="369">
        <v>168.95</v>
      </c>
      <c r="G461" s="370">
        <v>15</v>
      </c>
      <c r="H461" s="371">
        <f t="shared" si="7"/>
        <v>2534.25</v>
      </c>
    </row>
    <row r="462" spans="1:8">
      <c r="A462" s="365" t="s">
        <v>248</v>
      </c>
      <c r="B462" s="366" t="s">
        <v>226</v>
      </c>
      <c r="C462" s="367" t="s">
        <v>243</v>
      </c>
      <c r="D462" s="366" t="s">
        <v>250</v>
      </c>
      <c r="E462" s="368">
        <v>42906</v>
      </c>
      <c r="F462" s="369">
        <v>340.95</v>
      </c>
      <c r="G462" s="370">
        <v>8</v>
      </c>
      <c r="H462" s="371">
        <f t="shared" si="7"/>
        <v>2727.6</v>
      </c>
    </row>
    <row r="463" spans="1:8">
      <c r="A463" s="365" t="s">
        <v>230</v>
      </c>
      <c r="B463" s="366" t="s">
        <v>231</v>
      </c>
      <c r="C463" s="367" t="s">
        <v>232</v>
      </c>
      <c r="D463" s="366" t="s">
        <v>228</v>
      </c>
      <c r="E463" s="368">
        <v>42907</v>
      </c>
      <c r="F463" s="369">
        <v>340.95</v>
      </c>
      <c r="G463" s="370">
        <v>12</v>
      </c>
      <c r="H463" s="371">
        <f t="shared" si="7"/>
        <v>4091.4</v>
      </c>
    </row>
    <row r="464" spans="1:8">
      <c r="A464" s="365" t="s">
        <v>251</v>
      </c>
      <c r="B464" s="366" t="s">
        <v>226</v>
      </c>
      <c r="C464" s="367" t="s">
        <v>237</v>
      </c>
      <c r="D464" s="366" t="s">
        <v>247</v>
      </c>
      <c r="E464" s="368">
        <v>42907</v>
      </c>
      <c r="F464" s="369">
        <v>340.95</v>
      </c>
      <c r="G464" s="370">
        <v>4</v>
      </c>
      <c r="H464" s="371">
        <f t="shared" si="7"/>
        <v>1363.8</v>
      </c>
    </row>
    <row r="465" spans="1:8">
      <c r="A465" s="365" t="s">
        <v>244</v>
      </c>
      <c r="B465" s="366" t="s">
        <v>231</v>
      </c>
      <c r="C465" s="367" t="s">
        <v>227</v>
      </c>
      <c r="D465" s="366" t="s">
        <v>238</v>
      </c>
      <c r="E465" s="368">
        <v>42912</v>
      </c>
      <c r="F465" s="369">
        <v>340.95</v>
      </c>
      <c r="G465" s="370">
        <v>2</v>
      </c>
      <c r="H465" s="371">
        <f t="shared" si="7"/>
        <v>681.9</v>
      </c>
    </row>
    <row r="466" spans="1:8">
      <c r="A466" s="365" t="s">
        <v>230</v>
      </c>
      <c r="B466" s="366" t="s">
        <v>239</v>
      </c>
      <c r="C466" s="367" t="s">
        <v>232</v>
      </c>
      <c r="D466" s="366" t="s">
        <v>247</v>
      </c>
      <c r="E466" s="368">
        <v>42912</v>
      </c>
      <c r="F466" s="369">
        <v>168.95</v>
      </c>
      <c r="G466" s="370">
        <v>15</v>
      </c>
      <c r="H466" s="371">
        <f t="shared" si="7"/>
        <v>2534.25</v>
      </c>
    </row>
    <row r="467" spans="1:8">
      <c r="A467" s="365" t="s">
        <v>230</v>
      </c>
      <c r="B467" s="366" t="s">
        <v>236</v>
      </c>
      <c r="C467" s="367" t="s">
        <v>232</v>
      </c>
      <c r="D467" s="366" t="s">
        <v>250</v>
      </c>
      <c r="E467" s="368">
        <v>42912</v>
      </c>
      <c r="F467" s="369">
        <v>79.99</v>
      </c>
      <c r="G467" s="370">
        <v>1</v>
      </c>
      <c r="H467" s="371">
        <f t="shared" si="7"/>
        <v>79.99</v>
      </c>
    </row>
    <row r="468" spans="1:8">
      <c r="A468" s="365" t="s">
        <v>241</v>
      </c>
      <c r="B468" s="366" t="s">
        <v>242</v>
      </c>
      <c r="C468" s="367" t="s">
        <v>243</v>
      </c>
      <c r="D468" s="366" t="s">
        <v>228</v>
      </c>
      <c r="E468" s="368">
        <v>42913</v>
      </c>
      <c r="F468" s="369">
        <v>799.95</v>
      </c>
      <c r="G468" s="370">
        <v>18</v>
      </c>
      <c r="H468" s="371">
        <f t="shared" si="7"/>
        <v>14399.1</v>
      </c>
    </row>
    <row r="469" spans="1:8">
      <c r="A469" s="365" t="s">
        <v>225</v>
      </c>
      <c r="B469" s="366" t="s">
        <v>239</v>
      </c>
      <c r="C469" s="367" t="s">
        <v>227</v>
      </c>
      <c r="D469" s="366" t="s">
        <v>228</v>
      </c>
      <c r="E469" s="368">
        <v>42913</v>
      </c>
      <c r="F469" s="369">
        <v>168.95</v>
      </c>
      <c r="G469" s="370">
        <v>20</v>
      </c>
      <c r="H469" s="371">
        <f t="shared" si="7"/>
        <v>3379</v>
      </c>
    </row>
    <row r="470" spans="1:8">
      <c r="A470" s="365" t="s">
        <v>244</v>
      </c>
      <c r="B470" s="366" t="s">
        <v>239</v>
      </c>
      <c r="C470" s="367" t="s">
        <v>227</v>
      </c>
      <c r="D470" s="366" t="s">
        <v>233</v>
      </c>
      <c r="E470" s="368">
        <v>42913</v>
      </c>
      <c r="F470" s="369">
        <v>168.95</v>
      </c>
      <c r="G470" s="370">
        <v>4</v>
      </c>
      <c r="H470" s="371">
        <f t="shared" si="7"/>
        <v>675.8</v>
      </c>
    </row>
    <row r="471" spans="1:8">
      <c r="A471" s="365" t="s">
        <v>248</v>
      </c>
      <c r="B471" s="366" t="s">
        <v>231</v>
      </c>
      <c r="C471" s="367" t="s">
        <v>243</v>
      </c>
      <c r="D471" s="366" t="s">
        <v>238</v>
      </c>
      <c r="E471" s="368">
        <v>42914</v>
      </c>
      <c r="F471" s="369">
        <v>340.95</v>
      </c>
      <c r="G471" s="370">
        <v>11</v>
      </c>
      <c r="H471" s="371">
        <f t="shared" si="7"/>
        <v>3750.45</v>
      </c>
    </row>
    <row r="472" spans="1:8">
      <c r="A472" s="365" t="s">
        <v>246</v>
      </c>
      <c r="B472" s="366" t="s">
        <v>231</v>
      </c>
      <c r="C472" s="367" t="s">
        <v>227</v>
      </c>
      <c r="D472" s="366" t="s">
        <v>238</v>
      </c>
      <c r="E472" s="368">
        <v>42914</v>
      </c>
      <c r="F472" s="369">
        <v>340.95</v>
      </c>
      <c r="G472" s="370">
        <v>1</v>
      </c>
      <c r="H472" s="371">
        <f t="shared" si="7"/>
        <v>340.95</v>
      </c>
    </row>
    <row r="473" spans="1:8">
      <c r="A473" s="365" t="s">
        <v>251</v>
      </c>
      <c r="B473" s="366" t="s">
        <v>226</v>
      </c>
      <c r="C473" s="367" t="s">
        <v>237</v>
      </c>
      <c r="D473" s="366" t="s">
        <v>247</v>
      </c>
      <c r="E473" s="368">
        <v>42914</v>
      </c>
      <c r="F473" s="369">
        <v>340.95</v>
      </c>
      <c r="G473" s="370">
        <v>7</v>
      </c>
      <c r="H473" s="371">
        <f t="shared" si="7"/>
        <v>2386.65</v>
      </c>
    </row>
    <row r="474" spans="1:8">
      <c r="A474" s="365" t="s">
        <v>240</v>
      </c>
      <c r="B474" s="366" t="s">
        <v>242</v>
      </c>
      <c r="C474" s="367" t="s">
        <v>232</v>
      </c>
      <c r="D474" s="366" t="s">
        <v>238</v>
      </c>
      <c r="E474" s="368">
        <v>42915</v>
      </c>
      <c r="F474" s="369">
        <v>799.95</v>
      </c>
      <c r="G474" s="370">
        <v>7</v>
      </c>
      <c r="H474" s="371">
        <f t="shared" si="7"/>
        <v>5599.65</v>
      </c>
    </row>
    <row r="475" spans="1:8">
      <c r="A475" s="365" t="s">
        <v>235</v>
      </c>
      <c r="B475" s="366" t="s">
        <v>242</v>
      </c>
      <c r="C475" s="367" t="s">
        <v>237</v>
      </c>
      <c r="D475" s="366" t="s">
        <v>238</v>
      </c>
      <c r="E475" s="368">
        <v>42915</v>
      </c>
      <c r="F475" s="369">
        <v>799.95</v>
      </c>
      <c r="G475" s="370">
        <v>8</v>
      </c>
      <c r="H475" s="371">
        <f t="shared" si="7"/>
        <v>6399.6</v>
      </c>
    </row>
    <row r="476" spans="1:8">
      <c r="A476" s="365" t="s">
        <v>249</v>
      </c>
      <c r="B476" s="366" t="s">
        <v>236</v>
      </c>
      <c r="C476" s="367" t="s">
        <v>243</v>
      </c>
      <c r="D476" s="366" t="s">
        <v>228</v>
      </c>
      <c r="E476" s="368">
        <v>42915</v>
      </c>
      <c r="F476" s="369">
        <v>79.99</v>
      </c>
      <c r="G476" s="370">
        <v>16</v>
      </c>
      <c r="H476" s="371">
        <f t="shared" si="7"/>
        <v>1279.84</v>
      </c>
    </row>
    <row r="477" spans="1:8">
      <c r="A477" s="365" t="s">
        <v>244</v>
      </c>
      <c r="B477" s="366" t="s">
        <v>239</v>
      </c>
      <c r="C477" s="367" t="s">
        <v>227</v>
      </c>
      <c r="D477" s="366" t="s">
        <v>228</v>
      </c>
      <c r="E477" s="368">
        <v>42915</v>
      </c>
      <c r="F477" s="369">
        <v>168.95</v>
      </c>
      <c r="G477" s="370">
        <v>16</v>
      </c>
      <c r="H477" s="371">
        <f t="shared" si="7"/>
        <v>2703.2</v>
      </c>
    </row>
    <row r="478" spans="1:8">
      <c r="A478" s="365" t="s">
        <v>240</v>
      </c>
      <c r="B478" s="366" t="s">
        <v>239</v>
      </c>
      <c r="C478" s="367" t="s">
        <v>232</v>
      </c>
      <c r="D478" s="366" t="s">
        <v>247</v>
      </c>
      <c r="E478" s="368">
        <v>42915</v>
      </c>
      <c r="F478" s="369">
        <v>168.95</v>
      </c>
      <c r="G478" s="370">
        <v>6</v>
      </c>
      <c r="H478" s="371">
        <f t="shared" si="7"/>
        <v>1013.7</v>
      </c>
    </row>
    <row r="479" spans="1:8">
      <c r="A479" s="365" t="s">
        <v>251</v>
      </c>
      <c r="B479" s="366" t="s">
        <v>242</v>
      </c>
      <c r="C479" s="367" t="s">
        <v>227</v>
      </c>
      <c r="D479" s="366" t="s">
        <v>250</v>
      </c>
      <c r="E479" s="368">
        <v>42915</v>
      </c>
      <c r="F479" s="369">
        <v>799.95</v>
      </c>
      <c r="G479" s="370">
        <v>15</v>
      </c>
      <c r="H479" s="371">
        <f t="shared" si="7"/>
        <v>11999.25</v>
      </c>
    </row>
    <row r="480" spans="1:8">
      <c r="A480" s="365" t="s">
        <v>251</v>
      </c>
      <c r="B480" s="366" t="s">
        <v>231</v>
      </c>
      <c r="C480" s="367" t="s">
        <v>227</v>
      </c>
      <c r="D480" s="366" t="s">
        <v>250</v>
      </c>
      <c r="E480" s="368">
        <v>42915</v>
      </c>
      <c r="F480" s="369">
        <v>340.95</v>
      </c>
      <c r="G480" s="370">
        <v>11</v>
      </c>
      <c r="H480" s="371">
        <f t="shared" si="7"/>
        <v>3750.45</v>
      </c>
    </row>
    <row r="481" spans="1:8">
      <c r="A481" s="365" t="s">
        <v>230</v>
      </c>
      <c r="B481" s="366" t="s">
        <v>239</v>
      </c>
      <c r="C481" s="367" t="s">
        <v>232</v>
      </c>
      <c r="D481" s="366" t="s">
        <v>228</v>
      </c>
      <c r="E481" s="368">
        <v>42916</v>
      </c>
      <c r="F481" s="369">
        <v>168.95</v>
      </c>
      <c r="G481" s="370">
        <v>6</v>
      </c>
      <c r="H481" s="371">
        <f t="shared" si="7"/>
        <v>1013.7</v>
      </c>
    </row>
    <row r="482" spans="1:8">
      <c r="A482" s="365" t="s">
        <v>235</v>
      </c>
      <c r="B482" s="366" t="s">
        <v>239</v>
      </c>
      <c r="C482" s="367" t="s">
        <v>237</v>
      </c>
      <c r="D482" s="366" t="s">
        <v>250</v>
      </c>
      <c r="E482" s="368">
        <v>42916</v>
      </c>
      <c r="F482" s="369">
        <v>168.95</v>
      </c>
      <c r="G482" s="370">
        <v>11</v>
      </c>
      <c r="H482" s="371">
        <f t="shared" si="7"/>
        <v>1858.45</v>
      </c>
    </row>
    <row r="483" spans="1:8">
      <c r="A483" s="365" t="s">
        <v>248</v>
      </c>
      <c r="B483" s="366" t="s">
        <v>242</v>
      </c>
      <c r="C483" s="367" t="s">
        <v>243</v>
      </c>
      <c r="D483" s="366" t="s">
        <v>250</v>
      </c>
      <c r="E483" s="368">
        <v>42916</v>
      </c>
      <c r="F483" s="369">
        <v>799.95</v>
      </c>
      <c r="G483" s="370">
        <v>7</v>
      </c>
      <c r="H483" s="371">
        <f t="shared" si="7"/>
        <v>5599.65</v>
      </c>
    </row>
    <row r="484" spans="1:8">
      <c r="A484" s="365" t="s">
        <v>246</v>
      </c>
      <c r="B484" s="366" t="s">
        <v>239</v>
      </c>
      <c r="C484" s="367" t="s">
        <v>227</v>
      </c>
      <c r="D484" s="366" t="s">
        <v>250</v>
      </c>
      <c r="E484" s="368">
        <v>42918</v>
      </c>
      <c r="F484" s="369">
        <v>168.95</v>
      </c>
      <c r="G484" s="370">
        <v>1</v>
      </c>
      <c r="H484" s="371">
        <f t="shared" si="7"/>
        <v>168.95</v>
      </c>
    </row>
    <row r="485" spans="1:8">
      <c r="A485" s="365" t="s">
        <v>240</v>
      </c>
      <c r="B485" s="366" t="s">
        <v>239</v>
      </c>
      <c r="C485" s="367" t="s">
        <v>232</v>
      </c>
      <c r="D485" s="366" t="s">
        <v>238</v>
      </c>
      <c r="E485" s="368">
        <v>42919</v>
      </c>
      <c r="F485" s="369">
        <v>168.95</v>
      </c>
      <c r="G485" s="370">
        <v>15</v>
      </c>
      <c r="H485" s="371">
        <f t="shared" si="7"/>
        <v>2534.25</v>
      </c>
    </row>
    <row r="486" spans="1:8">
      <c r="A486" s="365" t="s">
        <v>235</v>
      </c>
      <c r="B486" s="366" t="s">
        <v>236</v>
      </c>
      <c r="C486" s="367" t="s">
        <v>237</v>
      </c>
      <c r="D486" s="366" t="s">
        <v>238</v>
      </c>
      <c r="E486" s="368">
        <v>42919</v>
      </c>
      <c r="F486" s="369">
        <v>79.99</v>
      </c>
      <c r="G486" s="370">
        <v>12</v>
      </c>
      <c r="H486" s="371">
        <f t="shared" si="7"/>
        <v>959.88</v>
      </c>
    </row>
    <row r="487" spans="1:8">
      <c r="A487" s="365" t="s">
        <v>240</v>
      </c>
      <c r="B487" s="366" t="s">
        <v>239</v>
      </c>
      <c r="C487" s="367" t="s">
        <v>232</v>
      </c>
      <c r="D487" s="366" t="s">
        <v>228</v>
      </c>
      <c r="E487" s="368">
        <v>42919</v>
      </c>
      <c r="F487" s="369">
        <v>168.95</v>
      </c>
      <c r="G487" s="370">
        <v>13</v>
      </c>
      <c r="H487" s="371">
        <f t="shared" si="7"/>
        <v>2196.35</v>
      </c>
    </row>
    <row r="488" spans="1:8">
      <c r="A488" s="365" t="s">
        <v>249</v>
      </c>
      <c r="B488" s="366" t="s">
        <v>231</v>
      </c>
      <c r="C488" s="367" t="s">
        <v>243</v>
      </c>
      <c r="D488" s="366" t="s">
        <v>250</v>
      </c>
      <c r="E488" s="368">
        <v>42919</v>
      </c>
      <c r="F488" s="369">
        <v>340.95</v>
      </c>
      <c r="G488" s="370">
        <v>1</v>
      </c>
      <c r="H488" s="371">
        <f t="shared" si="7"/>
        <v>340.95</v>
      </c>
    </row>
    <row r="489" spans="1:8">
      <c r="A489" s="365" t="s">
        <v>252</v>
      </c>
      <c r="B489" s="366" t="s">
        <v>231</v>
      </c>
      <c r="C489" s="367" t="s">
        <v>237</v>
      </c>
      <c r="D489" s="366" t="s">
        <v>250</v>
      </c>
      <c r="E489" s="368">
        <v>42919</v>
      </c>
      <c r="F489" s="369">
        <v>340.95</v>
      </c>
      <c r="G489" s="370">
        <v>15</v>
      </c>
      <c r="H489" s="371">
        <f t="shared" si="7"/>
        <v>5114.25</v>
      </c>
    </row>
    <row r="490" spans="1:8">
      <c r="A490" s="365" t="s">
        <v>235</v>
      </c>
      <c r="B490" s="366" t="s">
        <v>242</v>
      </c>
      <c r="C490" s="367" t="s">
        <v>237</v>
      </c>
      <c r="D490" s="366" t="s">
        <v>228</v>
      </c>
      <c r="E490" s="368">
        <v>42921</v>
      </c>
      <c r="F490" s="369">
        <v>799.95</v>
      </c>
      <c r="G490" s="370">
        <v>6</v>
      </c>
      <c r="H490" s="371">
        <f t="shared" si="7"/>
        <v>4799.7</v>
      </c>
    </row>
    <row r="491" spans="1:8">
      <c r="A491" s="365" t="s">
        <v>230</v>
      </c>
      <c r="B491" s="366" t="s">
        <v>226</v>
      </c>
      <c r="C491" s="367" t="s">
        <v>232</v>
      </c>
      <c r="D491" s="366" t="s">
        <v>250</v>
      </c>
      <c r="E491" s="368">
        <v>42921</v>
      </c>
      <c r="F491" s="369">
        <v>340.95</v>
      </c>
      <c r="G491" s="370">
        <v>13</v>
      </c>
      <c r="H491" s="371">
        <f t="shared" si="7"/>
        <v>4432.35</v>
      </c>
    </row>
    <row r="492" spans="1:8">
      <c r="A492" s="365" t="s">
        <v>251</v>
      </c>
      <c r="B492" s="366" t="s">
        <v>239</v>
      </c>
      <c r="C492" s="367" t="s">
        <v>227</v>
      </c>
      <c r="D492" s="366" t="s">
        <v>238</v>
      </c>
      <c r="E492" s="368">
        <v>42922</v>
      </c>
      <c r="F492" s="369">
        <v>168.95</v>
      </c>
      <c r="G492" s="370">
        <v>15</v>
      </c>
      <c r="H492" s="371">
        <f t="shared" si="7"/>
        <v>2534.25</v>
      </c>
    </row>
    <row r="493" spans="1:8">
      <c r="A493" s="365" t="s">
        <v>225</v>
      </c>
      <c r="B493" s="366" t="s">
        <v>226</v>
      </c>
      <c r="C493" s="367" t="s">
        <v>227</v>
      </c>
      <c r="D493" s="366" t="s">
        <v>233</v>
      </c>
      <c r="E493" s="368">
        <v>42922</v>
      </c>
      <c r="F493" s="369">
        <v>340.95</v>
      </c>
      <c r="G493" s="370">
        <v>12</v>
      </c>
      <c r="H493" s="371">
        <f t="shared" si="7"/>
        <v>4091.4</v>
      </c>
    </row>
    <row r="494" spans="1:8">
      <c r="A494" s="365" t="s">
        <v>246</v>
      </c>
      <c r="B494" s="366" t="s">
        <v>226</v>
      </c>
      <c r="C494" s="367" t="s">
        <v>227</v>
      </c>
      <c r="D494" s="366" t="s">
        <v>250</v>
      </c>
      <c r="E494" s="368">
        <v>42922</v>
      </c>
      <c r="F494" s="369">
        <v>340.95</v>
      </c>
      <c r="G494" s="370">
        <v>2</v>
      </c>
      <c r="H494" s="371">
        <f t="shared" si="7"/>
        <v>681.9</v>
      </c>
    </row>
    <row r="495" spans="1:8">
      <c r="A495" s="365" t="s">
        <v>246</v>
      </c>
      <c r="B495" s="366" t="s">
        <v>236</v>
      </c>
      <c r="C495" s="367" t="s">
        <v>227</v>
      </c>
      <c r="D495" s="366" t="s">
        <v>238</v>
      </c>
      <c r="E495" s="368">
        <v>42923</v>
      </c>
      <c r="F495" s="369">
        <v>79.99</v>
      </c>
      <c r="G495" s="370">
        <v>2</v>
      </c>
      <c r="H495" s="371">
        <f t="shared" si="7"/>
        <v>159.98</v>
      </c>
    </row>
    <row r="496" spans="1:8">
      <c r="A496" s="365" t="s">
        <v>245</v>
      </c>
      <c r="B496" s="366" t="s">
        <v>236</v>
      </c>
      <c r="C496" s="367" t="s">
        <v>243</v>
      </c>
      <c r="D496" s="366" t="s">
        <v>228</v>
      </c>
      <c r="E496" s="368">
        <v>42923</v>
      </c>
      <c r="F496" s="369">
        <v>79.99</v>
      </c>
      <c r="G496" s="370">
        <v>8</v>
      </c>
      <c r="H496" s="371">
        <f t="shared" si="7"/>
        <v>639.92</v>
      </c>
    </row>
    <row r="497" spans="1:8">
      <c r="A497" s="365" t="s">
        <v>230</v>
      </c>
      <c r="B497" s="366" t="s">
        <v>231</v>
      </c>
      <c r="C497" s="367" t="s">
        <v>232</v>
      </c>
      <c r="D497" s="366" t="s">
        <v>247</v>
      </c>
      <c r="E497" s="368">
        <v>42923</v>
      </c>
      <c r="F497" s="369">
        <v>340.95</v>
      </c>
      <c r="G497" s="370">
        <v>10</v>
      </c>
      <c r="H497" s="371">
        <f t="shared" si="7"/>
        <v>3409.5</v>
      </c>
    </row>
    <row r="498" spans="1:8">
      <c r="A498" s="365" t="s">
        <v>225</v>
      </c>
      <c r="B498" s="366" t="s">
        <v>242</v>
      </c>
      <c r="C498" s="367" t="s">
        <v>227</v>
      </c>
      <c r="D498" s="366" t="s">
        <v>238</v>
      </c>
      <c r="E498" s="368">
        <v>42926</v>
      </c>
      <c r="F498" s="369">
        <v>799.95</v>
      </c>
      <c r="G498" s="370">
        <v>3</v>
      </c>
      <c r="H498" s="371">
        <f t="shared" si="7"/>
        <v>2399.85</v>
      </c>
    </row>
    <row r="499" spans="1:8">
      <c r="A499" s="365" t="s">
        <v>244</v>
      </c>
      <c r="B499" s="366" t="s">
        <v>236</v>
      </c>
      <c r="C499" s="367" t="s">
        <v>227</v>
      </c>
      <c r="D499" s="366" t="s">
        <v>233</v>
      </c>
      <c r="E499" s="368">
        <v>42926</v>
      </c>
      <c r="F499" s="369">
        <v>79.99</v>
      </c>
      <c r="G499" s="370">
        <v>14</v>
      </c>
      <c r="H499" s="371">
        <f t="shared" si="7"/>
        <v>1119.86</v>
      </c>
    </row>
    <row r="500" spans="1:8">
      <c r="A500" s="365" t="s">
        <v>225</v>
      </c>
      <c r="B500" s="366" t="s">
        <v>226</v>
      </c>
      <c r="C500" s="367" t="s">
        <v>227</v>
      </c>
      <c r="D500" s="366" t="s">
        <v>250</v>
      </c>
      <c r="E500" s="368">
        <v>42926</v>
      </c>
      <c r="F500" s="369">
        <v>340.95</v>
      </c>
      <c r="G500" s="370">
        <v>8</v>
      </c>
      <c r="H500" s="371">
        <f t="shared" si="7"/>
        <v>2727.6</v>
      </c>
    </row>
    <row r="501" spans="1:8">
      <c r="A501" s="365" t="s">
        <v>252</v>
      </c>
      <c r="B501" s="366" t="s">
        <v>242</v>
      </c>
      <c r="C501" s="367" t="s">
        <v>237</v>
      </c>
      <c r="D501" s="366" t="s">
        <v>233</v>
      </c>
      <c r="E501" s="368">
        <v>42927</v>
      </c>
      <c r="F501" s="369">
        <v>799.95</v>
      </c>
      <c r="G501" s="370">
        <v>10</v>
      </c>
      <c r="H501" s="371">
        <f t="shared" si="7"/>
        <v>7999.5</v>
      </c>
    </row>
    <row r="502" spans="1:8">
      <c r="A502" s="365" t="s">
        <v>245</v>
      </c>
      <c r="B502" s="366" t="s">
        <v>242</v>
      </c>
      <c r="C502" s="367" t="s">
        <v>243</v>
      </c>
      <c r="D502" s="366" t="s">
        <v>228</v>
      </c>
      <c r="E502" s="368">
        <v>42929</v>
      </c>
      <c r="F502" s="369">
        <v>799.95</v>
      </c>
      <c r="G502" s="370">
        <v>15</v>
      </c>
      <c r="H502" s="371">
        <f t="shared" si="7"/>
        <v>11999.25</v>
      </c>
    </row>
    <row r="503" spans="1:8">
      <c r="A503" s="365" t="s">
        <v>235</v>
      </c>
      <c r="B503" s="366" t="s">
        <v>231</v>
      </c>
      <c r="C503" s="367" t="s">
        <v>237</v>
      </c>
      <c r="D503" s="366" t="s">
        <v>247</v>
      </c>
      <c r="E503" s="368">
        <v>42929</v>
      </c>
      <c r="F503" s="369">
        <v>340.95</v>
      </c>
      <c r="G503" s="370">
        <v>11</v>
      </c>
      <c r="H503" s="371">
        <f t="shared" si="7"/>
        <v>3750.45</v>
      </c>
    </row>
    <row r="504" spans="1:8">
      <c r="A504" s="365" t="s">
        <v>252</v>
      </c>
      <c r="B504" s="366" t="s">
        <v>236</v>
      </c>
      <c r="C504" s="367" t="s">
        <v>237</v>
      </c>
      <c r="D504" s="366" t="s">
        <v>250</v>
      </c>
      <c r="E504" s="368">
        <v>42930</v>
      </c>
      <c r="F504" s="369">
        <v>79.99</v>
      </c>
      <c r="G504" s="370">
        <v>10</v>
      </c>
      <c r="H504" s="371">
        <f t="shared" si="7"/>
        <v>799.9</v>
      </c>
    </row>
    <row r="505" spans="1:8">
      <c r="A505" s="365" t="s">
        <v>235</v>
      </c>
      <c r="B505" s="366" t="s">
        <v>239</v>
      </c>
      <c r="C505" s="367" t="s">
        <v>237</v>
      </c>
      <c r="D505" s="366" t="s">
        <v>247</v>
      </c>
      <c r="E505" s="368">
        <v>42932</v>
      </c>
      <c r="F505" s="369">
        <v>168.95</v>
      </c>
      <c r="G505" s="370">
        <v>11</v>
      </c>
      <c r="H505" s="371">
        <f t="shared" si="7"/>
        <v>1858.45</v>
      </c>
    </row>
    <row r="506" spans="1:8">
      <c r="A506" s="365" t="s">
        <v>251</v>
      </c>
      <c r="B506" s="366" t="s">
        <v>242</v>
      </c>
      <c r="C506" s="367" t="s">
        <v>227</v>
      </c>
      <c r="D506" s="366" t="s">
        <v>238</v>
      </c>
      <c r="E506" s="368">
        <v>42933</v>
      </c>
      <c r="F506" s="369">
        <v>799.95</v>
      </c>
      <c r="G506" s="370">
        <v>2</v>
      </c>
      <c r="H506" s="371">
        <f t="shared" si="7"/>
        <v>1599.9</v>
      </c>
    </row>
    <row r="507" spans="1:8">
      <c r="A507" s="365" t="s">
        <v>240</v>
      </c>
      <c r="B507" s="366" t="s">
        <v>226</v>
      </c>
      <c r="C507" s="367" t="s">
        <v>232</v>
      </c>
      <c r="D507" s="366" t="s">
        <v>247</v>
      </c>
      <c r="E507" s="368">
        <v>42933</v>
      </c>
      <c r="F507" s="369">
        <v>340.95</v>
      </c>
      <c r="G507" s="370">
        <v>15</v>
      </c>
      <c r="H507" s="371">
        <f t="shared" si="7"/>
        <v>5114.25</v>
      </c>
    </row>
    <row r="508" spans="1:8">
      <c r="A508" s="365" t="s">
        <v>249</v>
      </c>
      <c r="B508" s="366" t="s">
        <v>242</v>
      </c>
      <c r="C508" s="367" t="s">
        <v>243</v>
      </c>
      <c r="D508" s="366" t="s">
        <v>233</v>
      </c>
      <c r="E508" s="368">
        <v>42933</v>
      </c>
      <c r="F508" s="369">
        <v>799.95</v>
      </c>
      <c r="G508" s="370">
        <v>11</v>
      </c>
      <c r="H508" s="371">
        <f t="shared" si="7"/>
        <v>8799.45</v>
      </c>
    </row>
    <row r="509" spans="1:8">
      <c r="A509" s="365" t="s">
        <v>249</v>
      </c>
      <c r="B509" s="366" t="s">
        <v>231</v>
      </c>
      <c r="C509" s="367" t="s">
        <v>243</v>
      </c>
      <c r="D509" s="366" t="s">
        <v>228</v>
      </c>
      <c r="E509" s="368">
        <v>42934</v>
      </c>
      <c r="F509" s="369">
        <v>340.95</v>
      </c>
      <c r="G509" s="370">
        <v>17</v>
      </c>
      <c r="H509" s="371">
        <f t="shared" si="7"/>
        <v>5796.15</v>
      </c>
    </row>
    <row r="510" spans="1:8">
      <c r="A510" s="365" t="s">
        <v>225</v>
      </c>
      <c r="B510" s="366" t="s">
        <v>231</v>
      </c>
      <c r="C510" s="367" t="s">
        <v>227</v>
      </c>
      <c r="D510" s="366" t="s">
        <v>247</v>
      </c>
      <c r="E510" s="368">
        <v>42934</v>
      </c>
      <c r="F510" s="369">
        <v>340.95</v>
      </c>
      <c r="G510" s="370">
        <v>8</v>
      </c>
      <c r="H510" s="371">
        <f t="shared" si="7"/>
        <v>2727.6</v>
      </c>
    </row>
    <row r="511" spans="1:8">
      <c r="A511" s="365" t="s">
        <v>230</v>
      </c>
      <c r="B511" s="366" t="s">
        <v>239</v>
      </c>
      <c r="C511" s="367" t="s">
        <v>232</v>
      </c>
      <c r="D511" s="366" t="s">
        <v>238</v>
      </c>
      <c r="E511" s="368">
        <v>42935</v>
      </c>
      <c r="F511" s="369">
        <v>168.95</v>
      </c>
      <c r="G511" s="370">
        <v>9</v>
      </c>
      <c r="H511" s="371">
        <f t="shared" si="7"/>
        <v>1520.55</v>
      </c>
    </row>
    <row r="512" spans="1:8">
      <c r="A512" s="365" t="s">
        <v>252</v>
      </c>
      <c r="B512" s="366" t="s">
        <v>236</v>
      </c>
      <c r="C512" s="367" t="s">
        <v>237</v>
      </c>
      <c r="D512" s="366" t="s">
        <v>233</v>
      </c>
      <c r="E512" s="368">
        <v>42935</v>
      </c>
      <c r="F512" s="369">
        <v>79.99</v>
      </c>
      <c r="G512" s="370">
        <v>2</v>
      </c>
      <c r="H512" s="371">
        <f t="shared" si="7"/>
        <v>159.98</v>
      </c>
    </row>
    <row r="513" spans="1:8">
      <c r="A513" s="365" t="s">
        <v>241</v>
      </c>
      <c r="B513" s="366" t="s">
        <v>242</v>
      </c>
      <c r="C513" s="367" t="s">
        <v>243</v>
      </c>
      <c r="D513" s="366" t="s">
        <v>250</v>
      </c>
      <c r="E513" s="368">
        <v>42936</v>
      </c>
      <c r="F513" s="369">
        <v>799.95</v>
      </c>
      <c r="G513" s="370">
        <v>15</v>
      </c>
      <c r="H513" s="371">
        <f t="shared" si="7"/>
        <v>11999.25</v>
      </c>
    </row>
    <row r="514" spans="1:8">
      <c r="A514" s="365" t="s">
        <v>244</v>
      </c>
      <c r="B514" s="366" t="s">
        <v>239</v>
      </c>
      <c r="C514" s="367" t="s">
        <v>227</v>
      </c>
      <c r="D514" s="366" t="s">
        <v>238</v>
      </c>
      <c r="E514" s="368">
        <v>42937</v>
      </c>
      <c r="F514" s="369">
        <v>168.95</v>
      </c>
      <c r="G514" s="370">
        <v>4</v>
      </c>
      <c r="H514" s="371">
        <f t="shared" si="7"/>
        <v>675.8</v>
      </c>
    </row>
    <row r="515" spans="1:8">
      <c r="A515" s="365" t="s">
        <v>230</v>
      </c>
      <c r="B515" s="366" t="s">
        <v>231</v>
      </c>
      <c r="C515" s="367" t="s">
        <v>232</v>
      </c>
      <c r="D515" s="366" t="s">
        <v>238</v>
      </c>
      <c r="E515" s="368">
        <v>42937</v>
      </c>
      <c r="F515" s="369">
        <v>340.95</v>
      </c>
      <c r="G515" s="370">
        <v>15</v>
      </c>
      <c r="H515" s="371">
        <f t="shared" si="7"/>
        <v>5114.25</v>
      </c>
    </row>
    <row r="516" spans="1:8">
      <c r="A516" s="365" t="s">
        <v>225</v>
      </c>
      <c r="B516" s="366" t="s">
        <v>239</v>
      </c>
      <c r="C516" s="367" t="s">
        <v>227</v>
      </c>
      <c r="D516" s="366" t="s">
        <v>228</v>
      </c>
      <c r="E516" s="368">
        <v>42939</v>
      </c>
      <c r="F516" s="369">
        <v>168.95</v>
      </c>
      <c r="G516" s="370">
        <v>13</v>
      </c>
      <c r="H516" s="371">
        <f t="shared" si="7"/>
        <v>2196.35</v>
      </c>
    </row>
    <row r="517" spans="1:8">
      <c r="A517" s="365" t="s">
        <v>248</v>
      </c>
      <c r="B517" s="366" t="s">
        <v>236</v>
      </c>
      <c r="C517" s="367" t="s">
        <v>243</v>
      </c>
      <c r="D517" s="366" t="s">
        <v>247</v>
      </c>
      <c r="E517" s="368">
        <v>42939</v>
      </c>
      <c r="F517" s="369">
        <v>79.99</v>
      </c>
      <c r="G517" s="370">
        <v>8</v>
      </c>
      <c r="H517" s="371">
        <f t="shared" si="7"/>
        <v>639.92</v>
      </c>
    </row>
    <row r="518" spans="1:8">
      <c r="A518" s="365" t="s">
        <v>252</v>
      </c>
      <c r="B518" s="366" t="s">
        <v>236</v>
      </c>
      <c r="C518" s="367" t="s">
        <v>237</v>
      </c>
      <c r="D518" s="366" t="s">
        <v>247</v>
      </c>
      <c r="E518" s="368">
        <v>42939</v>
      </c>
      <c r="F518" s="369">
        <v>79.99</v>
      </c>
      <c r="G518" s="370">
        <v>1</v>
      </c>
      <c r="H518" s="371">
        <f t="shared" ref="H518:H581" si="8">F518*G518</f>
        <v>79.99</v>
      </c>
    </row>
    <row r="519" spans="1:8">
      <c r="A519" s="365" t="s">
        <v>241</v>
      </c>
      <c r="B519" s="366" t="s">
        <v>239</v>
      </c>
      <c r="C519" s="367" t="s">
        <v>243</v>
      </c>
      <c r="D519" s="366" t="s">
        <v>247</v>
      </c>
      <c r="E519" s="368">
        <v>42939</v>
      </c>
      <c r="F519" s="369">
        <v>168.95</v>
      </c>
      <c r="G519" s="370">
        <v>13</v>
      </c>
      <c r="H519" s="371">
        <f t="shared" si="8"/>
        <v>2196.35</v>
      </c>
    </row>
    <row r="520" spans="1:8">
      <c r="A520" s="365" t="s">
        <v>241</v>
      </c>
      <c r="B520" s="366" t="s">
        <v>226</v>
      </c>
      <c r="C520" s="367" t="s">
        <v>243</v>
      </c>
      <c r="D520" s="366" t="s">
        <v>228</v>
      </c>
      <c r="E520" s="368">
        <v>42940</v>
      </c>
      <c r="F520" s="369">
        <v>340.95</v>
      </c>
      <c r="G520" s="370">
        <v>13</v>
      </c>
      <c r="H520" s="371">
        <f t="shared" si="8"/>
        <v>4432.35</v>
      </c>
    </row>
    <row r="521" spans="1:8">
      <c r="A521" s="365" t="s">
        <v>235</v>
      </c>
      <c r="B521" s="366" t="s">
        <v>226</v>
      </c>
      <c r="C521" s="367" t="s">
        <v>237</v>
      </c>
      <c r="D521" s="366" t="s">
        <v>228</v>
      </c>
      <c r="E521" s="368">
        <v>42941</v>
      </c>
      <c r="F521" s="369">
        <v>340.95</v>
      </c>
      <c r="G521" s="370">
        <v>12</v>
      </c>
      <c r="H521" s="371">
        <f t="shared" si="8"/>
        <v>4091.4</v>
      </c>
    </row>
    <row r="522" spans="1:8">
      <c r="A522" s="365" t="s">
        <v>235</v>
      </c>
      <c r="B522" s="366" t="s">
        <v>226</v>
      </c>
      <c r="C522" s="367" t="s">
        <v>237</v>
      </c>
      <c r="D522" s="366" t="s">
        <v>250</v>
      </c>
      <c r="E522" s="368">
        <v>42941</v>
      </c>
      <c r="F522" s="369">
        <v>340.95</v>
      </c>
      <c r="G522" s="370">
        <v>9</v>
      </c>
      <c r="H522" s="371">
        <f t="shared" si="8"/>
        <v>3068.55</v>
      </c>
    </row>
    <row r="523" spans="1:8">
      <c r="A523" s="365" t="s">
        <v>225</v>
      </c>
      <c r="B523" s="366" t="s">
        <v>239</v>
      </c>
      <c r="C523" s="367" t="s">
        <v>227</v>
      </c>
      <c r="D523" s="366" t="s">
        <v>250</v>
      </c>
      <c r="E523" s="368">
        <v>42941</v>
      </c>
      <c r="F523" s="369">
        <v>168.95</v>
      </c>
      <c r="G523" s="370">
        <v>6</v>
      </c>
      <c r="H523" s="371">
        <f t="shared" si="8"/>
        <v>1013.7</v>
      </c>
    </row>
    <row r="524" spans="1:8">
      <c r="A524" s="365" t="s">
        <v>240</v>
      </c>
      <c r="B524" s="366" t="s">
        <v>226</v>
      </c>
      <c r="C524" s="367" t="s">
        <v>232</v>
      </c>
      <c r="D524" s="366" t="s">
        <v>233</v>
      </c>
      <c r="E524" s="368">
        <v>42942</v>
      </c>
      <c r="F524" s="369">
        <v>340.95</v>
      </c>
      <c r="G524" s="370">
        <v>14</v>
      </c>
      <c r="H524" s="371">
        <f t="shared" si="8"/>
        <v>4773.3</v>
      </c>
    </row>
    <row r="525" spans="1:8">
      <c r="A525" s="365" t="s">
        <v>252</v>
      </c>
      <c r="B525" s="366" t="s">
        <v>236</v>
      </c>
      <c r="C525" s="367" t="s">
        <v>237</v>
      </c>
      <c r="D525" s="366" t="s">
        <v>233</v>
      </c>
      <c r="E525" s="368">
        <v>42942</v>
      </c>
      <c r="F525" s="369">
        <v>79.99</v>
      </c>
      <c r="G525" s="370">
        <v>3</v>
      </c>
      <c r="H525" s="371">
        <f t="shared" si="8"/>
        <v>239.97</v>
      </c>
    </row>
    <row r="526" spans="1:8">
      <c r="A526" s="365" t="s">
        <v>251</v>
      </c>
      <c r="B526" s="366" t="s">
        <v>242</v>
      </c>
      <c r="C526" s="367" t="s">
        <v>227</v>
      </c>
      <c r="D526" s="366" t="s">
        <v>247</v>
      </c>
      <c r="E526" s="368">
        <v>42943</v>
      </c>
      <c r="F526" s="369">
        <v>799.95</v>
      </c>
      <c r="G526" s="370">
        <v>6</v>
      </c>
      <c r="H526" s="371">
        <f t="shared" si="8"/>
        <v>4799.7</v>
      </c>
    </row>
    <row r="527" spans="1:8">
      <c r="A527" s="365" t="s">
        <v>244</v>
      </c>
      <c r="B527" s="366" t="s">
        <v>236</v>
      </c>
      <c r="C527" s="367" t="s">
        <v>227</v>
      </c>
      <c r="D527" s="366" t="s">
        <v>247</v>
      </c>
      <c r="E527" s="368">
        <v>42943</v>
      </c>
      <c r="F527" s="369">
        <v>79.99</v>
      </c>
      <c r="G527" s="370">
        <v>1</v>
      </c>
      <c r="H527" s="371">
        <f t="shared" si="8"/>
        <v>79.99</v>
      </c>
    </row>
    <row r="528" spans="1:8">
      <c r="A528" s="365" t="s">
        <v>245</v>
      </c>
      <c r="B528" s="366" t="s">
        <v>239</v>
      </c>
      <c r="C528" s="367" t="s">
        <v>243</v>
      </c>
      <c r="D528" s="366" t="s">
        <v>238</v>
      </c>
      <c r="E528" s="368">
        <v>42947</v>
      </c>
      <c r="F528" s="369">
        <v>168.95</v>
      </c>
      <c r="G528" s="370">
        <v>14</v>
      </c>
      <c r="H528" s="371">
        <f t="shared" si="8"/>
        <v>2365.3</v>
      </c>
    </row>
    <row r="529" spans="1:8">
      <c r="A529" s="365" t="s">
        <v>241</v>
      </c>
      <c r="B529" s="366" t="s">
        <v>226</v>
      </c>
      <c r="C529" s="367" t="s">
        <v>243</v>
      </c>
      <c r="D529" s="366" t="s">
        <v>228</v>
      </c>
      <c r="E529" s="368">
        <v>42947</v>
      </c>
      <c r="F529" s="369">
        <v>340.95</v>
      </c>
      <c r="G529" s="370">
        <v>11</v>
      </c>
      <c r="H529" s="371">
        <f t="shared" si="8"/>
        <v>3750.45</v>
      </c>
    </row>
    <row r="530" spans="1:8">
      <c r="A530" s="365" t="s">
        <v>248</v>
      </c>
      <c r="B530" s="366" t="s">
        <v>226</v>
      </c>
      <c r="C530" s="367" t="s">
        <v>243</v>
      </c>
      <c r="D530" s="366" t="s">
        <v>247</v>
      </c>
      <c r="E530" s="368">
        <v>42947</v>
      </c>
      <c r="F530" s="369">
        <v>340.95</v>
      </c>
      <c r="G530" s="370">
        <v>7</v>
      </c>
      <c r="H530" s="371">
        <f t="shared" si="8"/>
        <v>2386.65</v>
      </c>
    </row>
    <row r="531" spans="1:8">
      <c r="A531" s="365" t="s">
        <v>245</v>
      </c>
      <c r="B531" s="366" t="s">
        <v>242</v>
      </c>
      <c r="C531" s="367" t="s">
        <v>243</v>
      </c>
      <c r="D531" s="366" t="s">
        <v>247</v>
      </c>
      <c r="E531" s="368">
        <v>42947</v>
      </c>
      <c r="F531" s="369">
        <v>799.95</v>
      </c>
      <c r="G531" s="370">
        <v>11</v>
      </c>
      <c r="H531" s="371">
        <f t="shared" si="8"/>
        <v>8799.45</v>
      </c>
    </row>
    <row r="532" spans="1:8">
      <c r="A532" s="365" t="s">
        <v>249</v>
      </c>
      <c r="B532" s="366" t="s">
        <v>239</v>
      </c>
      <c r="C532" s="367" t="s">
        <v>243</v>
      </c>
      <c r="D532" s="366" t="s">
        <v>250</v>
      </c>
      <c r="E532" s="368">
        <v>42947</v>
      </c>
      <c r="F532" s="369">
        <v>168.95</v>
      </c>
      <c r="G532" s="370">
        <v>7</v>
      </c>
      <c r="H532" s="371">
        <f t="shared" si="8"/>
        <v>1182.65</v>
      </c>
    </row>
    <row r="533" spans="1:8">
      <c r="A533" s="365" t="s">
        <v>244</v>
      </c>
      <c r="B533" s="366" t="s">
        <v>239</v>
      </c>
      <c r="C533" s="367" t="s">
        <v>227</v>
      </c>
      <c r="D533" s="366" t="s">
        <v>228</v>
      </c>
      <c r="E533" s="368">
        <v>42953</v>
      </c>
      <c r="F533" s="369">
        <v>168.95</v>
      </c>
      <c r="G533" s="370">
        <v>14</v>
      </c>
      <c r="H533" s="371">
        <f t="shared" si="8"/>
        <v>2365.3</v>
      </c>
    </row>
    <row r="534" spans="1:8">
      <c r="A534" s="365" t="s">
        <v>241</v>
      </c>
      <c r="B534" s="366" t="s">
        <v>231</v>
      </c>
      <c r="C534" s="367" t="s">
        <v>243</v>
      </c>
      <c r="D534" s="366" t="s">
        <v>247</v>
      </c>
      <c r="E534" s="368">
        <v>42954</v>
      </c>
      <c r="F534" s="369">
        <v>340.95</v>
      </c>
      <c r="G534" s="370">
        <v>2</v>
      </c>
      <c r="H534" s="371">
        <f t="shared" si="8"/>
        <v>681.9</v>
      </c>
    </row>
    <row r="535" spans="1:8">
      <c r="A535" s="365" t="s">
        <v>235</v>
      </c>
      <c r="B535" s="366" t="s">
        <v>231</v>
      </c>
      <c r="C535" s="367" t="s">
        <v>237</v>
      </c>
      <c r="D535" s="366" t="s">
        <v>250</v>
      </c>
      <c r="E535" s="368">
        <v>42954</v>
      </c>
      <c r="F535" s="369">
        <v>340.95</v>
      </c>
      <c r="G535" s="370">
        <v>15</v>
      </c>
      <c r="H535" s="371">
        <f t="shared" si="8"/>
        <v>5114.25</v>
      </c>
    </row>
    <row r="536" spans="1:8">
      <c r="A536" s="365" t="s">
        <v>241</v>
      </c>
      <c r="B536" s="366" t="s">
        <v>231</v>
      </c>
      <c r="C536" s="367" t="s">
        <v>243</v>
      </c>
      <c r="D536" s="366" t="s">
        <v>238</v>
      </c>
      <c r="E536" s="368">
        <v>42955</v>
      </c>
      <c r="F536" s="369">
        <v>340.95</v>
      </c>
      <c r="G536" s="370">
        <v>7</v>
      </c>
      <c r="H536" s="371">
        <f t="shared" si="8"/>
        <v>2386.65</v>
      </c>
    </row>
    <row r="537" spans="1:8">
      <c r="A537" s="365" t="s">
        <v>230</v>
      </c>
      <c r="B537" s="366" t="s">
        <v>242</v>
      </c>
      <c r="C537" s="367" t="s">
        <v>232</v>
      </c>
      <c r="D537" s="366" t="s">
        <v>233</v>
      </c>
      <c r="E537" s="368">
        <v>42956</v>
      </c>
      <c r="F537" s="369">
        <v>799.95</v>
      </c>
      <c r="G537" s="370">
        <v>4</v>
      </c>
      <c r="H537" s="371">
        <f t="shared" si="8"/>
        <v>3199.8</v>
      </c>
    </row>
    <row r="538" spans="1:8">
      <c r="A538" s="365" t="s">
        <v>235</v>
      </c>
      <c r="B538" s="366" t="s">
        <v>231</v>
      </c>
      <c r="C538" s="367" t="s">
        <v>237</v>
      </c>
      <c r="D538" s="366" t="s">
        <v>238</v>
      </c>
      <c r="E538" s="368">
        <v>42958</v>
      </c>
      <c r="F538" s="369">
        <v>340.95</v>
      </c>
      <c r="G538" s="370">
        <v>6</v>
      </c>
      <c r="H538" s="371">
        <f t="shared" si="8"/>
        <v>2045.7</v>
      </c>
    </row>
    <row r="539" spans="1:8">
      <c r="A539" s="365" t="s">
        <v>252</v>
      </c>
      <c r="B539" s="366" t="s">
        <v>236</v>
      </c>
      <c r="C539" s="367" t="s">
        <v>237</v>
      </c>
      <c r="D539" s="366" t="s">
        <v>238</v>
      </c>
      <c r="E539" s="368">
        <v>42958</v>
      </c>
      <c r="F539" s="369">
        <v>79.99</v>
      </c>
      <c r="G539" s="370">
        <v>3</v>
      </c>
      <c r="H539" s="371">
        <f t="shared" si="8"/>
        <v>239.97</v>
      </c>
    </row>
    <row r="540" spans="1:8">
      <c r="A540" s="365" t="s">
        <v>244</v>
      </c>
      <c r="B540" s="366" t="s">
        <v>226</v>
      </c>
      <c r="C540" s="367" t="s">
        <v>227</v>
      </c>
      <c r="D540" s="366" t="s">
        <v>228</v>
      </c>
      <c r="E540" s="368">
        <v>42958</v>
      </c>
      <c r="F540" s="369">
        <v>340.95</v>
      </c>
      <c r="G540" s="370">
        <v>19</v>
      </c>
      <c r="H540" s="371">
        <f t="shared" si="8"/>
        <v>6478.05</v>
      </c>
    </row>
    <row r="541" spans="1:8">
      <c r="A541" s="365" t="s">
        <v>248</v>
      </c>
      <c r="B541" s="366" t="s">
        <v>242</v>
      </c>
      <c r="C541" s="367" t="s">
        <v>243</v>
      </c>
      <c r="D541" s="366" t="s">
        <v>250</v>
      </c>
      <c r="E541" s="368">
        <v>42958</v>
      </c>
      <c r="F541" s="369">
        <v>799.95</v>
      </c>
      <c r="G541" s="370">
        <v>13</v>
      </c>
      <c r="H541" s="371">
        <f t="shared" si="8"/>
        <v>10399.35</v>
      </c>
    </row>
    <row r="542" spans="1:8">
      <c r="A542" s="365" t="s">
        <v>225</v>
      </c>
      <c r="B542" s="366" t="s">
        <v>226</v>
      </c>
      <c r="C542" s="367" t="s">
        <v>227</v>
      </c>
      <c r="D542" s="366" t="s">
        <v>238</v>
      </c>
      <c r="E542" s="368">
        <v>42960</v>
      </c>
      <c r="F542" s="369">
        <v>340.95</v>
      </c>
      <c r="G542" s="370">
        <v>11</v>
      </c>
      <c r="H542" s="371">
        <f t="shared" si="8"/>
        <v>3750.45</v>
      </c>
    </row>
    <row r="543" spans="1:8">
      <c r="A543" s="365" t="s">
        <v>245</v>
      </c>
      <c r="B543" s="366" t="s">
        <v>226</v>
      </c>
      <c r="C543" s="367" t="s">
        <v>243</v>
      </c>
      <c r="D543" s="366" t="s">
        <v>247</v>
      </c>
      <c r="E543" s="368">
        <v>42961</v>
      </c>
      <c r="F543" s="369">
        <v>340.95</v>
      </c>
      <c r="G543" s="370">
        <v>6</v>
      </c>
      <c r="H543" s="371">
        <f t="shared" si="8"/>
        <v>2045.7</v>
      </c>
    </row>
    <row r="544" spans="1:8">
      <c r="A544" s="365" t="s">
        <v>252</v>
      </c>
      <c r="B544" s="366" t="s">
        <v>226</v>
      </c>
      <c r="C544" s="367" t="s">
        <v>237</v>
      </c>
      <c r="D544" s="366" t="s">
        <v>250</v>
      </c>
      <c r="E544" s="368">
        <v>42961</v>
      </c>
      <c r="F544" s="369">
        <v>340.95</v>
      </c>
      <c r="G544" s="370">
        <v>3</v>
      </c>
      <c r="H544" s="371">
        <f t="shared" si="8"/>
        <v>1022.85</v>
      </c>
    </row>
    <row r="545" spans="1:8">
      <c r="A545" s="365" t="s">
        <v>244</v>
      </c>
      <c r="B545" s="366" t="s">
        <v>236</v>
      </c>
      <c r="C545" s="367" t="s">
        <v>227</v>
      </c>
      <c r="D545" s="366" t="s">
        <v>247</v>
      </c>
      <c r="E545" s="368">
        <v>42963</v>
      </c>
      <c r="F545" s="369">
        <v>79.99</v>
      </c>
      <c r="G545" s="370">
        <v>6</v>
      </c>
      <c r="H545" s="371">
        <f t="shared" si="8"/>
        <v>479.94</v>
      </c>
    </row>
    <row r="546" spans="1:8">
      <c r="A546" s="365" t="s">
        <v>251</v>
      </c>
      <c r="B546" s="366" t="s">
        <v>239</v>
      </c>
      <c r="C546" s="367" t="s">
        <v>227</v>
      </c>
      <c r="D546" s="366" t="s">
        <v>250</v>
      </c>
      <c r="E546" s="368">
        <v>42963</v>
      </c>
      <c r="F546" s="369">
        <v>168.95</v>
      </c>
      <c r="G546" s="370">
        <v>8</v>
      </c>
      <c r="H546" s="371">
        <f t="shared" si="8"/>
        <v>1351.6</v>
      </c>
    </row>
    <row r="547" spans="1:8">
      <c r="A547" s="365" t="s">
        <v>244</v>
      </c>
      <c r="B547" s="366" t="s">
        <v>231</v>
      </c>
      <c r="C547" s="367" t="s">
        <v>227</v>
      </c>
      <c r="D547" s="366" t="s">
        <v>233</v>
      </c>
      <c r="E547" s="368">
        <v>42965</v>
      </c>
      <c r="F547" s="369">
        <v>340.95</v>
      </c>
      <c r="G547" s="370">
        <v>11</v>
      </c>
      <c r="H547" s="371">
        <f t="shared" si="8"/>
        <v>3750.45</v>
      </c>
    </row>
    <row r="548" spans="1:8">
      <c r="A548" s="365" t="s">
        <v>225</v>
      </c>
      <c r="B548" s="366" t="s">
        <v>231</v>
      </c>
      <c r="C548" s="367" t="s">
        <v>227</v>
      </c>
      <c r="D548" s="366" t="s">
        <v>233</v>
      </c>
      <c r="E548" s="368">
        <v>42965</v>
      </c>
      <c r="F548" s="369">
        <v>340.95</v>
      </c>
      <c r="G548" s="370">
        <v>11</v>
      </c>
      <c r="H548" s="371">
        <f t="shared" si="8"/>
        <v>3750.45</v>
      </c>
    </row>
    <row r="549" spans="1:8">
      <c r="A549" s="365" t="s">
        <v>248</v>
      </c>
      <c r="B549" s="366" t="s">
        <v>231</v>
      </c>
      <c r="C549" s="367" t="s">
        <v>243</v>
      </c>
      <c r="D549" s="366" t="s">
        <v>250</v>
      </c>
      <c r="E549" s="368">
        <v>42967</v>
      </c>
      <c r="F549" s="369">
        <v>340.95</v>
      </c>
      <c r="G549" s="370">
        <v>12</v>
      </c>
      <c r="H549" s="371">
        <f t="shared" si="8"/>
        <v>4091.4</v>
      </c>
    </row>
    <row r="550" spans="1:8">
      <c r="A550" s="365" t="s">
        <v>249</v>
      </c>
      <c r="B550" s="366" t="s">
        <v>242</v>
      </c>
      <c r="C550" s="367" t="s">
        <v>243</v>
      </c>
      <c r="D550" s="366" t="s">
        <v>250</v>
      </c>
      <c r="E550" s="368">
        <v>42968</v>
      </c>
      <c r="F550" s="369">
        <v>799.95</v>
      </c>
      <c r="G550" s="370">
        <v>13</v>
      </c>
      <c r="H550" s="371">
        <f t="shared" si="8"/>
        <v>10399.35</v>
      </c>
    </row>
    <row r="551" spans="1:8">
      <c r="A551" s="365" t="s">
        <v>248</v>
      </c>
      <c r="B551" s="366" t="s">
        <v>239</v>
      </c>
      <c r="C551" s="367" t="s">
        <v>243</v>
      </c>
      <c r="D551" s="366" t="s">
        <v>228</v>
      </c>
      <c r="E551" s="368">
        <v>42971</v>
      </c>
      <c r="F551" s="369">
        <v>168.95</v>
      </c>
      <c r="G551" s="370">
        <v>8</v>
      </c>
      <c r="H551" s="371">
        <f t="shared" si="8"/>
        <v>1351.6</v>
      </c>
    </row>
    <row r="552" spans="1:8">
      <c r="A552" s="365" t="s">
        <v>252</v>
      </c>
      <c r="B552" s="366" t="s">
        <v>226</v>
      </c>
      <c r="C552" s="367" t="s">
        <v>237</v>
      </c>
      <c r="D552" s="366" t="s">
        <v>247</v>
      </c>
      <c r="E552" s="368">
        <v>42975</v>
      </c>
      <c r="F552" s="369">
        <v>340.95</v>
      </c>
      <c r="G552" s="370">
        <v>2</v>
      </c>
      <c r="H552" s="371">
        <f t="shared" si="8"/>
        <v>681.9</v>
      </c>
    </row>
    <row r="553" spans="1:8">
      <c r="A553" s="365" t="s">
        <v>252</v>
      </c>
      <c r="B553" s="366" t="s">
        <v>236</v>
      </c>
      <c r="C553" s="367" t="s">
        <v>237</v>
      </c>
      <c r="D553" s="366" t="s">
        <v>247</v>
      </c>
      <c r="E553" s="368">
        <v>42975</v>
      </c>
      <c r="F553" s="369">
        <v>79.99</v>
      </c>
      <c r="G553" s="370">
        <v>2</v>
      </c>
      <c r="H553" s="371">
        <f t="shared" si="8"/>
        <v>159.98</v>
      </c>
    </row>
    <row r="554" spans="1:8">
      <c r="A554" s="365" t="s">
        <v>245</v>
      </c>
      <c r="B554" s="366" t="s">
        <v>231</v>
      </c>
      <c r="C554" s="367" t="s">
        <v>243</v>
      </c>
      <c r="D554" s="366" t="s">
        <v>233</v>
      </c>
      <c r="E554" s="368">
        <v>42975</v>
      </c>
      <c r="F554" s="369">
        <v>340.95</v>
      </c>
      <c r="G554" s="370">
        <v>12</v>
      </c>
      <c r="H554" s="371">
        <f t="shared" si="8"/>
        <v>4091.4</v>
      </c>
    </row>
    <row r="555" spans="1:8">
      <c r="A555" s="365" t="s">
        <v>245</v>
      </c>
      <c r="B555" s="366" t="s">
        <v>226</v>
      </c>
      <c r="C555" s="367" t="s">
        <v>243</v>
      </c>
      <c r="D555" s="366" t="s">
        <v>238</v>
      </c>
      <c r="E555" s="368">
        <v>42978</v>
      </c>
      <c r="F555" s="369">
        <v>340.95</v>
      </c>
      <c r="G555" s="370">
        <v>13</v>
      </c>
      <c r="H555" s="371">
        <f t="shared" si="8"/>
        <v>4432.35</v>
      </c>
    </row>
    <row r="556" spans="1:8">
      <c r="A556" s="365" t="s">
        <v>248</v>
      </c>
      <c r="B556" s="366" t="s">
        <v>242</v>
      </c>
      <c r="C556" s="367" t="s">
        <v>243</v>
      </c>
      <c r="D556" s="366" t="s">
        <v>228</v>
      </c>
      <c r="E556" s="368">
        <v>42978</v>
      </c>
      <c r="F556" s="369">
        <v>799.95</v>
      </c>
      <c r="G556" s="370">
        <v>9</v>
      </c>
      <c r="H556" s="371">
        <f t="shared" si="8"/>
        <v>7199.55</v>
      </c>
    </row>
    <row r="557" spans="1:8">
      <c r="A557" s="365" t="s">
        <v>244</v>
      </c>
      <c r="B557" s="366" t="s">
        <v>231</v>
      </c>
      <c r="C557" s="367" t="s">
        <v>227</v>
      </c>
      <c r="D557" s="366" t="s">
        <v>247</v>
      </c>
      <c r="E557" s="368">
        <v>42978</v>
      </c>
      <c r="F557" s="369">
        <v>340.95</v>
      </c>
      <c r="G557" s="370">
        <v>11</v>
      </c>
      <c r="H557" s="371">
        <f t="shared" si="8"/>
        <v>3750.45</v>
      </c>
    </row>
    <row r="558" spans="1:8">
      <c r="A558" s="365" t="s">
        <v>251</v>
      </c>
      <c r="B558" s="366" t="s">
        <v>242</v>
      </c>
      <c r="C558" s="367" t="s">
        <v>227</v>
      </c>
      <c r="D558" s="366" t="s">
        <v>228</v>
      </c>
      <c r="E558" s="368">
        <v>42979</v>
      </c>
      <c r="F558" s="369">
        <v>799.95</v>
      </c>
      <c r="G558" s="370">
        <v>8</v>
      </c>
      <c r="H558" s="371">
        <f t="shared" si="8"/>
        <v>6399.6</v>
      </c>
    </row>
    <row r="559" spans="1:8">
      <c r="A559" s="365" t="s">
        <v>230</v>
      </c>
      <c r="B559" s="366" t="s">
        <v>226</v>
      </c>
      <c r="C559" s="367" t="s">
        <v>232</v>
      </c>
      <c r="D559" s="366" t="s">
        <v>250</v>
      </c>
      <c r="E559" s="368">
        <v>42979</v>
      </c>
      <c r="F559" s="369">
        <v>340.95</v>
      </c>
      <c r="G559" s="370">
        <v>4</v>
      </c>
      <c r="H559" s="371">
        <f t="shared" si="8"/>
        <v>1363.8</v>
      </c>
    </row>
    <row r="560" spans="1:8">
      <c r="A560" s="365" t="s">
        <v>248</v>
      </c>
      <c r="B560" s="366" t="s">
        <v>231</v>
      </c>
      <c r="C560" s="367" t="s">
        <v>243</v>
      </c>
      <c r="D560" s="366" t="s">
        <v>233</v>
      </c>
      <c r="E560" s="368">
        <v>42982</v>
      </c>
      <c r="F560" s="369">
        <v>340.95</v>
      </c>
      <c r="G560" s="370">
        <v>4</v>
      </c>
      <c r="H560" s="371">
        <f t="shared" si="8"/>
        <v>1363.8</v>
      </c>
    </row>
    <row r="561" spans="1:8">
      <c r="A561" s="365" t="s">
        <v>252</v>
      </c>
      <c r="B561" s="366" t="s">
        <v>231</v>
      </c>
      <c r="C561" s="367" t="s">
        <v>237</v>
      </c>
      <c r="D561" s="366" t="s">
        <v>250</v>
      </c>
      <c r="E561" s="368">
        <v>42982</v>
      </c>
      <c r="F561" s="369">
        <v>340.95</v>
      </c>
      <c r="G561" s="370">
        <v>8</v>
      </c>
      <c r="H561" s="371">
        <f t="shared" si="8"/>
        <v>2727.6</v>
      </c>
    </row>
    <row r="562" spans="1:8">
      <c r="A562" s="365" t="s">
        <v>245</v>
      </c>
      <c r="B562" s="366" t="s">
        <v>236</v>
      </c>
      <c r="C562" s="367" t="s">
        <v>243</v>
      </c>
      <c r="D562" s="366" t="s">
        <v>228</v>
      </c>
      <c r="E562" s="368">
        <v>42983</v>
      </c>
      <c r="F562" s="369">
        <v>79.99</v>
      </c>
      <c r="G562" s="370">
        <v>18</v>
      </c>
      <c r="H562" s="371">
        <f t="shared" si="8"/>
        <v>1439.82</v>
      </c>
    </row>
    <row r="563" spans="1:8">
      <c r="A563" s="365" t="s">
        <v>241</v>
      </c>
      <c r="B563" s="366" t="s">
        <v>236</v>
      </c>
      <c r="C563" s="367" t="s">
        <v>243</v>
      </c>
      <c r="D563" s="366" t="s">
        <v>233</v>
      </c>
      <c r="E563" s="368">
        <v>42983</v>
      </c>
      <c r="F563" s="369">
        <v>79.99</v>
      </c>
      <c r="G563" s="370">
        <v>9</v>
      </c>
      <c r="H563" s="371">
        <f t="shared" si="8"/>
        <v>719.91</v>
      </c>
    </row>
    <row r="564" spans="1:8">
      <c r="A564" s="365" t="s">
        <v>248</v>
      </c>
      <c r="B564" s="366" t="s">
        <v>236</v>
      </c>
      <c r="C564" s="367" t="s">
        <v>243</v>
      </c>
      <c r="D564" s="366" t="s">
        <v>238</v>
      </c>
      <c r="E564" s="368">
        <v>42986</v>
      </c>
      <c r="F564" s="369">
        <v>79.99</v>
      </c>
      <c r="G564" s="370">
        <v>1</v>
      </c>
      <c r="H564" s="371">
        <f t="shared" si="8"/>
        <v>79.99</v>
      </c>
    </row>
    <row r="565" spans="1:8">
      <c r="A565" s="365" t="s">
        <v>249</v>
      </c>
      <c r="B565" s="366" t="s">
        <v>242</v>
      </c>
      <c r="C565" s="367" t="s">
        <v>243</v>
      </c>
      <c r="D565" s="366" t="s">
        <v>250</v>
      </c>
      <c r="E565" s="368">
        <v>42989</v>
      </c>
      <c r="F565" s="369">
        <v>799.95</v>
      </c>
      <c r="G565" s="370">
        <v>10</v>
      </c>
      <c r="H565" s="371">
        <f t="shared" si="8"/>
        <v>7999.5</v>
      </c>
    </row>
    <row r="566" spans="1:8">
      <c r="A566" s="365" t="s">
        <v>249</v>
      </c>
      <c r="B566" s="366" t="s">
        <v>226</v>
      </c>
      <c r="C566" s="367" t="s">
        <v>243</v>
      </c>
      <c r="D566" s="366" t="s">
        <v>228</v>
      </c>
      <c r="E566" s="368">
        <v>42991</v>
      </c>
      <c r="F566" s="369">
        <v>340.95</v>
      </c>
      <c r="G566" s="370">
        <v>18</v>
      </c>
      <c r="H566" s="371">
        <f t="shared" si="8"/>
        <v>6137.1</v>
      </c>
    </row>
    <row r="567" spans="1:8">
      <c r="A567" s="365" t="s">
        <v>235</v>
      </c>
      <c r="B567" s="366" t="s">
        <v>231</v>
      </c>
      <c r="C567" s="367" t="s">
        <v>237</v>
      </c>
      <c r="D567" s="366" t="s">
        <v>247</v>
      </c>
      <c r="E567" s="368">
        <v>42991</v>
      </c>
      <c r="F567" s="369">
        <v>340.95</v>
      </c>
      <c r="G567" s="370">
        <v>4</v>
      </c>
      <c r="H567" s="371">
        <f t="shared" si="8"/>
        <v>1363.8</v>
      </c>
    </row>
    <row r="568" spans="1:8">
      <c r="A568" s="365" t="s">
        <v>244</v>
      </c>
      <c r="B568" s="366" t="s">
        <v>239</v>
      </c>
      <c r="C568" s="367" t="s">
        <v>227</v>
      </c>
      <c r="D568" s="366" t="s">
        <v>233</v>
      </c>
      <c r="E568" s="368">
        <v>42991</v>
      </c>
      <c r="F568" s="369">
        <v>168.95</v>
      </c>
      <c r="G568" s="370">
        <v>9</v>
      </c>
      <c r="H568" s="371">
        <f t="shared" si="8"/>
        <v>1520.55</v>
      </c>
    </row>
    <row r="569" spans="1:8">
      <c r="A569" s="365" t="s">
        <v>225</v>
      </c>
      <c r="B569" s="366" t="s">
        <v>226</v>
      </c>
      <c r="C569" s="367" t="s">
        <v>227</v>
      </c>
      <c r="D569" s="366" t="s">
        <v>247</v>
      </c>
      <c r="E569" s="368">
        <v>42992</v>
      </c>
      <c r="F569" s="369">
        <v>340.95</v>
      </c>
      <c r="G569" s="370">
        <v>4</v>
      </c>
      <c r="H569" s="371">
        <f t="shared" si="8"/>
        <v>1363.8</v>
      </c>
    </row>
    <row r="570" spans="1:8">
      <c r="A570" s="365" t="s">
        <v>230</v>
      </c>
      <c r="B570" s="366" t="s">
        <v>242</v>
      </c>
      <c r="C570" s="367" t="s">
        <v>232</v>
      </c>
      <c r="D570" s="366" t="s">
        <v>228</v>
      </c>
      <c r="E570" s="368">
        <v>42993</v>
      </c>
      <c r="F570" s="369">
        <v>799.95</v>
      </c>
      <c r="G570" s="370">
        <v>7</v>
      </c>
      <c r="H570" s="371">
        <f t="shared" si="8"/>
        <v>5599.65</v>
      </c>
    </row>
    <row r="571" spans="1:8">
      <c r="A571" s="365" t="s">
        <v>244</v>
      </c>
      <c r="B571" s="366" t="s">
        <v>226</v>
      </c>
      <c r="C571" s="367" t="s">
        <v>227</v>
      </c>
      <c r="D571" s="366" t="s">
        <v>247</v>
      </c>
      <c r="E571" s="368">
        <v>42993</v>
      </c>
      <c r="F571" s="369">
        <v>340.95</v>
      </c>
      <c r="G571" s="370">
        <v>6</v>
      </c>
      <c r="H571" s="371">
        <f t="shared" si="8"/>
        <v>2045.7</v>
      </c>
    </row>
    <row r="572" spans="1:8">
      <c r="A572" s="365" t="s">
        <v>235</v>
      </c>
      <c r="B572" s="366" t="s">
        <v>239</v>
      </c>
      <c r="C572" s="367" t="s">
        <v>237</v>
      </c>
      <c r="D572" s="366" t="s">
        <v>247</v>
      </c>
      <c r="E572" s="368">
        <v>42995</v>
      </c>
      <c r="F572" s="369">
        <v>168.95</v>
      </c>
      <c r="G572" s="370">
        <v>14</v>
      </c>
      <c r="H572" s="371">
        <f t="shared" si="8"/>
        <v>2365.3</v>
      </c>
    </row>
    <row r="573" spans="1:8">
      <c r="A573" s="365" t="s">
        <v>248</v>
      </c>
      <c r="B573" s="366" t="s">
        <v>236</v>
      </c>
      <c r="C573" s="367" t="s">
        <v>243</v>
      </c>
      <c r="D573" s="366" t="s">
        <v>228</v>
      </c>
      <c r="E573" s="368">
        <v>42996</v>
      </c>
      <c r="F573" s="369">
        <v>79.99</v>
      </c>
      <c r="G573" s="370">
        <v>9</v>
      </c>
      <c r="H573" s="371">
        <f t="shared" si="8"/>
        <v>719.91</v>
      </c>
    </row>
    <row r="574" spans="1:8">
      <c r="A574" s="365" t="s">
        <v>251</v>
      </c>
      <c r="B574" s="366" t="s">
        <v>226</v>
      </c>
      <c r="C574" s="367" t="s">
        <v>237</v>
      </c>
      <c r="D574" s="366" t="s">
        <v>250</v>
      </c>
      <c r="E574" s="368">
        <v>42996</v>
      </c>
      <c r="F574" s="369">
        <v>340.95</v>
      </c>
      <c r="G574" s="370">
        <v>10</v>
      </c>
      <c r="H574" s="371">
        <f t="shared" si="8"/>
        <v>3409.5</v>
      </c>
    </row>
    <row r="575" spans="1:8">
      <c r="A575" s="365" t="s">
        <v>251</v>
      </c>
      <c r="B575" s="366" t="s">
        <v>231</v>
      </c>
      <c r="C575" s="367" t="s">
        <v>227</v>
      </c>
      <c r="D575" s="366" t="s">
        <v>250</v>
      </c>
      <c r="E575" s="368">
        <v>42996</v>
      </c>
      <c r="F575" s="369">
        <v>340.95</v>
      </c>
      <c r="G575" s="370">
        <v>13</v>
      </c>
      <c r="H575" s="371">
        <f t="shared" si="8"/>
        <v>4432.35</v>
      </c>
    </row>
    <row r="576" spans="1:8">
      <c r="A576" s="365" t="s">
        <v>241</v>
      </c>
      <c r="B576" s="366" t="s">
        <v>242</v>
      </c>
      <c r="C576" s="367" t="s">
        <v>243</v>
      </c>
      <c r="D576" s="366" t="s">
        <v>228</v>
      </c>
      <c r="E576" s="368">
        <v>42997</v>
      </c>
      <c r="F576" s="369">
        <v>799.95</v>
      </c>
      <c r="G576" s="370">
        <v>12</v>
      </c>
      <c r="H576" s="371">
        <f t="shared" si="8"/>
        <v>9599.4</v>
      </c>
    </row>
    <row r="577" spans="1:8">
      <c r="A577" s="365" t="s">
        <v>251</v>
      </c>
      <c r="B577" s="366" t="s">
        <v>226</v>
      </c>
      <c r="C577" s="367" t="s">
        <v>237</v>
      </c>
      <c r="D577" s="366" t="s">
        <v>247</v>
      </c>
      <c r="E577" s="368">
        <v>42997</v>
      </c>
      <c r="F577" s="369">
        <v>340.95</v>
      </c>
      <c r="G577" s="370">
        <v>4</v>
      </c>
      <c r="H577" s="371">
        <f t="shared" si="8"/>
        <v>1363.8</v>
      </c>
    </row>
    <row r="578" spans="1:8">
      <c r="A578" s="365" t="s">
        <v>252</v>
      </c>
      <c r="B578" s="366" t="s">
        <v>231</v>
      </c>
      <c r="C578" s="367" t="s">
        <v>237</v>
      </c>
      <c r="D578" s="366" t="s">
        <v>238</v>
      </c>
      <c r="E578" s="368">
        <v>42998</v>
      </c>
      <c r="F578" s="369">
        <v>340.95</v>
      </c>
      <c r="G578" s="370">
        <v>6</v>
      </c>
      <c r="H578" s="371">
        <f t="shared" si="8"/>
        <v>2045.7</v>
      </c>
    </row>
    <row r="579" spans="1:8">
      <c r="A579" s="365" t="s">
        <v>235</v>
      </c>
      <c r="B579" s="366" t="s">
        <v>236</v>
      </c>
      <c r="C579" s="367" t="s">
        <v>237</v>
      </c>
      <c r="D579" s="366" t="s">
        <v>247</v>
      </c>
      <c r="E579" s="368">
        <v>42999</v>
      </c>
      <c r="F579" s="369">
        <v>79.99</v>
      </c>
      <c r="G579" s="370">
        <v>2</v>
      </c>
      <c r="H579" s="371">
        <f t="shared" si="8"/>
        <v>159.98</v>
      </c>
    </row>
    <row r="580" spans="1:8">
      <c r="A580" s="365" t="s">
        <v>252</v>
      </c>
      <c r="B580" s="366" t="s">
        <v>239</v>
      </c>
      <c r="C580" s="367" t="s">
        <v>237</v>
      </c>
      <c r="D580" s="366" t="s">
        <v>233</v>
      </c>
      <c r="E580" s="368">
        <v>42999</v>
      </c>
      <c r="F580" s="369">
        <v>168.95</v>
      </c>
      <c r="G580" s="370">
        <v>15</v>
      </c>
      <c r="H580" s="371">
        <f t="shared" si="8"/>
        <v>2534.25</v>
      </c>
    </row>
    <row r="581" spans="1:8">
      <c r="A581" s="365" t="s">
        <v>245</v>
      </c>
      <c r="B581" s="366" t="s">
        <v>239</v>
      </c>
      <c r="C581" s="367" t="s">
        <v>243</v>
      </c>
      <c r="D581" s="366" t="s">
        <v>250</v>
      </c>
      <c r="E581" s="368">
        <v>43002</v>
      </c>
      <c r="F581" s="369">
        <v>168.95</v>
      </c>
      <c r="G581" s="370">
        <v>9</v>
      </c>
      <c r="H581" s="371">
        <f t="shared" si="8"/>
        <v>1520.55</v>
      </c>
    </row>
    <row r="582" spans="1:8">
      <c r="A582" s="365" t="s">
        <v>225</v>
      </c>
      <c r="B582" s="366" t="s">
        <v>231</v>
      </c>
      <c r="C582" s="367" t="s">
        <v>227</v>
      </c>
      <c r="D582" s="366" t="s">
        <v>238</v>
      </c>
      <c r="E582" s="368">
        <v>43003</v>
      </c>
      <c r="F582" s="369">
        <v>340.95</v>
      </c>
      <c r="G582" s="370">
        <v>4</v>
      </c>
      <c r="H582" s="371">
        <f t="shared" ref="H582:H645" si="9">F582*G582</f>
        <v>1363.8</v>
      </c>
    </row>
    <row r="583" spans="1:8">
      <c r="A583" s="365" t="s">
        <v>240</v>
      </c>
      <c r="B583" s="366" t="s">
        <v>226</v>
      </c>
      <c r="C583" s="367" t="s">
        <v>232</v>
      </c>
      <c r="D583" s="366" t="s">
        <v>247</v>
      </c>
      <c r="E583" s="368">
        <v>43003</v>
      </c>
      <c r="F583" s="369">
        <v>340.95</v>
      </c>
      <c r="G583" s="370">
        <v>10</v>
      </c>
      <c r="H583" s="371">
        <f t="shared" si="9"/>
        <v>3409.5</v>
      </c>
    </row>
    <row r="584" spans="1:8">
      <c r="A584" s="365" t="s">
        <v>248</v>
      </c>
      <c r="B584" s="366" t="s">
        <v>231</v>
      </c>
      <c r="C584" s="367" t="s">
        <v>243</v>
      </c>
      <c r="D584" s="366" t="s">
        <v>247</v>
      </c>
      <c r="E584" s="368">
        <v>43003</v>
      </c>
      <c r="F584" s="369">
        <v>340.95</v>
      </c>
      <c r="G584" s="370">
        <v>10</v>
      </c>
      <c r="H584" s="371">
        <f t="shared" si="9"/>
        <v>3409.5</v>
      </c>
    </row>
    <row r="585" spans="1:8">
      <c r="A585" s="365" t="s">
        <v>225</v>
      </c>
      <c r="B585" s="366" t="s">
        <v>226</v>
      </c>
      <c r="C585" s="367" t="s">
        <v>227</v>
      </c>
      <c r="D585" s="366" t="s">
        <v>233</v>
      </c>
      <c r="E585" s="368">
        <v>43004</v>
      </c>
      <c r="F585" s="369">
        <v>340.95</v>
      </c>
      <c r="G585" s="370">
        <v>4</v>
      </c>
      <c r="H585" s="371">
        <f t="shared" si="9"/>
        <v>1363.8</v>
      </c>
    </row>
    <row r="586" spans="1:8">
      <c r="A586" s="365" t="s">
        <v>251</v>
      </c>
      <c r="B586" s="366" t="s">
        <v>231</v>
      </c>
      <c r="C586" s="367" t="s">
        <v>227</v>
      </c>
      <c r="D586" s="366" t="s">
        <v>247</v>
      </c>
      <c r="E586" s="368">
        <v>43005</v>
      </c>
      <c r="F586" s="369">
        <v>340.95</v>
      </c>
      <c r="G586" s="370">
        <v>6</v>
      </c>
      <c r="H586" s="371">
        <f t="shared" si="9"/>
        <v>2045.7</v>
      </c>
    </row>
    <row r="587" spans="1:8">
      <c r="A587" s="365" t="s">
        <v>225</v>
      </c>
      <c r="B587" s="366" t="s">
        <v>231</v>
      </c>
      <c r="C587" s="367" t="s">
        <v>227</v>
      </c>
      <c r="D587" s="366" t="s">
        <v>233</v>
      </c>
      <c r="E587" s="368">
        <v>43005</v>
      </c>
      <c r="F587" s="369">
        <v>340.95</v>
      </c>
      <c r="G587" s="370">
        <v>6</v>
      </c>
      <c r="H587" s="371">
        <f t="shared" si="9"/>
        <v>2045.7</v>
      </c>
    </row>
    <row r="588" spans="1:8">
      <c r="A588" s="365" t="s">
        <v>252</v>
      </c>
      <c r="B588" s="366" t="s">
        <v>231</v>
      </c>
      <c r="C588" s="367" t="s">
        <v>237</v>
      </c>
      <c r="D588" s="366" t="s">
        <v>238</v>
      </c>
      <c r="E588" s="368">
        <v>43007</v>
      </c>
      <c r="F588" s="369">
        <v>340.95</v>
      </c>
      <c r="G588" s="370">
        <v>7</v>
      </c>
      <c r="H588" s="371">
        <f t="shared" si="9"/>
        <v>2386.65</v>
      </c>
    </row>
    <row r="589" spans="1:8">
      <c r="A589" s="365" t="s">
        <v>245</v>
      </c>
      <c r="B589" s="366" t="s">
        <v>239</v>
      </c>
      <c r="C589" s="367" t="s">
        <v>243</v>
      </c>
      <c r="D589" s="366" t="s">
        <v>228</v>
      </c>
      <c r="E589" s="368">
        <v>43007</v>
      </c>
      <c r="F589" s="369">
        <v>168.95</v>
      </c>
      <c r="G589" s="370">
        <v>8</v>
      </c>
      <c r="H589" s="371">
        <f t="shared" si="9"/>
        <v>1351.6</v>
      </c>
    </row>
    <row r="590" spans="1:8">
      <c r="A590" s="365" t="s">
        <v>241</v>
      </c>
      <c r="B590" s="366" t="s">
        <v>231</v>
      </c>
      <c r="C590" s="367" t="s">
        <v>243</v>
      </c>
      <c r="D590" s="366" t="s">
        <v>228</v>
      </c>
      <c r="E590" s="368">
        <v>43007</v>
      </c>
      <c r="F590" s="369">
        <v>340.95</v>
      </c>
      <c r="G590" s="370">
        <v>15</v>
      </c>
      <c r="H590" s="371">
        <f t="shared" si="9"/>
        <v>5114.25</v>
      </c>
    </row>
    <row r="591" spans="1:8">
      <c r="A591" s="365" t="s">
        <v>245</v>
      </c>
      <c r="B591" s="366" t="s">
        <v>226</v>
      </c>
      <c r="C591" s="367" t="s">
        <v>243</v>
      </c>
      <c r="D591" s="366" t="s">
        <v>233</v>
      </c>
      <c r="E591" s="368">
        <v>43007</v>
      </c>
      <c r="F591" s="369">
        <v>340.95</v>
      </c>
      <c r="G591" s="370">
        <v>4</v>
      </c>
      <c r="H591" s="371">
        <f t="shared" si="9"/>
        <v>1363.8</v>
      </c>
    </row>
    <row r="592" spans="1:8">
      <c r="A592" s="365" t="s">
        <v>225</v>
      </c>
      <c r="B592" s="366" t="s">
        <v>231</v>
      </c>
      <c r="C592" s="367" t="s">
        <v>227</v>
      </c>
      <c r="D592" s="366" t="s">
        <v>247</v>
      </c>
      <c r="E592" s="368">
        <v>43010</v>
      </c>
      <c r="F592" s="369">
        <v>340.95</v>
      </c>
      <c r="G592" s="370">
        <v>12</v>
      </c>
      <c r="H592" s="371">
        <f t="shared" si="9"/>
        <v>4091.4</v>
      </c>
    </row>
    <row r="593" spans="1:8">
      <c r="A593" s="365" t="s">
        <v>241</v>
      </c>
      <c r="B593" s="366" t="s">
        <v>242</v>
      </c>
      <c r="C593" s="367" t="s">
        <v>243</v>
      </c>
      <c r="D593" s="366" t="s">
        <v>250</v>
      </c>
      <c r="E593" s="368">
        <v>43011</v>
      </c>
      <c r="F593" s="369">
        <v>799.95</v>
      </c>
      <c r="G593" s="370">
        <v>9</v>
      </c>
      <c r="H593" s="371">
        <f t="shared" si="9"/>
        <v>7199.55</v>
      </c>
    </row>
    <row r="594" spans="1:8">
      <c r="A594" s="365" t="s">
        <v>235</v>
      </c>
      <c r="B594" s="366" t="s">
        <v>226</v>
      </c>
      <c r="C594" s="367" t="s">
        <v>237</v>
      </c>
      <c r="D594" s="366" t="s">
        <v>233</v>
      </c>
      <c r="E594" s="368">
        <v>43013</v>
      </c>
      <c r="F594" s="369">
        <v>340.95</v>
      </c>
      <c r="G594" s="370">
        <v>12</v>
      </c>
      <c r="H594" s="371">
        <f t="shared" si="9"/>
        <v>4091.4</v>
      </c>
    </row>
    <row r="595" spans="1:8">
      <c r="A595" s="365" t="s">
        <v>248</v>
      </c>
      <c r="B595" s="366" t="s">
        <v>242</v>
      </c>
      <c r="C595" s="367" t="s">
        <v>243</v>
      </c>
      <c r="D595" s="366" t="s">
        <v>233</v>
      </c>
      <c r="E595" s="368">
        <v>43013</v>
      </c>
      <c r="F595" s="369">
        <v>799.95</v>
      </c>
      <c r="G595" s="370">
        <v>13</v>
      </c>
      <c r="H595" s="371">
        <f t="shared" si="9"/>
        <v>10399.35</v>
      </c>
    </row>
    <row r="596" spans="1:8">
      <c r="A596" s="365" t="s">
        <v>249</v>
      </c>
      <c r="B596" s="366" t="s">
        <v>236</v>
      </c>
      <c r="C596" s="367" t="s">
        <v>243</v>
      </c>
      <c r="D596" s="366" t="s">
        <v>233</v>
      </c>
      <c r="E596" s="368">
        <v>43013</v>
      </c>
      <c r="F596" s="369">
        <v>79.99</v>
      </c>
      <c r="G596" s="370">
        <v>7</v>
      </c>
      <c r="H596" s="371">
        <f t="shared" si="9"/>
        <v>559.93</v>
      </c>
    </row>
    <row r="597" spans="1:8">
      <c r="A597" s="365" t="s">
        <v>245</v>
      </c>
      <c r="B597" s="366" t="s">
        <v>239</v>
      </c>
      <c r="C597" s="367" t="s">
        <v>243</v>
      </c>
      <c r="D597" s="366" t="s">
        <v>238</v>
      </c>
      <c r="E597" s="368">
        <v>43017</v>
      </c>
      <c r="F597" s="369">
        <v>168.95</v>
      </c>
      <c r="G597" s="370">
        <v>1</v>
      </c>
      <c r="H597" s="371">
        <f t="shared" si="9"/>
        <v>168.95</v>
      </c>
    </row>
    <row r="598" spans="1:8">
      <c r="A598" s="365" t="s">
        <v>244</v>
      </c>
      <c r="B598" s="366" t="s">
        <v>236</v>
      </c>
      <c r="C598" s="367" t="s">
        <v>227</v>
      </c>
      <c r="D598" s="366" t="s">
        <v>228</v>
      </c>
      <c r="E598" s="368">
        <v>43017</v>
      </c>
      <c r="F598" s="369">
        <v>79.99</v>
      </c>
      <c r="G598" s="370">
        <v>7</v>
      </c>
      <c r="H598" s="371">
        <f t="shared" si="9"/>
        <v>559.93</v>
      </c>
    </row>
    <row r="599" spans="1:8">
      <c r="A599" s="365" t="s">
        <v>241</v>
      </c>
      <c r="B599" s="366" t="s">
        <v>239</v>
      </c>
      <c r="C599" s="367" t="s">
        <v>243</v>
      </c>
      <c r="D599" s="366" t="s">
        <v>247</v>
      </c>
      <c r="E599" s="368">
        <v>43018</v>
      </c>
      <c r="F599" s="369">
        <v>168.95</v>
      </c>
      <c r="G599" s="370">
        <v>12</v>
      </c>
      <c r="H599" s="371">
        <f t="shared" si="9"/>
        <v>2027.4</v>
      </c>
    </row>
    <row r="600" spans="1:8">
      <c r="A600" s="365" t="s">
        <v>244</v>
      </c>
      <c r="B600" s="366" t="s">
        <v>242</v>
      </c>
      <c r="C600" s="367" t="s">
        <v>227</v>
      </c>
      <c r="D600" s="366" t="s">
        <v>250</v>
      </c>
      <c r="E600" s="368">
        <v>43018</v>
      </c>
      <c r="F600" s="369">
        <v>799.95</v>
      </c>
      <c r="G600" s="370">
        <v>5</v>
      </c>
      <c r="H600" s="371">
        <f t="shared" si="9"/>
        <v>3999.75</v>
      </c>
    </row>
    <row r="601" spans="1:8">
      <c r="A601" s="365" t="s">
        <v>252</v>
      </c>
      <c r="B601" s="366" t="s">
        <v>231</v>
      </c>
      <c r="C601" s="367" t="s">
        <v>237</v>
      </c>
      <c r="D601" s="366" t="s">
        <v>247</v>
      </c>
      <c r="E601" s="368">
        <v>43019</v>
      </c>
      <c r="F601" s="369">
        <v>340.95</v>
      </c>
      <c r="G601" s="370">
        <v>2</v>
      </c>
      <c r="H601" s="371">
        <f t="shared" si="9"/>
        <v>681.9</v>
      </c>
    </row>
    <row r="602" spans="1:8">
      <c r="A602" s="365" t="s">
        <v>252</v>
      </c>
      <c r="B602" s="366" t="s">
        <v>242</v>
      </c>
      <c r="C602" s="367" t="s">
        <v>237</v>
      </c>
      <c r="D602" s="366" t="s">
        <v>233</v>
      </c>
      <c r="E602" s="368">
        <v>43020</v>
      </c>
      <c r="F602" s="369">
        <v>799.95</v>
      </c>
      <c r="G602" s="370">
        <v>14</v>
      </c>
      <c r="H602" s="371">
        <f t="shared" si="9"/>
        <v>11199.3</v>
      </c>
    </row>
    <row r="603" spans="1:8">
      <c r="A603" s="365" t="s">
        <v>230</v>
      </c>
      <c r="B603" s="366" t="s">
        <v>236</v>
      </c>
      <c r="C603" s="367" t="s">
        <v>232</v>
      </c>
      <c r="D603" s="366" t="s">
        <v>233</v>
      </c>
      <c r="E603" s="368">
        <v>43021</v>
      </c>
      <c r="F603" s="369">
        <v>79.99</v>
      </c>
      <c r="G603" s="370">
        <v>9</v>
      </c>
      <c r="H603" s="371">
        <f t="shared" si="9"/>
        <v>719.91</v>
      </c>
    </row>
    <row r="604" spans="1:8">
      <c r="A604" s="365" t="s">
        <v>225</v>
      </c>
      <c r="B604" s="366" t="s">
        <v>242</v>
      </c>
      <c r="C604" s="367" t="s">
        <v>227</v>
      </c>
      <c r="D604" s="366" t="s">
        <v>247</v>
      </c>
      <c r="E604" s="368">
        <v>43023</v>
      </c>
      <c r="F604" s="369">
        <v>799.95</v>
      </c>
      <c r="G604" s="370">
        <v>10</v>
      </c>
      <c r="H604" s="371">
        <f t="shared" si="9"/>
        <v>7999.5</v>
      </c>
    </row>
    <row r="605" spans="1:8">
      <c r="A605" s="365" t="s">
        <v>230</v>
      </c>
      <c r="B605" s="366" t="s">
        <v>242</v>
      </c>
      <c r="C605" s="367" t="s">
        <v>232</v>
      </c>
      <c r="D605" s="366" t="s">
        <v>238</v>
      </c>
      <c r="E605" s="368">
        <v>43024</v>
      </c>
      <c r="F605" s="369">
        <v>799.95</v>
      </c>
      <c r="G605" s="370">
        <v>8</v>
      </c>
      <c r="H605" s="371">
        <f t="shared" si="9"/>
        <v>6399.6</v>
      </c>
    </row>
    <row r="606" spans="1:8">
      <c r="A606" s="365" t="s">
        <v>235</v>
      </c>
      <c r="B606" s="366" t="s">
        <v>242</v>
      </c>
      <c r="C606" s="367" t="s">
        <v>237</v>
      </c>
      <c r="D606" s="366" t="s">
        <v>228</v>
      </c>
      <c r="E606" s="368">
        <v>43025</v>
      </c>
      <c r="F606" s="369">
        <v>799.95</v>
      </c>
      <c r="G606" s="370">
        <v>11</v>
      </c>
      <c r="H606" s="371">
        <f t="shared" si="9"/>
        <v>8799.45</v>
      </c>
    </row>
    <row r="607" spans="1:8">
      <c r="A607" s="365" t="s">
        <v>248</v>
      </c>
      <c r="B607" s="366" t="s">
        <v>236</v>
      </c>
      <c r="C607" s="367" t="s">
        <v>243</v>
      </c>
      <c r="D607" s="366" t="s">
        <v>233</v>
      </c>
      <c r="E607" s="368">
        <v>43025</v>
      </c>
      <c r="F607" s="369">
        <v>79.99</v>
      </c>
      <c r="G607" s="370">
        <v>6</v>
      </c>
      <c r="H607" s="371">
        <f t="shared" si="9"/>
        <v>479.94</v>
      </c>
    </row>
    <row r="608" spans="1:8">
      <c r="A608" s="365" t="s">
        <v>230</v>
      </c>
      <c r="B608" s="366" t="s">
        <v>242</v>
      </c>
      <c r="C608" s="367" t="s">
        <v>232</v>
      </c>
      <c r="D608" s="366" t="s">
        <v>250</v>
      </c>
      <c r="E608" s="368">
        <v>43026</v>
      </c>
      <c r="F608" s="369">
        <v>799.95</v>
      </c>
      <c r="G608" s="370">
        <v>9</v>
      </c>
      <c r="H608" s="371">
        <f t="shared" si="9"/>
        <v>7199.55</v>
      </c>
    </row>
    <row r="609" spans="1:8">
      <c r="A609" s="365" t="s">
        <v>251</v>
      </c>
      <c r="B609" s="366" t="s">
        <v>231</v>
      </c>
      <c r="C609" s="367" t="s">
        <v>227</v>
      </c>
      <c r="D609" s="366" t="s">
        <v>233</v>
      </c>
      <c r="E609" s="368">
        <v>43027</v>
      </c>
      <c r="F609" s="369">
        <v>340.95</v>
      </c>
      <c r="G609" s="370">
        <v>4</v>
      </c>
      <c r="H609" s="371">
        <f t="shared" si="9"/>
        <v>1363.8</v>
      </c>
    </row>
    <row r="610" spans="1:8">
      <c r="A610" s="365" t="s">
        <v>252</v>
      </c>
      <c r="B610" s="366" t="s">
        <v>242</v>
      </c>
      <c r="C610" s="367" t="s">
        <v>237</v>
      </c>
      <c r="D610" s="366" t="s">
        <v>228</v>
      </c>
      <c r="E610" s="368">
        <v>43028</v>
      </c>
      <c r="F610" s="369">
        <v>799.95</v>
      </c>
      <c r="G610" s="370">
        <v>20</v>
      </c>
      <c r="H610" s="371">
        <f t="shared" si="9"/>
        <v>15999</v>
      </c>
    </row>
    <row r="611" spans="1:8">
      <c r="A611" s="365" t="s">
        <v>245</v>
      </c>
      <c r="B611" s="366" t="s">
        <v>239</v>
      </c>
      <c r="C611" s="367" t="s">
        <v>243</v>
      </c>
      <c r="D611" s="366" t="s">
        <v>250</v>
      </c>
      <c r="E611" s="368">
        <v>43028</v>
      </c>
      <c r="F611" s="369">
        <v>168.95</v>
      </c>
      <c r="G611" s="370">
        <v>1</v>
      </c>
      <c r="H611" s="371">
        <f t="shared" si="9"/>
        <v>168.95</v>
      </c>
    </row>
    <row r="612" spans="1:8">
      <c r="A612" s="365" t="s">
        <v>252</v>
      </c>
      <c r="B612" s="366" t="s">
        <v>226</v>
      </c>
      <c r="C612" s="367" t="s">
        <v>237</v>
      </c>
      <c r="D612" s="366" t="s">
        <v>238</v>
      </c>
      <c r="E612" s="368">
        <v>43030</v>
      </c>
      <c r="F612" s="369">
        <v>340.95</v>
      </c>
      <c r="G612" s="370">
        <v>10</v>
      </c>
      <c r="H612" s="371">
        <f t="shared" si="9"/>
        <v>3409.5</v>
      </c>
    </row>
    <row r="613" spans="1:8">
      <c r="A613" s="365" t="s">
        <v>251</v>
      </c>
      <c r="B613" s="366" t="s">
        <v>226</v>
      </c>
      <c r="C613" s="367" t="s">
        <v>237</v>
      </c>
      <c r="D613" s="366" t="s">
        <v>233</v>
      </c>
      <c r="E613" s="368">
        <v>43030</v>
      </c>
      <c r="F613" s="369">
        <v>340.95</v>
      </c>
      <c r="G613" s="370">
        <v>1</v>
      </c>
      <c r="H613" s="371">
        <f t="shared" si="9"/>
        <v>340.95</v>
      </c>
    </row>
    <row r="614" spans="1:8">
      <c r="A614" s="365" t="s">
        <v>249</v>
      </c>
      <c r="B614" s="366" t="s">
        <v>239</v>
      </c>
      <c r="C614" s="367" t="s">
        <v>243</v>
      </c>
      <c r="D614" s="366" t="s">
        <v>238</v>
      </c>
      <c r="E614" s="368">
        <v>43031</v>
      </c>
      <c r="F614" s="369">
        <v>168.95</v>
      </c>
      <c r="G614" s="370">
        <v>7</v>
      </c>
      <c r="H614" s="371">
        <f t="shared" si="9"/>
        <v>1182.65</v>
      </c>
    </row>
    <row r="615" spans="1:8">
      <c r="A615" s="365" t="s">
        <v>248</v>
      </c>
      <c r="B615" s="366" t="s">
        <v>236</v>
      </c>
      <c r="C615" s="367" t="s">
        <v>243</v>
      </c>
      <c r="D615" s="366" t="s">
        <v>247</v>
      </c>
      <c r="E615" s="368">
        <v>43031</v>
      </c>
      <c r="F615" s="369">
        <v>79.99</v>
      </c>
      <c r="G615" s="370">
        <v>11</v>
      </c>
      <c r="H615" s="371">
        <f t="shared" si="9"/>
        <v>879.89</v>
      </c>
    </row>
    <row r="616" spans="1:8">
      <c r="A616" s="365" t="s">
        <v>251</v>
      </c>
      <c r="B616" s="366" t="s">
        <v>226</v>
      </c>
      <c r="C616" s="367" t="s">
        <v>237</v>
      </c>
      <c r="D616" s="366" t="s">
        <v>250</v>
      </c>
      <c r="E616" s="368">
        <v>43031</v>
      </c>
      <c r="F616" s="369">
        <v>340.95</v>
      </c>
      <c r="G616" s="370">
        <v>9</v>
      </c>
      <c r="H616" s="371">
        <f t="shared" si="9"/>
        <v>3068.55</v>
      </c>
    </row>
    <row r="617" spans="1:8">
      <c r="A617" s="365" t="s">
        <v>230</v>
      </c>
      <c r="B617" s="366" t="s">
        <v>236</v>
      </c>
      <c r="C617" s="367" t="s">
        <v>232</v>
      </c>
      <c r="D617" s="366" t="s">
        <v>250</v>
      </c>
      <c r="E617" s="368">
        <v>43031</v>
      </c>
      <c r="F617" s="369">
        <v>79.99</v>
      </c>
      <c r="G617" s="370">
        <v>7</v>
      </c>
      <c r="H617" s="371">
        <f t="shared" si="9"/>
        <v>559.93</v>
      </c>
    </row>
    <row r="618" spans="1:8">
      <c r="A618" s="365" t="s">
        <v>248</v>
      </c>
      <c r="B618" s="366" t="s">
        <v>239</v>
      </c>
      <c r="C618" s="367" t="s">
        <v>243</v>
      </c>
      <c r="D618" s="366" t="s">
        <v>247</v>
      </c>
      <c r="E618" s="368">
        <v>43032</v>
      </c>
      <c r="F618" s="369">
        <v>168.95</v>
      </c>
      <c r="G618" s="370">
        <v>3</v>
      </c>
      <c r="H618" s="371">
        <f t="shared" si="9"/>
        <v>506.85</v>
      </c>
    </row>
    <row r="619" spans="1:8">
      <c r="A619" s="365" t="s">
        <v>225</v>
      </c>
      <c r="B619" s="366" t="s">
        <v>226</v>
      </c>
      <c r="C619" s="367" t="s">
        <v>227</v>
      </c>
      <c r="D619" s="366" t="s">
        <v>238</v>
      </c>
      <c r="E619" s="368">
        <v>43035</v>
      </c>
      <c r="F619" s="369">
        <v>340.95</v>
      </c>
      <c r="G619" s="370">
        <v>10</v>
      </c>
      <c r="H619" s="371">
        <f t="shared" si="9"/>
        <v>3409.5</v>
      </c>
    </row>
    <row r="620" spans="1:8">
      <c r="A620" s="365" t="s">
        <v>252</v>
      </c>
      <c r="B620" s="366" t="s">
        <v>236</v>
      </c>
      <c r="C620" s="367" t="s">
        <v>237</v>
      </c>
      <c r="D620" s="366" t="s">
        <v>228</v>
      </c>
      <c r="E620" s="368">
        <v>43035</v>
      </c>
      <c r="F620" s="369">
        <v>79.99</v>
      </c>
      <c r="G620" s="370">
        <v>8</v>
      </c>
      <c r="H620" s="371">
        <f t="shared" si="9"/>
        <v>639.92</v>
      </c>
    </row>
    <row r="621" spans="1:8">
      <c r="A621" s="365" t="s">
        <v>240</v>
      </c>
      <c r="B621" s="366" t="s">
        <v>226</v>
      </c>
      <c r="C621" s="367" t="s">
        <v>232</v>
      </c>
      <c r="D621" s="366" t="s">
        <v>247</v>
      </c>
      <c r="E621" s="368">
        <v>43035</v>
      </c>
      <c r="F621" s="369">
        <v>340.95</v>
      </c>
      <c r="G621" s="370">
        <v>2</v>
      </c>
      <c r="H621" s="371">
        <f t="shared" si="9"/>
        <v>681.9</v>
      </c>
    </row>
    <row r="622" spans="1:8">
      <c r="A622" s="365" t="s">
        <v>248</v>
      </c>
      <c r="B622" s="366" t="s">
        <v>231</v>
      </c>
      <c r="C622" s="367" t="s">
        <v>243</v>
      </c>
      <c r="D622" s="366" t="s">
        <v>247</v>
      </c>
      <c r="E622" s="368">
        <v>43035</v>
      </c>
      <c r="F622" s="369">
        <v>340.95</v>
      </c>
      <c r="G622" s="370">
        <v>8</v>
      </c>
      <c r="H622" s="371">
        <f t="shared" si="9"/>
        <v>2727.6</v>
      </c>
    </row>
    <row r="623" spans="1:8">
      <c r="A623" s="365" t="s">
        <v>252</v>
      </c>
      <c r="B623" s="366" t="s">
        <v>239</v>
      </c>
      <c r="C623" s="367" t="s">
        <v>237</v>
      </c>
      <c r="D623" s="366" t="s">
        <v>247</v>
      </c>
      <c r="E623" s="368">
        <v>43037</v>
      </c>
      <c r="F623" s="369">
        <v>168.95</v>
      </c>
      <c r="G623" s="370">
        <v>14</v>
      </c>
      <c r="H623" s="371">
        <f t="shared" si="9"/>
        <v>2365.3</v>
      </c>
    </row>
    <row r="624" spans="1:8">
      <c r="A624" s="365" t="s">
        <v>225</v>
      </c>
      <c r="B624" s="366" t="s">
        <v>236</v>
      </c>
      <c r="C624" s="367" t="s">
        <v>227</v>
      </c>
      <c r="D624" s="366" t="s">
        <v>247</v>
      </c>
      <c r="E624" s="368">
        <v>43037</v>
      </c>
      <c r="F624" s="369">
        <v>79.99</v>
      </c>
      <c r="G624" s="370">
        <v>10</v>
      </c>
      <c r="H624" s="371">
        <f t="shared" si="9"/>
        <v>799.9</v>
      </c>
    </row>
    <row r="625" spans="1:8">
      <c r="A625" s="365" t="s">
        <v>225</v>
      </c>
      <c r="B625" s="366" t="s">
        <v>231</v>
      </c>
      <c r="C625" s="367" t="s">
        <v>227</v>
      </c>
      <c r="D625" s="366" t="s">
        <v>233</v>
      </c>
      <c r="E625" s="368">
        <v>43037</v>
      </c>
      <c r="F625" s="369">
        <v>340.95</v>
      </c>
      <c r="G625" s="370">
        <v>5</v>
      </c>
      <c r="H625" s="371">
        <f t="shared" si="9"/>
        <v>1704.75</v>
      </c>
    </row>
    <row r="626" spans="1:8">
      <c r="A626" s="365" t="s">
        <v>244</v>
      </c>
      <c r="B626" s="366" t="s">
        <v>236</v>
      </c>
      <c r="C626" s="367" t="s">
        <v>227</v>
      </c>
      <c r="D626" s="366" t="s">
        <v>247</v>
      </c>
      <c r="E626" s="368">
        <v>43038</v>
      </c>
      <c r="F626" s="369">
        <v>79.99</v>
      </c>
      <c r="G626" s="370">
        <v>15</v>
      </c>
      <c r="H626" s="371">
        <f t="shared" si="9"/>
        <v>1199.85</v>
      </c>
    </row>
    <row r="627" spans="1:8">
      <c r="A627" s="365" t="s">
        <v>241</v>
      </c>
      <c r="B627" s="366" t="s">
        <v>226</v>
      </c>
      <c r="C627" s="367" t="s">
        <v>243</v>
      </c>
      <c r="D627" s="366" t="s">
        <v>247</v>
      </c>
      <c r="E627" s="368">
        <v>43038</v>
      </c>
      <c r="F627" s="369">
        <v>340.95</v>
      </c>
      <c r="G627" s="370">
        <v>12</v>
      </c>
      <c r="H627" s="371">
        <f t="shared" si="9"/>
        <v>4091.4</v>
      </c>
    </row>
    <row r="628" spans="1:8">
      <c r="A628" s="365" t="s">
        <v>241</v>
      </c>
      <c r="B628" s="366" t="s">
        <v>239</v>
      </c>
      <c r="C628" s="367" t="s">
        <v>243</v>
      </c>
      <c r="D628" s="366" t="s">
        <v>250</v>
      </c>
      <c r="E628" s="368">
        <v>43040</v>
      </c>
      <c r="F628" s="369">
        <v>168.95</v>
      </c>
      <c r="G628" s="370">
        <v>2</v>
      </c>
      <c r="H628" s="371">
        <f t="shared" si="9"/>
        <v>337.9</v>
      </c>
    </row>
    <row r="629" spans="1:8">
      <c r="A629" s="365" t="s">
        <v>235</v>
      </c>
      <c r="B629" s="366" t="s">
        <v>226</v>
      </c>
      <c r="C629" s="367" t="s">
        <v>237</v>
      </c>
      <c r="D629" s="366" t="s">
        <v>228</v>
      </c>
      <c r="E629" s="368">
        <v>43042</v>
      </c>
      <c r="F629" s="369">
        <v>340.95</v>
      </c>
      <c r="G629" s="370">
        <v>11</v>
      </c>
      <c r="H629" s="371">
        <f t="shared" si="9"/>
        <v>3750.45</v>
      </c>
    </row>
    <row r="630" spans="1:8">
      <c r="A630" s="365" t="s">
        <v>245</v>
      </c>
      <c r="B630" s="366" t="s">
        <v>242</v>
      </c>
      <c r="C630" s="367" t="s">
        <v>243</v>
      </c>
      <c r="D630" s="366" t="s">
        <v>228</v>
      </c>
      <c r="E630" s="368">
        <v>43042</v>
      </c>
      <c r="F630" s="369">
        <v>799.95</v>
      </c>
      <c r="G630" s="370">
        <v>14</v>
      </c>
      <c r="H630" s="371">
        <f t="shared" si="9"/>
        <v>11199.3</v>
      </c>
    </row>
    <row r="631" spans="1:8">
      <c r="A631" s="365" t="s">
        <v>225</v>
      </c>
      <c r="B631" s="366" t="s">
        <v>236</v>
      </c>
      <c r="C631" s="367" t="s">
        <v>227</v>
      </c>
      <c r="D631" s="366" t="s">
        <v>228</v>
      </c>
      <c r="E631" s="368">
        <v>43044</v>
      </c>
      <c r="F631" s="369">
        <v>79.99</v>
      </c>
      <c r="G631" s="370">
        <v>17</v>
      </c>
      <c r="H631" s="371">
        <f t="shared" si="9"/>
        <v>1359.83</v>
      </c>
    </row>
    <row r="632" spans="1:8">
      <c r="A632" s="365" t="s">
        <v>235</v>
      </c>
      <c r="B632" s="366" t="s">
        <v>226</v>
      </c>
      <c r="C632" s="367" t="s">
        <v>237</v>
      </c>
      <c r="D632" s="366" t="s">
        <v>247</v>
      </c>
      <c r="E632" s="368">
        <v>43044</v>
      </c>
      <c r="F632" s="369">
        <v>340.95</v>
      </c>
      <c r="G632" s="370">
        <v>8</v>
      </c>
      <c r="H632" s="371">
        <f t="shared" si="9"/>
        <v>2727.6</v>
      </c>
    </row>
    <row r="633" spans="1:8">
      <c r="A633" s="365" t="s">
        <v>245</v>
      </c>
      <c r="B633" s="366" t="s">
        <v>242</v>
      </c>
      <c r="C633" s="367" t="s">
        <v>243</v>
      </c>
      <c r="D633" s="366" t="s">
        <v>247</v>
      </c>
      <c r="E633" s="368">
        <v>43045</v>
      </c>
      <c r="F633" s="369">
        <v>799.95</v>
      </c>
      <c r="G633" s="370">
        <v>13</v>
      </c>
      <c r="H633" s="371">
        <f t="shared" si="9"/>
        <v>10399.35</v>
      </c>
    </row>
    <row r="634" spans="1:8">
      <c r="A634" s="365" t="s">
        <v>251</v>
      </c>
      <c r="B634" s="366" t="s">
        <v>226</v>
      </c>
      <c r="C634" s="367" t="s">
        <v>237</v>
      </c>
      <c r="D634" s="366" t="s">
        <v>233</v>
      </c>
      <c r="E634" s="368">
        <v>43045</v>
      </c>
      <c r="F634" s="369">
        <v>340.95</v>
      </c>
      <c r="G634" s="370">
        <v>8</v>
      </c>
      <c r="H634" s="371">
        <f t="shared" si="9"/>
        <v>2727.6</v>
      </c>
    </row>
    <row r="635" spans="1:8">
      <c r="A635" s="365" t="s">
        <v>225</v>
      </c>
      <c r="B635" s="366" t="s">
        <v>239</v>
      </c>
      <c r="C635" s="367" t="s">
        <v>227</v>
      </c>
      <c r="D635" s="366" t="s">
        <v>250</v>
      </c>
      <c r="E635" s="368">
        <v>43045</v>
      </c>
      <c r="F635" s="369">
        <v>168.95</v>
      </c>
      <c r="G635" s="370">
        <v>13</v>
      </c>
      <c r="H635" s="371">
        <f t="shared" si="9"/>
        <v>2196.35</v>
      </c>
    </row>
    <row r="636" spans="1:8">
      <c r="A636" s="365" t="s">
        <v>245</v>
      </c>
      <c r="B636" s="366" t="s">
        <v>239</v>
      </c>
      <c r="C636" s="367" t="s">
        <v>243</v>
      </c>
      <c r="D636" s="366" t="s">
        <v>247</v>
      </c>
      <c r="E636" s="368">
        <v>43046</v>
      </c>
      <c r="F636" s="369">
        <v>168.95</v>
      </c>
      <c r="G636" s="370">
        <v>6</v>
      </c>
      <c r="H636" s="371">
        <f t="shared" si="9"/>
        <v>1013.7</v>
      </c>
    </row>
    <row r="637" spans="1:8">
      <c r="A637" s="365" t="s">
        <v>235</v>
      </c>
      <c r="B637" s="366" t="s">
        <v>231</v>
      </c>
      <c r="C637" s="367" t="s">
        <v>237</v>
      </c>
      <c r="D637" s="366" t="s">
        <v>228</v>
      </c>
      <c r="E637" s="368">
        <v>43048</v>
      </c>
      <c r="F637" s="369">
        <v>340.95</v>
      </c>
      <c r="G637" s="370">
        <v>7</v>
      </c>
      <c r="H637" s="371">
        <f t="shared" si="9"/>
        <v>2386.65</v>
      </c>
    </row>
    <row r="638" spans="1:8">
      <c r="A638" s="365" t="s">
        <v>251</v>
      </c>
      <c r="B638" s="366" t="s">
        <v>236</v>
      </c>
      <c r="C638" s="367" t="s">
        <v>227</v>
      </c>
      <c r="D638" s="366" t="s">
        <v>247</v>
      </c>
      <c r="E638" s="368">
        <v>43048</v>
      </c>
      <c r="F638" s="369">
        <v>79.99</v>
      </c>
      <c r="G638" s="370">
        <v>2</v>
      </c>
      <c r="H638" s="371">
        <f t="shared" si="9"/>
        <v>159.98</v>
      </c>
    </row>
    <row r="639" spans="1:8">
      <c r="A639" s="365" t="s">
        <v>241</v>
      </c>
      <c r="B639" s="366" t="s">
        <v>242</v>
      </c>
      <c r="C639" s="367" t="s">
        <v>243</v>
      </c>
      <c r="D639" s="366" t="s">
        <v>228</v>
      </c>
      <c r="E639" s="368">
        <v>43049</v>
      </c>
      <c r="F639" s="369">
        <v>799.95</v>
      </c>
      <c r="G639" s="370">
        <v>7</v>
      </c>
      <c r="H639" s="371">
        <f t="shared" si="9"/>
        <v>5599.65</v>
      </c>
    </row>
    <row r="640" spans="1:8">
      <c r="A640" s="365" t="s">
        <v>251</v>
      </c>
      <c r="B640" s="366" t="s">
        <v>239</v>
      </c>
      <c r="C640" s="367" t="s">
        <v>227</v>
      </c>
      <c r="D640" s="366" t="s">
        <v>238</v>
      </c>
      <c r="E640" s="368">
        <v>43051</v>
      </c>
      <c r="F640" s="369">
        <v>168.95</v>
      </c>
      <c r="G640" s="370">
        <v>14</v>
      </c>
      <c r="H640" s="371">
        <f t="shared" si="9"/>
        <v>2365.3</v>
      </c>
    </row>
    <row r="641" spans="1:8">
      <c r="A641" s="365" t="s">
        <v>244</v>
      </c>
      <c r="B641" s="366" t="s">
        <v>239</v>
      </c>
      <c r="C641" s="367" t="s">
        <v>227</v>
      </c>
      <c r="D641" s="366" t="s">
        <v>238</v>
      </c>
      <c r="E641" s="368">
        <v>43051</v>
      </c>
      <c r="F641" s="369">
        <v>168.95</v>
      </c>
      <c r="G641" s="370">
        <v>12</v>
      </c>
      <c r="H641" s="371">
        <f t="shared" si="9"/>
        <v>2027.4</v>
      </c>
    </row>
    <row r="642" spans="1:8">
      <c r="A642" s="365" t="s">
        <v>251</v>
      </c>
      <c r="B642" s="366" t="s">
        <v>239</v>
      </c>
      <c r="C642" s="367" t="s">
        <v>227</v>
      </c>
      <c r="D642" s="366" t="s">
        <v>233</v>
      </c>
      <c r="E642" s="368">
        <v>43051</v>
      </c>
      <c r="F642" s="369">
        <v>168.95</v>
      </c>
      <c r="G642" s="370">
        <v>13</v>
      </c>
      <c r="H642" s="371">
        <f t="shared" si="9"/>
        <v>2196.35</v>
      </c>
    </row>
    <row r="643" spans="1:8">
      <c r="A643" s="365" t="s">
        <v>225</v>
      </c>
      <c r="B643" s="366" t="s">
        <v>226</v>
      </c>
      <c r="C643" s="367" t="s">
        <v>227</v>
      </c>
      <c r="D643" s="366" t="s">
        <v>250</v>
      </c>
      <c r="E643" s="368">
        <v>43051</v>
      </c>
      <c r="F643" s="369">
        <v>340.95</v>
      </c>
      <c r="G643" s="370">
        <v>10</v>
      </c>
      <c r="H643" s="371">
        <f t="shared" si="9"/>
        <v>3409.5</v>
      </c>
    </row>
    <row r="644" spans="1:8">
      <c r="A644" s="365" t="s">
        <v>230</v>
      </c>
      <c r="B644" s="366" t="s">
        <v>242</v>
      </c>
      <c r="C644" s="367" t="s">
        <v>232</v>
      </c>
      <c r="D644" s="366" t="s">
        <v>228</v>
      </c>
      <c r="E644" s="368">
        <v>43052</v>
      </c>
      <c r="F644" s="369">
        <v>799.95</v>
      </c>
      <c r="G644" s="370">
        <v>20</v>
      </c>
      <c r="H644" s="371">
        <f t="shared" si="9"/>
        <v>15999</v>
      </c>
    </row>
    <row r="645" spans="1:8">
      <c r="A645" s="365" t="s">
        <v>245</v>
      </c>
      <c r="B645" s="366" t="s">
        <v>226</v>
      </c>
      <c r="C645" s="367" t="s">
        <v>243</v>
      </c>
      <c r="D645" s="366" t="s">
        <v>247</v>
      </c>
      <c r="E645" s="368">
        <v>43052</v>
      </c>
      <c r="F645" s="369">
        <v>340.95</v>
      </c>
      <c r="G645" s="370">
        <v>5</v>
      </c>
      <c r="H645" s="371">
        <f t="shared" si="9"/>
        <v>1704.75</v>
      </c>
    </row>
    <row r="646" spans="1:8">
      <c r="A646" s="365" t="s">
        <v>251</v>
      </c>
      <c r="B646" s="366" t="s">
        <v>242</v>
      </c>
      <c r="C646" s="367" t="s">
        <v>227</v>
      </c>
      <c r="D646" s="366" t="s">
        <v>233</v>
      </c>
      <c r="E646" s="368">
        <v>43052</v>
      </c>
      <c r="F646" s="369">
        <v>799.95</v>
      </c>
      <c r="G646" s="370">
        <v>4</v>
      </c>
      <c r="H646" s="371">
        <f t="shared" ref="H646:H709" si="10">F646*G646</f>
        <v>3199.8</v>
      </c>
    </row>
    <row r="647" spans="1:8">
      <c r="A647" s="365" t="s">
        <v>245</v>
      </c>
      <c r="B647" s="366" t="s">
        <v>242</v>
      </c>
      <c r="C647" s="367" t="s">
        <v>243</v>
      </c>
      <c r="D647" s="366" t="s">
        <v>233</v>
      </c>
      <c r="E647" s="368">
        <v>43052</v>
      </c>
      <c r="F647" s="369">
        <v>799.95</v>
      </c>
      <c r="G647" s="370">
        <v>2</v>
      </c>
      <c r="H647" s="371">
        <f t="shared" si="10"/>
        <v>1599.9</v>
      </c>
    </row>
    <row r="648" spans="1:8">
      <c r="A648" s="365" t="s">
        <v>241</v>
      </c>
      <c r="B648" s="366" t="s">
        <v>236</v>
      </c>
      <c r="C648" s="367" t="s">
        <v>243</v>
      </c>
      <c r="D648" s="366" t="s">
        <v>250</v>
      </c>
      <c r="E648" s="368">
        <v>43052</v>
      </c>
      <c r="F648" s="369">
        <v>79.99</v>
      </c>
      <c r="G648" s="370">
        <v>2</v>
      </c>
      <c r="H648" s="371">
        <f t="shared" si="10"/>
        <v>159.98</v>
      </c>
    </row>
    <row r="649" spans="1:8">
      <c r="A649" s="365" t="s">
        <v>230</v>
      </c>
      <c r="B649" s="366" t="s">
        <v>239</v>
      </c>
      <c r="C649" s="367" t="s">
        <v>232</v>
      </c>
      <c r="D649" s="366" t="s">
        <v>228</v>
      </c>
      <c r="E649" s="368">
        <v>43054</v>
      </c>
      <c r="F649" s="369">
        <v>168.95</v>
      </c>
      <c r="G649" s="370">
        <v>17</v>
      </c>
      <c r="H649" s="371">
        <f t="shared" si="10"/>
        <v>2872.15</v>
      </c>
    </row>
    <row r="650" spans="1:8">
      <c r="A650" s="365" t="s">
        <v>251</v>
      </c>
      <c r="B650" s="366" t="s">
        <v>239</v>
      </c>
      <c r="C650" s="367" t="s">
        <v>227</v>
      </c>
      <c r="D650" s="366" t="s">
        <v>247</v>
      </c>
      <c r="E650" s="368">
        <v>43054</v>
      </c>
      <c r="F650" s="369">
        <v>168.95</v>
      </c>
      <c r="G650" s="370">
        <v>13</v>
      </c>
      <c r="H650" s="371">
        <f t="shared" si="10"/>
        <v>2196.35</v>
      </c>
    </row>
    <row r="651" spans="1:8">
      <c r="A651" s="365" t="s">
        <v>241</v>
      </c>
      <c r="B651" s="366" t="s">
        <v>231</v>
      </c>
      <c r="C651" s="367" t="s">
        <v>243</v>
      </c>
      <c r="D651" s="366" t="s">
        <v>250</v>
      </c>
      <c r="E651" s="368">
        <v>43055</v>
      </c>
      <c r="F651" s="369">
        <v>340.95</v>
      </c>
      <c r="G651" s="370">
        <v>9</v>
      </c>
      <c r="H651" s="371">
        <f t="shared" si="10"/>
        <v>3068.55</v>
      </c>
    </row>
    <row r="652" spans="1:8">
      <c r="A652" s="365" t="s">
        <v>251</v>
      </c>
      <c r="B652" s="366" t="s">
        <v>242</v>
      </c>
      <c r="C652" s="367" t="s">
        <v>227</v>
      </c>
      <c r="D652" s="366" t="s">
        <v>228</v>
      </c>
      <c r="E652" s="368">
        <v>43056</v>
      </c>
      <c r="F652" s="369">
        <v>799.95</v>
      </c>
      <c r="G652" s="370">
        <v>8</v>
      </c>
      <c r="H652" s="371">
        <f t="shared" si="10"/>
        <v>6399.6</v>
      </c>
    </row>
    <row r="653" spans="1:8">
      <c r="A653" s="365" t="s">
        <v>241</v>
      </c>
      <c r="B653" s="366" t="s">
        <v>231</v>
      </c>
      <c r="C653" s="367" t="s">
        <v>243</v>
      </c>
      <c r="D653" s="366" t="s">
        <v>228</v>
      </c>
      <c r="E653" s="368">
        <v>43056</v>
      </c>
      <c r="F653" s="369">
        <v>340.95</v>
      </c>
      <c r="G653" s="370">
        <v>20</v>
      </c>
      <c r="H653" s="371">
        <f t="shared" si="10"/>
        <v>6819</v>
      </c>
    </row>
    <row r="654" spans="1:8">
      <c r="A654" s="365" t="s">
        <v>235</v>
      </c>
      <c r="B654" s="366" t="s">
        <v>242</v>
      </c>
      <c r="C654" s="367" t="s">
        <v>237</v>
      </c>
      <c r="D654" s="366" t="s">
        <v>250</v>
      </c>
      <c r="E654" s="368">
        <v>43056</v>
      </c>
      <c r="F654" s="369">
        <v>799.95</v>
      </c>
      <c r="G654" s="370">
        <v>12</v>
      </c>
      <c r="H654" s="371">
        <f t="shared" si="10"/>
        <v>9599.4</v>
      </c>
    </row>
    <row r="655" spans="1:8">
      <c r="A655" s="365" t="s">
        <v>235</v>
      </c>
      <c r="B655" s="366" t="s">
        <v>226</v>
      </c>
      <c r="C655" s="367" t="s">
        <v>237</v>
      </c>
      <c r="D655" s="366" t="s">
        <v>250</v>
      </c>
      <c r="E655" s="368">
        <v>43056</v>
      </c>
      <c r="F655" s="369">
        <v>340.95</v>
      </c>
      <c r="G655" s="370">
        <v>9</v>
      </c>
      <c r="H655" s="371">
        <f t="shared" si="10"/>
        <v>3068.55</v>
      </c>
    </row>
    <row r="656" spans="1:8">
      <c r="A656" s="365" t="s">
        <v>248</v>
      </c>
      <c r="B656" s="366" t="s">
        <v>236</v>
      </c>
      <c r="C656" s="367" t="s">
        <v>243</v>
      </c>
      <c r="D656" s="366" t="s">
        <v>250</v>
      </c>
      <c r="E656" s="368">
        <v>43058</v>
      </c>
      <c r="F656" s="369">
        <v>79.99</v>
      </c>
      <c r="G656" s="370">
        <v>3</v>
      </c>
      <c r="H656" s="371">
        <f t="shared" si="10"/>
        <v>239.97</v>
      </c>
    </row>
    <row r="657" spans="1:8">
      <c r="A657" s="365" t="s">
        <v>251</v>
      </c>
      <c r="B657" s="366" t="s">
        <v>239</v>
      </c>
      <c r="C657" s="367" t="s">
        <v>227</v>
      </c>
      <c r="D657" s="366" t="s">
        <v>228</v>
      </c>
      <c r="E657" s="368">
        <v>43059</v>
      </c>
      <c r="F657" s="369">
        <v>168.95</v>
      </c>
      <c r="G657" s="370">
        <v>14</v>
      </c>
      <c r="H657" s="371">
        <f t="shared" si="10"/>
        <v>2365.3</v>
      </c>
    </row>
    <row r="658" spans="1:8">
      <c r="A658" s="365" t="s">
        <v>245</v>
      </c>
      <c r="B658" s="366" t="s">
        <v>242</v>
      </c>
      <c r="C658" s="367" t="s">
        <v>243</v>
      </c>
      <c r="D658" s="366" t="s">
        <v>247</v>
      </c>
      <c r="E658" s="368">
        <v>43059</v>
      </c>
      <c r="F658" s="369">
        <v>799.95</v>
      </c>
      <c r="G658" s="370">
        <v>10</v>
      </c>
      <c r="H658" s="371">
        <f t="shared" si="10"/>
        <v>7999.5</v>
      </c>
    </row>
    <row r="659" spans="1:8">
      <c r="A659" s="365" t="s">
        <v>244</v>
      </c>
      <c r="B659" s="366" t="s">
        <v>239</v>
      </c>
      <c r="C659" s="367" t="s">
        <v>227</v>
      </c>
      <c r="D659" s="366" t="s">
        <v>247</v>
      </c>
      <c r="E659" s="368">
        <v>43059</v>
      </c>
      <c r="F659" s="369">
        <v>168.95</v>
      </c>
      <c r="G659" s="370">
        <v>4</v>
      </c>
      <c r="H659" s="371">
        <f t="shared" si="10"/>
        <v>675.8</v>
      </c>
    </row>
    <row r="660" spans="1:8">
      <c r="A660" s="365" t="s">
        <v>251</v>
      </c>
      <c r="B660" s="366" t="s">
        <v>226</v>
      </c>
      <c r="C660" s="367" t="s">
        <v>237</v>
      </c>
      <c r="D660" s="366" t="s">
        <v>238</v>
      </c>
      <c r="E660" s="368">
        <v>43062</v>
      </c>
      <c r="F660" s="369">
        <v>340.95</v>
      </c>
      <c r="G660" s="370">
        <v>2</v>
      </c>
      <c r="H660" s="371">
        <f t="shared" si="10"/>
        <v>681.9</v>
      </c>
    </row>
    <row r="661" spans="1:8">
      <c r="A661" s="365" t="s">
        <v>225</v>
      </c>
      <c r="B661" s="366" t="s">
        <v>239</v>
      </c>
      <c r="C661" s="367" t="s">
        <v>227</v>
      </c>
      <c r="D661" s="366" t="s">
        <v>228</v>
      </c>
      <c r="E661" s="368">
        <v>43062</v>
      </c>
      <c r="F661" s="369">
        <v>168.95</v>
      </c>
      <c r="G661" s="370">
        <v>6</v>
      </c>
      <c r="H661" s="371">
        <f t="shared" si="10"/>
        <v>1013.7</v>
      </c>
    </row>
    <row r="662" spans="1:8">
      <c r="A662" s="365" t="s">
        <v>225</v>
      </c>
      <c r="B662" s="366" t="s">
        <v>231</v>
      </c>
      <c r="C662" s="367" t="s">
        <v>227</v>
      </c>
      <c r="D662" s="366" t="s">
        <v>238</v>
      </c>
      <c r="E662" s="368">
        <v>43065</v>
      </c>
      <c r="F662" s="369">
        <v>340.95</v>
      </c>
      <c r="G662" s="370">
        <v>7</v>
      </c>
      <c r="H662" s="371">
        <f t="shared" si="10"/>
        <v>2386.65</v>
      </c>
    </row>
    <row r="663" spans="1:8">
      <c r="A663" s="365" t="s">
        <v>244</v>
      </c>
      <c r="B663" s="366" t="s">
        <v>242</v>
      </c>
      <c r="C663" s="367" t="s">
        <v>227</v>
      </c>
      <c r="D663" s="366" t="s">
        <v>233</v>
      </c>
      <c r="E663" s="368">
        <v>43066</v>
      </c>
      <c r="F663" s="369">
        <v>799.95</v>
      </c>
      <c r="G663" s="370">
        <v>3</v>
      </c>
      <c r="H663" s="371">
        <f t="shared" si="10"/>
        <v>2399.85</v>
      </c>
    </row>
    <row r="664" spans="1:8">
      <c r="A664" s="365" t="s">
        <v>230</v>
      </c>
      <c r="B664" s="366" t="s">
        <v>226</v>
      </c>
      <c r="C664" s="367" t="s">
        <v>232</v>
      </c>
      <c r="D664" s="366" t="s">
        <v>228</v>
      </c>
      <c r="E664" s="368">
        <v>43068</v>
      </c>
      <c r="F664" s="369">
        <v>340.95</v>
      </c>
      <c r="G664" s="370">
        <v>8</v>
      </c>
      <c r="H664" s="371">
        <f t="shared" si="10"/>
        <v>2727.6</v>
      </c>
    </row>
    <row r="665" spans="1:8">
      <c r="A665" s="365" t="s">
        <v>248</v>
      </c>
      <c r="B665" s="366" t="s">
        <v>231</v>
      </c>
      <c r="C665" s="367" t="s">
        <v>243</v>
      </c>
      <c r="D665" s="366" t="s">
        <v>250</v>
      </c>
      <c r="E665" s="368">
        <v>43068</v>
      </c>
      <c r="F665" s="369">
        <v>340.95</v>
      </c>
      <c r="G665" s="370">
        <v>9</v>
      </c>
      <c r="H665" s="371">
        <f t="shared" si="10"/>
        <v>3068.55</v>
      </c>
    </row>
    <row r="666" spans="1:8">
      <c r="A666" s="365" t="s">
        <v>248</v>
      </c>
      <c r="B666" s="366" t="s">
        <v>242</v>
      </c>
      <c r="C666" s="367" t="s">
        <v>243</v>
      </c>
      <c r="D666" s="366" t="s">
        <v>228</v>
      </c>
      <c r="E666" s="368">
        <v>43069</v>
      </c>
      <c r="F666" s="369">
        <v>799.95</v>
      </c>
      <c r="G666" s="370">
        <v>11</v>
      </c>
      <c r="H666" s="371">
        <f t="shared" si="10"/>
        <v>8799.45</v>
      </c>
    </row>
    <row r="667" spans="1:8">
      <c r="A667" s="365" t="s">
        <v>252</v>
      </c>
      <c r="B667" s="366" t="s">
        <v>231</v>
      </c>
      <c r="C667" s="367" t="s">
        <v>237</v>
      </c>
      <c r="D667" s="366" t="s">
        <v>233</v>
      </c>
      <c r="E667" s="368">
        <v>43069</v>
      </c>
      <c r="F667" s="369">
        <v>340.95</v>
      </c>
      <c r="G667" s="370">
        <v>11</v>
      </c>
      <c r="H667" s="371">
        <f t="shared" si="10"/>
        <v>3750.45</v>
      </c>
    </row>
    <row r="668" spans="1:8">
      <c r="A668" s="365" t="s">
        <v>248</v>
      </c>
      <c r="B668" s="366" t="s">
        <v>242</v>
      </c>
      <c r="C668" s="367" t="s">
        <v>243</v>
      </c>
      <c r="D668" s="366" t="s">
        <v>238</v>
      </c>
      <c r="E668" s="368">
        <v>43073</v>
      </c>
      <c r="F668" s="369">
        <v>799.95</v>
      </c>
      <c r="G668" s="370">
        <v>1</v>
      </c>
      <c r="H668" s="371">
        <f t="shared" si="10"/>
        <v>799.95</v>
      </c>
    </row>
    <row r="669" spans="1:8">
      <c r="A669" s="365" t="s">
        <v>240</v>
      </c>
      <c r="B669" s="366" t="s">
        <v>236</v>
      </c>
      <c r="C669" s="367" t="s">
        <v>232</v>
      </c>
      <c r="D669" s="366" t="s">
        <v>250</v>
      </c>
      <c r="E669" s="368">
        <v>43073</v>
      </c>
      <c r="F669" s="369">
        <v>79.99</v>
      </c>
      <c r="G669" s="370">
        <v>11</v>
      </c>
      <c r="H669" s="371">
        <f t="shared" si="10"/>
        <v>879.89</v>
      </c>
    </row>
    <row r="670" spans="1:8">
      <c r="A670" s="365" t="s">
        <v>235</v>
      </c>
      <c r="B670" s="366" t="s">
        <v>236</v>
      </c>
      <c r="C670" s="367" t="s">
        <v>237</v>
      </c>
      <c r="D670" s="366" t="s">
        <v>250</v>
      </c>
      <c r="E670" s="368">
        <v>43073</v>
      </c>
      <c r="F670" s="369">
        <v>79.99</v>
      </c>
      <c r="G670" s="370">
        <v>11</v>
      </c>
      <c r="H670" s="371">
        <f t="shared" si="10"/>
        <v>879.89</v>
      </c>
    </row>
    <row r="671" spans="1:8">
      <c r="A671" s="365" t="s">
        <v>244</v>
      </c>
      <c r="B671" s="366" t="s">
        <v>231</v>
      </c>
      <c r="C671" s="367" t="s">
        <v>227</v>
      </c>
      <c r="D671" s="366" t="s">
        <v>238</v>
      </c>
      <c r="E671" s="368">
        <v>43075</v>
      </c>
      <c r="F671" s="369">
        <v>340.95</v>
      </c>
      <c r="G671" s="370">
        <v>3</v>
      </c>
      <c r="H671" s="371">
        <f t="shared" si="10"/>
        <v>1022.85</v>
      </c>
    </row>
    <row r="672" spans="1:8">
      <c r="A672" s="365" t="s">
        <v>225</v>
      </c>
      <c r="B672" s="366" t="s">
        <v>242</v>
      </c>
      <c r="C672" s="367" t="s">
        <v>227</v>
      </c>
      <c r="D672" s="366" t="s">
        <v>238</v>
      </c>
      <c r="E672" s="368">
        <v>43075</v>
      </c>
      <c r="F672" s="369">
        <v>799.95</v>
      </c>
      <c r="G672" s="370">
        <v>1</v>
      </c>
      <c r="H672" s="371">
        <f t="shared" si="10"/>
        <v>799.95</v>
      </c>
    </row>
    <row r="673" spans="1:8">
      <c r="A673" s="365" t="s">
        <v>252</v>
      </c>
      <c r="B673" s="366" t="s">
        <v>226</v>
      </c>
      <c r="C673" s="367" t="s">
        <v>237</v>
      </c>
      <c r="D673" s="366" t="s">
        <v>247</v>
      </c>
      <c r="E673" s="368">
        <v>43075</v>
      </c>
      <c r="F673" s="369">
        <v>340.95</v>
      </c>
      <c r="G673" s="370">
        <v>1</v>
      </c>
      <c r="H673" s="371">
        <f t="shared" si="10"/>
        <v>340.95</v>
      </c>
    </row>
    <row r="674" spans="1:8">
      <c r="A674" s="365" t="s">
        <v>251</v>
      </c>
      <c r="B674" s="366" t="s">
        <v>226</v>
      </c>
      <c r="C674" s="367" t="s">
        <v>237</v>
      </c>
      <c r="D674" s="366" t="s">
        <v>238</v>
      </c>
      <c r="E674" s="368">
        <v>43077</v>
      </c>
      <c r="F674" s="369">
        <v>340.95</v>
      </c>
      <c r="G674" s="370">
        <v>7</v>
      </c>
      <c r="H674" s="371">
        <f t="shared" si="10"/>
        <v>2386.65</v>
      </c>
    </row>
    <row r="675" spans="1:8">
      <c r="A675" s="365" t="s">
        <v>244</v>
      </c>
      <c r="B675" s="366" t="s">
        <v>242</v>
      </c>
      <c r="C675" s="367" t="s">
        <v>227</v>
      </c>
      <c r="D675" s="366" t="s">
        <v>238</v>
      </c>
      <c r="E675" s="368">
        <v>43077</v>
      </c>
      <c r="F675" s="369">
        <v>799.95</v>
      </c>
      <c r="G675" s="370">
        <v>12</v>
      </c>
      <c r="H675" s="371">
        <f t="shared" si="10"/>
        <v>9599.4</v>
      </c>
    </row>
    <row r="676" spans="1:8">
      <c r="A676" s="365" t="s">
        <v>251</v>
      </c>
      <c r="B676" s="366" t="s">
        <v>242</v>
      </c>
      <c r="C676" s="367" t="s">
        <v>227</v>
      </c>
      <c r="D676" s="366" t="s">
        <v>228</v>
      </c>
      <c r="E676" s="368">
        <v>43080</v>
      </c>
      <c r="F676" s="369">
        <v>799.95</v>
      </c>
      <c r="G676" s="370">
        <v>19</v>
      </c>
      <c r="H676" s="371">
        <f t="shared" si="10"/>
        <v>15199.05</v>
      </c>
    </row>
    <row r="677" spans="1:8">
      <c r="A677" s="365" t="s">
        <v>235</v>
      </c>
      <c r="B677" s="366" t="s">
        <v>242</v>
      </c>
      <c r="C677" s="367" t="s">
        <v>237</v>
      </c>
      <c r="D677" s="366" t="s">
        <v>228</v>
      </c>
      <c r="E677" s="368">
        <v>43081</v>
      </c>
      <c r="F677" s="369">
        <v>799.95</v>
      </c>
      <c r="G677" s="370">
        <v>16</v>
      </c>
      <c r="H677" s="371">
        <f t="shared" si="10"/>
        <v>12799.2</v>
      </c>
    </row>
    <row r="678" spans="1:8">
      <c r="A678" s="365" t="s">
        <v>225</v>
      </c>
      <c r="B678" s="366" t="s">
        <v>242</v>
      </c>
      <c r="C678" s="367" t="s">
        <v>227</v>
      </c>
      <c r="D678" s="366" t="s">
        <v>228</v>
      </c>
      <c r="E678" s="368">
        <v>43081</v>
      </c>
      <c r="F678" s="369">
        <v>799.95</v>
      </c>
      <c r="G678" s="370">
        <v>17</v>
      </c>
      <c r="H678" s="371">
        <f t="shared" si="10"/>
        <v>13599.15</v>
      </c>
    </row>
    <row r="679" spans="1:8">
      <c r="A679" s="365" t="s">
        <v>241</v>
      </c>
      <c r="B679" s="366" t="s">
        <v>242</v>
      </c>
      <c r="C679" s="367" t="s">
        <v>243</v>
      </c>
      <c r="D679" s="366" t="s">
        <v>250</v>
      </c>
      <c r="E679" s="368">
        <v>43081</v>
      </c>
      <c r="F679" s="369">
        <v>799.95</v>
      </c>
      <c r="G679" s="370">
        <v>8</v>
      </c>
      <c r="H679" s="371">
        <f t="shared" si="10"/>
        <v>6399.6</v>
      </c>
    </row>
    <row r="680" spans="1:8">
      <c r="A680" s="365" t="s">
        <v>225</v>
      </c>
      <c r="B680" s="366" t="s">
        <v>236</v>
      </c>
      <c r="C680" s="367" t="s">
        <v>227</v>
      </c>
      <c r="D680" s="366" t="s">
        <v>250</v>
      </c>
      <c r="E680" s="368">
        <v>43081</v>
      </c>
      <c r="F680" s="369">
        <v>79.99</v>
      </c>
      <c r="G680" s="370">
        <v>3</v>
      </c>
      <c r="H680" s="371">
        <f t="shared" si="10"/>
        <v>239.97</v>
      </c>
    </row>
    <row r="681" spans="1:8">
      <c r="A681" s="365" t="s">
        <v>245</v>
      </c>
      <c r="B681" s="366" t="s">
        <v>236</v>
      </c>
      <c r="C681" s="367" t="s">
        <v>243</v>
      </c>
      <c r="D681" s="366" t="s">
        <v>247</v>
      </c>
      <c r="E681" s="368">
        <v>43082</v>
      </c>
      <c r="F681" s="369">
        <v>79.99</v>
      </c>
      <c r="G681" s="370">
        <v>15</v>
      </c>
      <c r="H681" s="371">
        <f t="shared" si="10"/>
        <v>1199.85</v>
      </c>
    </row>
    <row r="682" spans="1:8">
      <c r="A682" s="365" t="s">
        <v>241</v>
      </c>
      <c r="B682" s="366" t="s">
        <v>239</v>
      </c>
      <c r="C682" s="367" t="s">
        <v>243</v>
      </c>
      <c r="D682" s="366" t="s">
        <v>238</v>
      </c>
      <c r="E682" s="368">
        <v>43083</v>
      </c>
      <c r="F682" s="369">
        <v>168.95</v>
      </c>
      <c r="G682" s="370">
        <v>13</v>
      </c>
      <c r="H682" s="371">
        <f t="shared" si="10"/>
        <v>2196.35</v>
      </c>
    </row>
    <row r="683" spans="1:8">
      <c r="A683" s="365" t="s">
        <v>241</v>
      </c>
      <c r="B683" s="366" t="s">
        <v>239</v>
      </c>
      <c r="C683" s="367" t="s">
        <v>243</v>
      </c>
      <c r="D683" s="366" t="s">
        <v>247</v>
      </c>
      <c r="E683" s="368">
        <v>43083</v>
      </c>
      <c r="F683" s="369">
        <v>168.95</v>
      </c>
      <c r="G683" s="370">
        <v>3</v>
      </c>
      <c r="H683" s="371">
        <f t="shared" si="10"/>
        <v>506.85</v>
      </c>
    </row>
    <row r="684" spans="1:8">
      <c r="A684" s="365" t="s">
        <v>244</v>
      </c>
      <c r="B684" s="366" t="s">
        <v>236</v>
      </c>
      <c r="C684" s="367" t="s">
        <v>227</v>
      </c>
      <c r="D684" s="366" t="s">
        <v>238</v>
      </c>
      <c r="E684" s="368">
        <v>43084</v>
      </c>
      <c r="F684" s="369">
        <v>79.99</v>
      </c>
      <c r="G684" s="370">
        <v>6</v>
      </c>
      <c r="H684" s="371">
        <f t="shared" si="10"/>
        <v>479.94</v>
      </c>
    </row>
    <row r="685" spans="1:8">
      <c r="A685" s="365" t="s">
        <v>244</v>
      </c>
      <c r="B685" s="366" t="s">
        <v>226</v>
      </c>
      <c r="C685" s="367" t="s">
        <v>227</v>
      </c>
      <c r="D685" s="366" t="s">
        <v>233</v>
      </c>
      <c r="E685" s="368">
        <v>43084</v>
      </c>
      <c r="F685" s="369">
        <v>340.95</v>
      </c>
      <c r="G685" s="370">
        <v>5</v>
      </c>
      <c r="H685" s="371">
        <f t="shared" si="10"/>
        <v>1704.75</v>
      </c>
    </row>
    <row r="686" spans="1:8">
      <c r="A686" s="365" t="s">
        <v>235</v>
      </c>
      <c r="B686" s="366" t="s">
        <v>231</v>
      </c>
      <c r="C686" s="367" t="s">
        <v>237</v>
      </c>
      <c r="D686" s="366" t="s">
        <v>233</v>
      </c>
      <c r="E686" s="368">
        <v>43086</v>
      </c>
      <c r="F686" s="369">
        <v>340.95</v>
      </c>
      <c r="G686" s="370">
        <v>15</v>
      </c>
      <c r="H686" s="371">
        <f t="shared" si="10"/>
        <v>5114.25</v>
      </c>
    </row>
    <row r="687" spans="1:8">
      <c r="A687" s="365" t="s">
        <v>225</v>
      </c>
      <c r="B687" s="366" t="s">
        <v>226</v>
      </c>
      <c r="C687" s="367" t="s">
        <v>227</v>
      </c>
      <c r="D687" s="366" t="s">
        <v>233</v>
      </c>
      <c r="E687" s="368">
        <v>43086</v>
      </c>
      <c r="F687" s="369">
        <v>340.95</v>
      </c>
      <c r="G687" s="370">
        <v>2</v>
      </c>
      <c r="H687" s="371">
        <f t="shared" si="10"/>
        <v>681.9</v>
      </c>
    </row>
    <row r="688" spans="1:8">
      <c r="A688" s="365" t="s">
        <v>248</v>
      </c>
      <c r="B688" s="366" t="s">
        <v>236</v>
      </c>
      <c r="C688" s="367" t="s">
        <v>243</v>
      </c>
      <c r="D688" s="366" t="s">
        <v>238</v>
      </c>
      <c r="E688" s="368">
        <v>43087</v>
      </c>
      <c r="F688" s="369">
        <v>79.99</v>
      </c>
      <c r="G688" s="370">
        <v>4</v>
      </c>
      <c r="H688" s="371">
        <f t="shared" si="10"/>
        <v>319.96</v>
      </c>
    </row>
    <row r="689" spans="1:8">
      <c r="A689" s="365" t="s">
        <v>235</v>
      </c>
      <c r="B689" s="366" t="s">
        <v>231</v>
      </c>
      <c r="C689" s="367" t="s">
        <v>237</v>
      </c>
      <c r="D689" s="366" t="s">
        <v>228</v>
      </c>
      <c r="E689" s="368">
        <v>43087</v>
      </c>
      <c r="F689" s="369">
        <v>340.95</v>
      </c>
      <c r="G689" s="370">
        <v>9</v>
      </c>
      <c r="H689" s="371">
        <f t="shared" si="10"/>
        <v>3068.55</v>
      </c>
    </row>
    <row r="690" spans="1:8">
      <c r="A690" s="365" t="s">
        <v>241</v>
      </c>
      <c r="B690" s="366" t="s">
        <v>236</v>
      </c>
      <c r="C690" s="367" t="s">
        <v>243</v>
      </c>
      <c r="D690" s="366" t="s">
        <v>233</v>
      </c>
      <c r="E690" s="368">
        <v>43087</v>
      </c>
      <c r="F690" s="369">
        <v>79.99</v>
      </c>
      <c r="G690" s="370">
        <v>8</v>
      </c>
      <c r="H690" s="371">
        <f t="shared" si="10"/>
        <v>639.92</v>
      </c>
    </row>
    <row r="691" spans="1:8">
      <c r="A691" s="365" t="s">
        <v>245</v>
      </c>
      <c r="B691" s="366" t="s">
        <v>242</v>
      </c>
      <c r="C691" s="367" t="s">
        <v>243</v>
      </c>
      <c r="D691" s="366" t="s">
        <v>228</v>
      </c>
      <c r="E691" s="368">
        <v>43088</v>
      </c>
      <c r="F691" s="369">
        <v>799.95</v>
      </c>
      <c r="G691" s="370">
        <v>10</v>
      </c>
      <c r="H691" s="371">
        <f t="shared" si="10"/>
        <v>7999.5</v>
      </c>
    </row>
    <row r="692" spans="1:8">
      <c r="A692" s="365" t="s">
        <v>225</v>
      </c>
      <c r="B692" s="366" t="s">
        <v>236</v>
      </c>
      <c r="C692" s="367" t="s">
        <v>227</v>
      </c>
      <c r="D692" s="366" t="s">
        <v>238</v>
      </c>
      <c r="E692" s="368">
        <v>43089</v>
      </c>
      <c r="F692" s="369">
        <v>79.99</v>
      </c>
      <c r="G692" s="370">
        <v>4</v>
      </c>
      <c r="H692" s="371">
        <f t="shared" si="10"/>
        <v>319.96</v>
      </c>
    </row>
    <row r="693" spans="1:8">
      <c r="A693" s="365" t="s">
        <v>241</v>
      </c>
      <c r="B693" s="366" t="s">
        <v>231</v>
      </c>
      <c r="C693" s="367" t="s">
        <v>243</v>
      </c>
      <c r="D693" s="366" t="s">
        <v>247</v>
      </c>
      <c r="E693" s="368">
        <v>43089</v>
      </c>
      <c r="F693" s="369">
        <v>340.95</v>
      </c>
      <c r="G693" s="370">
        <v>13</v>
      </c>
      <c r="H693" s="371">
        <f t="shared" si="10"/>
        <v>4432.35</v>
      </c>
    </row>
    <row r="694" spans="1:8">
      <c r="A694" s="365" t="s">
        <v>225</v>
      </c>
      <c r="B694" s="366" t="s">
        <v>239</v>
      </c>
      <c r="C694" s="367" t="s">
        <v>227</v>
      </c>
      <c r="D694" s="366" t="s">
        <v>228</v>
      </c>
      <c r="E694" s="368">
        <v>43091</v>
      </c>
      <c r="F694" s="369">
        <v>168.95</v>
      </c>
      <c r="G694" s="370">
        <v>8</v>
      </c>
      <c r="H694" s="371">
        <f t="shared" si="10"/>
        <v>1351.6</v>
      </c>
    </row>
    <row r="695" spans="1:8">
      <c r="A695" s="365" t="s">
        <v>251</v>
      </c>
      <c r="B695" s="366" t="s">
        <v>236</v>
      </c>
      <c r="C695" s="367" t="s">
        <v>227</v>
      </c>
      <c r="D695" s="366" t="s">
        <v>233</v>
      </c>
      <c r="E695" s="368">
        <v>43093</v>
      </c>
      <c r="F695" s="369">
        <v>79.99</v>
      </c>
      <c r="G695" s="370">
        <v>10</v>
      </c>
      <c r="H695" s="371">
        <f t="shared" si="10"/>
        <v>799.9</v>
      </c>
    </row>
    <row r="696" spans="1:8">
      <c r="A696" s="365" t="s">
        <v>225</v>
      </c>
      <c r="B696" s="366" t="s">
        <v>226</v>
      </c>
      <c r="C696" s="367" t="s">
        <v>227</v>
      </c>
      <c r="D696" s="366" t="s">
        <v>233</v>
      </c>
      <c r="E696" s="368">
        <v>43093</v>
      </c>
      <c r="F696" s="369">
        <v>340.95</v>
      </c>
      <c r="G696" s="370">
        <v>7</v>
      </c>
      <c r="H696" s="371">
        <f t="shared" si="10"/>
        <v>2386.65</v>
      </c>
    </row>
    <row r="697" spans="1:8">
      <c r="A697" s="365" t="s">
        <v>244</v>
      </c>
      <c r="B697" s="366" t="s">
        <v>236</v>
      </c>
      <c r="C697" s="367" t="s">
        <v>227</v>
      </c>
      <c r="D697" s="366" t="s">
        <v>250</v>
      </c>
      <c r="E697" s="368">
        <v>43093</v>
      </c>
      <c r="F697" s="369">
        <v>79.99</v>
      </c>
      <c r="G697" s="370">
        <v>15</v>
      </c>
      <c r="H697" s="371">
        <f t="shared" si="10"/>
        <v>1199.85</v>
      </c>
    </row>
    <row r="698" spans="1:8">
      <c r="A698" s="365" t="s">
        <v>252</v>
      </c>
      <c r="B698" s="366" t="s">
        <v>239</v>
      </c>
      <c r="C698" s="367" t="s">
        <v>237</v>
      </c>
      <c r="D698" s="366" t="s">
        <v>250</v>
      </c>
      <c r="E698" s="368">
        <v>43093</v>
      </c>
      <c r="F698" s="369">
        <v>168.95</v>
      </c>
      <c r="G698" s="370">
        <v>3</v>
      </c>
      <c r="H698" s="371">
        <f t="shared" si="10"/>
        <v>506.85</v>
      </c>
    </row>
    <row r="699" spans="1:8">
      <c r="A699" s="365" t="s">
        <v>241</v>
      </c>
      <c r="B699" s="366" t="s">
        <v>236</v>
      </c>
      <c r="C699" s="367" t="s">
        <v>243</v>
      </c>
      <c r="D699" s="366" t="s">
        <v>238</v>
      </c>
      <c r="E699" s="368">
        <v>43094</v>
      </c>
      <c r="F699" s="369">
        <v>79.99</v>
      </c>
      <c r="G699" s="370">
        <v>3</v>
      </c>
      <c r="H699" s="371">
        <f t="shared" si="10"/>
        <v>239.97</v>
      </c>
    </row>
    <row r="700" spans="1:8">
      <c r="A700" s="365" t="s">
        <v>249</v>
      </c>
      <c r="B700" s="366" t="s">
        <v>239</v>
      </c>
      <c r="C700" s="367" t="s">
        <v>243</v>
      </c>
      <c r="D700" s="366" t="s">
        <v>228</v>
      </c>
      <c r="E700" s="368">
        <v>43094</v>
      </c>
      <c r="F700" s="369">
        <v>168.95</v>
      </c>
      <c r="G700" s="370">
        <v>17</v>
      </c>
      <c r="H700" s="371">
        <f t="shared" si="10"/>
        <v>2872.15</v>
      </c>
    </row>
    <row r="701" spans="1:8">
      <c r="A701" s="365" t="s">
        <v>248</v>
      </c>
      <c r="B701" s="366" t="s">
        <v>236</v>
      </c>
      <c r="C701" s="367" t="s">
        <v>243</v>
      </c>
      <c r="D701" s="366" t="s">
        <v>247</v>
      </c>
      <c r="E701" s="368">
        <v>43094</v>
      </c>
      <c r="F701" s="369">
        <v>79.99</v>
      </c>
      <c r="G701" s="370">
        <v>14</v>
      </c>
      <c r="H701" s="371">
        <f t="shared" si="10"/>
        <v>1119.86</v>
      </c>
    </row>
    <row r="702" spans="1:8">
      <c r="A702" s="365" t="s">
        <v>230</v>
      </c>
      <c r="B702" s="366" t="s">
        <v>242</v>
      </c>
      <c r="C702" s="367" t="s">
        <v>232</v>
      </c>
      <c r="D702" s="366" t="s">
        <v>250</v>
      </c>
      <c r="E702" s="368">
        <v>43094</v>
      </c>
      <c r="F702" s="369">
        <v>799.95</v>
      </c>
      <c r="G702" s="370">
        <v>5</v>
      </c>
      <c r="H702" s="371">
        <f t="shared" si="10"/>
        <v>3999.75</v>
      </c>
    </row>
    <row r="703" spans="1:8">
      <c r="A703" s="365" t="s">
        <v>240</v>
      </c>
      <c r="B703" s="366" t="s">
        <v>226</v>
      </c>
      <c r="C703" s="367" t="s">
        <v>232</v>
      </c>
      <c r="D703" s="366" t="s">
        <v>228</v>
      </c>
      <c r="E703" s="368">
        <v>43095</v>
      </c>
      <c r="F703" s="369">
        <v>340.95</v>
      </c>
      <c r="G703" s="370">
        <v>6</v>
      </c>
      <c r="H703" s="371">
        <f t="shared" si="10"/>
        <v>2045.7</v>
      </c>
    </row>
    <row r="704" spans="1:8">
      <c r="A704" s="365" t="s">
        <v>252</v>
      </c>
      <c r="B704" s="366" t="s">
        <v>226</v>
      </c>
      <c r="C704" s="367" t="s">
        <v>237</v>
      </c>
      <c r="D704" s="366" t="s">
        <v>228</v>
      </c>
      <c r="E704" s="368">
        <v>43096</v>
      </c>
      <c r="F704" s="369">
        <v>340.95</v>
      </c>
      <c r="G704" s="370">
        <v>9</v>
      </c>
      <c r="H704" s="371">
        <f t="shared" si="10"/>
        <v>3068.55</v>
      </c>
    </row>
    <row r="705" spans="1:8">
      <c r="A705" s="365" t="s">
        <v>252</v>
      </c>
      <c r="B705" s="366" t="s">
        <v>226</v>
      </c>
      <c r="C705" s="367" t="s">
        <v>237</v>
      </c>
      <c r="D705" s="366" t="s">
        <v>233</v>
      </c>
      <c r="E705" s="368">
        <v>43096</v>
      </c>
      <c r="F705" s="369">
        <v>340.95</v>
      </c>
      <c r="G705" s="370">
        <v>6</v>
      </c>
      <c r="H705" s="371">
        <f t="shared" si="10"/>
        <v>2045.7</v>
      </c>
    </row>
    <row r="706" spans="1:8">
      <c r="A706" s="365" t="s">
        <v>235</v>
      </c>
      <c r="B706" s="366" t="s">
        <v>242</v>
      </c>
      <c r="C706" s="367" t="s">
        <v>237</v>
      </c>
      <c r="D706" s="366" t="s">
        <v>233</v>
      </c>
      <c r="E706" s="368">
        <v>43097</v>
      </c>
      <c r="F706" s="369">
        <v>799.95</v>
      </c>
      <c r="G706" s="370">
        <v>7</v>
      </c>
      <c r="H706" s="371">
        <f t="shared" si="10"/>
        <v>5599.65</v>
      </c>
    </row>
    <row r="707" spans="1:8">
      <c r="A707" s="365" t="s">
        <v>241</v>
      </c>
      <c r="B707" s="366" t="s">
        <v>239</v>
      </c>
      <c r="C707" s="367" t="s">
        <v>243</v>
      </c>
      <c r="D707" s="366" t="s">
        <v>233</v>
      </c>
      <c r="E707" s="368">
        <v>43097</v>
      </c>
      <c r="F707" s="369">
        <v>168.95</v>
      </c>
      <c r="G707" s="370">
        <v>4</v>
      </c>
      <c r="H707" s="371">
        <f t="shared" si="10"/>
        <v>675.8</v>
      </c>
    </row>
    <row r="708" spans="1:8">
      <c r="A708" s="365" t="s">
        <v>235</v>
      </c>
      <c r="B708" s="366" t="s">
        <v>239</v>
      </c>
      <c r="C708" s="367" t="s">
        <v>237</v>
      </c>
      <c r="D708" s="366" t="s">
        <v>228</v>
      </c>
      <c r="E708" s="368">
        <v>43098</v>
      </c>
      <c r="F708" s="369">
        <v>168.95</v>
      </c>
      <c r="G708" s="370">
        <v>13</v>
      </c>
      <c r="H708" s="371">
        <f t="shared" si="10"/>
        <v>2196.35</v>
      </c>
    </row>
    <row r="709" spans="1:8">
      <c r="A709" s="365" t="s">
        <v>245</v>
      </c>
      <c r="B709" s="366" t="s">
        <v>236</v>
      </c>
      <c r="C709" s="367" t="s">
        <v>243</v>
      </c>
      <c r="D709" s="366" t="s">
        <v>233</v>
      </c>
      <c r="E709" s="368">
        <v>43101</v>
      </c>
      <c r="F709" s="369">
        <v>79.99</v>
      </c>
      <c r="G709" s="370">
        <v>8</v>
      </c>
      <c r="H709" s="371">
        <f t="shared" si="10"/>
        <v>639.92</v>
      </c>
    </row>
    <row r="710" spans="1:8">
      <c r="A710" s="365" t="s">
        <v>245</v>
      </c>
      <c r="B710" s="366" t="s">
        <v>236</v>
      </c>
      <c r="C710" s="367" t="s">
        <v>243</v>
      </c>
      <c r="D710" s="366" t="s">
        <v>233</v>
      </c>
      <c r="E710" s="368">
        <v>43101</v>
      </c>
      <c r="F710" s="369">
        <v>79.99</v>
      </c>
      <c r="G710" s="370">
        <v>12</v>
      </c>
      <c r="H710" s="371">
        <f t="shared" ref="H710:H773" si="11">F710*G710</f>
        <v>959.88</v>
      </c>
    </row>
    <row r="711" spans="1:8">
      <c r="A711" s="365" t="s">
        <v>235</v>
      </c>
      <c r="B711" s="366" t="s">
        <v>236</v>
      </c>
      <c r="C711" s="367" t="s">
        <v>237</v>
      </c>
      <c r="D711" s="366" t="s">
        <v>250</v>
      </c>
      <c r="E711" s="368">
        <v>43101</v>
      </c>
      <c r="F711" s="369">
        <v>79.99</v>
      </c>
      <c r="G711" s="370">
        <v>3</v>
      </c>
      <c r="H711" s="371">
        <f t="shared" si="11"/>
        <v>239.97</v>
      </c>
    </row>
    <row r="712" spans="1:8">
      <c r="A712" s="365" t="s">
        <v>249</v>
      </c>
      <c r="B712" s="366" t="s">
        <v>236</v>
      </c>
      <c r="C712" s="367" t="s">
        <v>243</v>
      </c>
      <c r="D712" s="366" t="s">
        <v>238</v>
      </c>
      <c r="E712" s="368">
        <v>43102</v>
      </c>
      <c r="F712" s="369">
        <v>79.99</v>
      </c>
      <c r="G712" s="370">
        <v>15</v>
      </c>
      <c r="H712" s="371">
        <f t="shared" si="11"/>
        <v>1199.85</v>
      </c>
    </row>
    <row r="713" spans="1:8">
      <c r="A713" s="365" t="s">
        <v>235</v>
      </c>
      <c r="B713" s="366" t="s">
        <v>239</v>
      </c>
      <c r="C713" s="367" t="s">
        <v>237</v>
      </c>
      <c r="D713" s="366" t="s">
        <v>247</v>
      </c>
      <c r="E713" s="368">
        <v>43102</v>
      </c>
      <c r="F713" s="369">
        <v>168.95</v>
      </c>
      <c r="G713" s="370">
        <v>4</v>
      </c>
      <c r="H713" s="371">
        <f t="shared" si="11"/>
        <v>675.8</v>
      </c>
    </row>
    <row r="714" spans="1:8">
      <c r="A714" s="365" t="s">
        <v>244</v>
      </c>
      <c r="B714" s="366" t="s">
        <v>236</v>
      </c>
      <c r="C714" s="367" t="s">
        <v>227</v>
      </c>
      <c r="D714" s="366" t="s">
        <v>247</v>
      </c>
      <c r="E714" s="368">
        <v>43103</v>
      </c>
      <c r="F714" s="369">
        <v>79.99</v>
      </c>
      <c r="G714" s="370">
        <v>12</v>
      </c>
      <c r="H714" s="371">
        <f t="shared" si="11"/>
        <v>959.88</v>
      </c>
    </row>
    <row r="715" spans="1:8">
      <c r="A715" s="365" t="s">
        <v>251</v>
      </c>
      <c r="B715" s="366" t="s">
        <v>226</v>
      </c>
      <c r="C715" s="367" t="s">
        <v>237</v>
      </c>
      <c r="D715" s="366" t="s">
        <v>233</v>
      </c>
      <c r="E715" s="368">
        <v>43103</v>
      </c>
      <c r="F715" s="369">
        <v>340.95</v>
      </c>
      <c r="G715" s="370">
        <v>2</v>
      </c>
      <c r="H715" s="371">
        <f t="shared" si="11"/>
        <v>681.9</v>
      </c>
    </row>
    <row r="716" spans="1:8">
      <c r="A716" s="365" t="s">
        <v>252</v>
      </c>
      <c r="B716" s="366" t="s">
        <v>231</v>
      </c>
      <c r="C716" s="367" t="s">
        <v>237</v>
      </c>
      <c r="D716" s="366" t="s">
        <v>233</v>
      </c>
      <c r="E716" s="368">
        <v>43104</v>
      </c>
      <c r="F716" s="369">
        <v>340.95</v>
      </c>
      <c r="G716" s="370">
        <v>5</v>
      </c>
      <c r="H716" s="371">
        <f t="shared" si="11"/>
        <v>1704.75</v>
      </c>
    </row>
    <row r="717" spans="1:8">
      <c r="A717" s="365" t="s">
        <v>244</v>
      </c>
      <c r="B717" s="366" t="s">
        <v>231</v>
      </c>
      <c r="C717" s="367" t="s">
        <v>227</v>
      </c>
      <c r="D717" s="366" t="s">
        <v>250</v>
      </c>
      <c r="E717" s="368">
        <v>43104</v>
      </c>
      <c r="F717" s="369">
        <v>340.95</v>
      </c>
      <c r="G717" s="370">
        <v>3</v>
      </c>
      <c r="H717" s="371">
        <f t="shared" si="11"/>
        <v>1022.85</v>
      </c>
    </row>
    <row r="718" spans="1:8">
      <c r="A718" s="365" t="s">
        <v>225</v>
      </c>
      <c r="B718" s="366" t="s">
        <v>236</v>
      </c>
      <c r="C718" s="367" t="s">
        <v>227</v>
      </c>
      <c r="D718" s="366" t="s">
        <v>247</v>
      </c>
      <c r="E718" s="368">
        <v>43105</v>
      </c>
      <c r="F718" s="369">
        <v>79.99</v>
      </c>
      <c r="G718" s="370">
        <v>3</v>
      </c>
      <c r="H718" s="371">
        <f t="shared" si="11"/>
        <v>239.97</v>
      </c>
    </row>
    <row r="719" spans="1:8">
      <c r="A719" s="365" t="s">
        <v>248</v>
      </c>
      <c r="B719" s="366" t="s">
        <v>239</v>
      </c>
      <c r="C719" s="367" t="s">
        <v>243</v>
      </c>
      <c r="D719" s="366" t="s">
        <v>238</v>
      </c>
      <c r="E719" s="368">
        <v>43109</v>
      </c>
      <c r="F719" s="369">
        <v>168.95</v>
      </c>
      <c r="G719" s="370">
        <v>2</v>
      </c>
      <c r="H719" s="371">
        <f t="shared" si="11"/>
        <v>337.9</v>
      </c>
    </row>
    <row r="720" spans="1:8">
      <c r="A720" s="365" t="s">
        <v>252</v>
      </c>
      <c r="B720" s="366" t="s">
        <v>239</v>
      </c>
      <c r="C720" s="367" t="s">
        <v>237</v>
      </c>
      <c r="D720" s="366" t="s">
        <v>238</v>
      </c>
      <c r="E720" s="368">
        <v>43109</v>
      </c>
      <c r="F720" s="369">
        <v>168.95</v>
      </c>
      <c r="G720" s="370">
        <v>2</v>
      </c>
      <c r="H720" s="371">
        <f t="shared" si="11"/>
        <v>337.9</v>
      </c>
    </row>
    <row r="721" spans="1:8">
      <c r="A721" s="365" t="s">
        <v>248</v>
      </c>
      <c r="B721" s="366" t="s">
        <v>236</v>
      </c>
      <c r="C721" s="367" t="s">
        <v>243</v>
      </c>
      <c r="D721" s="366" t="s">
        <v>250</v>
      </c>
      <c r="E721" s="368">
        <v>43110</v>
      </c>
      <c r="F721" s="369">
        <v>79.99</v>
      </c>
      <c r="G721" s="370">
        <v>2</v>
      </c>
      <c r="H721" s="371">
        <f t="shared" si="11"/>
        <v>159.98</v>
      </c>
    </row>
    <row r="722" spans="1:8">
      <c r="A722" s="365" t="s">
        <v>245</v>
      </c>
      <c r="B722" s="366" t="s">
        <v>226</v>
      </c>
      <c r="C722" s="367" t="s">
        <v>243</v>
      </c>
      <c r="D722" s="366" t="s">
        <v>250</v>
      </c>
      <c r="E722" s="368">
        <v>43111</v>
      </c>
      <c r="F722" s="369">
        <v>340.95</v>
      </c>
      <c r="G722" s="370">
        <v>6</v>
      </c>
      <c r="H722" s="371">
        <f t="shared" si="11"/>
        <v>2045.7</v>
      </c>
    </row>
    <row r="723" spans="1:8">
      <c r="A723" s="365" t="s">
        <v>225</v>
      </c>
      <c r="B723" s="366" t="s">
        <v>239</v>
      </c>
      <c r="C723" s="367" t="s">
        <v>227</v>
      </c>
      <c r="D723" s="366" t="s">
        <v>228</v>
      </c>
      <c r="E723" s="368">
        <v>43112</v>
      </c>
      <c r="F723" s="369">
        <v>168.95</v>
      </c>
      <c r="G723" s="370">
        <v>17</v>
      </c>
      <c r="H723" s="371">
        <f t="shared" si="11"/>
        <v>2872.15</v>
      </c>
    </row>
    <row r="724" spans="1:8">
      <c r="A724" s="365" t="s">
        <v>252</v>
      </c>
      <c r="B724" s="366" t="s">
        <v>242</v>
      </c>
      <c r="C724" s="367" t="s">
        <v>237</v>
      </c>
      <c r="D724" s="366" t="s">
        <v>233</v>
      </c>
      <c r="E724" s="368">
        <v>43114</v>
      </c>
      <c r="F724" s="369">
        <v>799.95</v>
      </c>
      <c r="G724" s="370">
        <v>10</v>
      </c>
      <c r="H724" s="371">
        <f t="shared" si="11"/>
        <v>7999.5</v>
      </c>
    </row>
    <row r="725" spans="1:8">
      <c r="A725" s="365" t="s">
        <v>241</v>
      </c>
      <c r="B725" s="366" t="s">
        <v>231</v>
      </c>
      <c r="C725" s="367" t="s">
        <v>243</v>
      </c>
      <c r="D725" s="366" t="s">
        <v>233</v>
      </c>
      <c r="E725" s="368">
        <v>43114</v>
      </c>
      <c r="F725" s="369">
        <v>340.95</v>
      </c>
      <c r="G725" s="370">
        <v>14</v>
      </c>
      <c r="H725" s="371">
        <f t="shared" si="11"/>
        <v>4773.3</v>
      </c>
    </row>
    <row r="726" spans="1:8">
      <c r="A726" s="365" t="s">
        <v>252</v>
      </c>
      <c r="B726" s="366" t="s">
        <v>226</v>
      </c>
      <c r="C726" s="367" t="s">
        <v>237</v>
      </c>
      <c r="D726" s="366" t="s">
        <v>238</v>
      </c>
      <c r="E726" s="368">
        <v>43115</v>
      </c>
      <c r="F726" s="369">
        <v>340.95</v>
      </c>
      <c r="G726" s="370">
        <v>9</v>
      </c>
      <c r="H726" s="371">
        <f t="shared" si="11"/>
        <v>3068.55</v>
      </c>
    </row>
    <row r="727" spans="1:8">
      <c r="A727" s="365" t="s">
        <v>244</v>
      </c>
      <c r="B727" s="366" t="s">
        <v>236</v>
      </c>
      <c r="C727" s="367" t="s">
        <v>227</v>
      </c>
      <c r="D727" s="366" t="s">
        <v>247</v>
      </c>
      <c r="E727" s="368">
        <v>43115</v>
      </c>
      <c r="F727" s="369">
        <v>79.99</v>
      </c>
      <c r="G727" s="370">
        <v>10</v>
      </c>
      <c r="H727" s="371">
        <f t="shared" si="11"/>
        <v>799.9</v>
      </c>
    </row>
    <row r="728" spans="1:8">
      <c r="A728" s="365" t="s">
        <v>245</v>
      </c>
      <c r="B728" s="366" t="s">
        <v>236</v>
      </c>
      <c r="C728" s="367" t="s">
        <v>243</v>
      </c>
      <c r="D728" s="366" t="s">
        <v>228</v>
      </c>
      <c r="E728" s="368">
        <v>43117</v>
      </c>
      <c r="F728" s="369">
        <v>79.99</v>
      </c>
      <c r="G728" s="370">
        <v>8</v>
      </c>
      <c r="H728" s="371">
        <f t="shared" si="11"/>
        <v>639.92</v>
      </c>
    </row>
    <row r="729" spans="1:8">
      <c r="A729" s="365" t="s">
        <v>252</v>
      </c>
      <c r="B729" s="366" t="s">
        <v>236</v>
      </c>
      <c r="C729" s="367" t="s">
        <v>237</v>
      </c>
      <c r="D729" s="366" t="s">
        <v>250</v>
      </c>
      <c r="E729" s="368">
        <v>43118</v>
      </c>
      <c r="F729" s="369">
        <v>79.99</v>
      </c>
      <c r="G729" s="370">
        <v>9</v>
      </c>
      <c r="H729" s="371">
        <f t="shared" si="11"/>
        <v>719.91</v>
      </c>
    </row>
    <row r="730" spans="1:8">
      <c r="A730" s="365" t="s">
        <v>225</v>
      </c>
      <c r="B730" s="366" t="s">
        <v>242</v>
      </c>
      <c r="C730" s="367" t="s">
        <v>227</v>
      </c>
      <c r="D730" s="366" t="s">
        <v>233</v>
      </c>
      <c r="E730" s="368">
        <v>43119</v>
      </c>
      <c r="F730" s="369">
        <v>799.95</v>
      </c>
      <c r="G730" s="370">
        <v>7</v>
      </c>
      <c r="H730" s="371">
        <f t="shared" si="11"/>
        <v>5599.65</v>
      </c>
    </row>
    <row r="731" spans="1:8">
      <c r="A731" s="365" t="s">
        <v>248</v>
      </c>
      <c r="B731" s="366" t="s">
        <v>242</v>
      </c>
      <c r="C731" s="367" t="s">
        <v>243</v>
      </c>
      <c r="D731" s="366" t="s">
        <v>250</v>
      </c>
      <c r="E731" s="368">
        <v>43119</v>
      </c>
      <c r="F731" s="369">
        <v>799.95</v>
      </c>
      <c r="G731" s="370">
        <v>5</v>
      </c>
      <c r="H731" s="371">
        <f t="shared" si="11"/>
        <v>3999.75</v>
      </c>
    </row>
    <row r="732" spans="1:8">
      <c r="A732" s="365" t="s">
        <v>235</v>
      </c>
      <c r="B732" s="366" t="s">
        <v>226</v>
      </c>
      <c r="C732" s="367" t="s">
        <v>237</v>
      </c>
      <c r="D732" s="366" t="s">
        <v>233</v>
      </c>
      <c r="E732" s="368">
        <v>43121</v>
      </c>
      <c r="F732" s="369">
        <v>340.95</v>
      </c>
      <c r="G732" s="370">
        <v>8</v>
      </c>
      <c r="H732" s="371">
        <f t="shared" si="11"/>
        <v>2727.6</v>
      </c>
    </row>
    <row r="733" spans="1:8">
      <c r="A733" s="365" t="s">
        <v>248</v>
      </c>
      <c r="B733" s="366" t="s">
        <v>231</v>
      </c>
      <c r="C733" s="367" t="s">
        <v>243</v>
      </c>
      <c r="D733" s="366" t="s">
        <v>233</v>
      </c>
      <c r="E733" s="368">
        <v>43122</v>
      </c>
      <c r="F733" s="369">
        <v>340.95</v>
      </c>
      <c r="G733" s="370">
        <v>10</v>
      </c>
      <c r="H733" s="371">
        <f t="shared" si="11"/>
        <v>3409.5</v>
      </c>
    </row>
    <row r="734" spans="1:8">
      <c r="A734" s="365" t="s">
        <v>235</v>
      </c>
      <c r="B734" s="366" t="s">
        <v>239</v>
      </c>
      <c r="C734" s="367" t="s">
        <v>237</v>
      </c>
      <c r="D734" s="366" t="s">
        <v>250</v>
      </c>
      <c r="E734" s="368">
        <v>43122</v>
      </c>
      <c r="F734" s="369">
        <v>168.95</v>
      </c>
      <c r="G734" s="370">
        <v>5</v>
      </c>
      <c r="H734" s="371">
        <f t="shared" si="11"/>
        <v>844.75</v>
      </c>
    </row>
    <row r="735" spans="1:8">
      <c r="A735" s="365" t="s">
        <v>245</v>
      </c>
      <c r="B735" s="366" t="s">
        <v>226</v>
      </c>
      <c r="C735" s="367" t="s">
        <v>243</v>
      </c>
      <c r="D735" s="366" t="s">
        <v>238</v>
      </c>
      <c r="E735" s="368">
        <v>43124</v>
      </c>
      <c r="F735" s="369">
        <v>340.95</v>
      </c>
      <c r="G735" s="370">
        <v>10</v>
      </c>
      <c r="H735" s="371">
        <f t="shared" si="11"/>
        <v>3409.5</v>
      </c>
    </row>
    <row r="736" spans="1:8">
      <c r="A736" s="365" t="s">
        <v>248</v>
      </c>
      <c r="B736" s="366" t="s">
        <v>236</v>
      </c>
      <c r="C736" s="367" t="s">
        <v>243</v>
      </c>
      <c r="D736" s="366" t="s">
        <v>233</v>
      </c>
      <c r="E736" s="368">
        <v>43124</v>
      </c>
      <c r="F736" s="369">
        <v>79.99</v>
      </c>
      <c r="G736" s="370">
        <v>3</v>
      </c>
      <c r="H736" s="371">
        <f t="shared" si="11"/>
        <v>239.97</v>
      </c>
    </row>
    <row r="737" spans="1:8">
      <c r="A737" s="365" t="s">
        <v>252</v>
      </c>
      <c r="B737" s="366" t="s">
        <v>226</v>
      </c>
      <c r="C737" s="367" t="s">
        <v>237</v>
      </c>
      <c r="D737" s="366" t="s">
        <v>228</v>
      </c>
      <c r="E737" s="368">
        <v>43125</v>
      </c>
      <c r="F737" s="369">
        <v>340.95</v>
      </c>
      <c r="G737" s="370">
        <v>16</v>
      </c>
      <c r="H737" s="371">
        <f t="shared" si="11"/>
        <v>5455.2</v>
      </c>
    </row>
    <row r="738" spans="1:8">
      <c r="A738" s="365" t="s">
        <v>240</v>
      </c>
      <c r="B738" s="366" t="s">
        <v>236</v>
      </c>
      <c r="C738" s="367" t="s">
        <v>232</v>
      </c>
      <c r="D738" s="366" t="s">
        <v>238</v>
      </c>
      <c r="E738" s="368">
        <v>43126</v>
      </c>
      <c r="F738" s="369">
        <v>79.99</v>
      </c>
      <c r="G738" s="370">
        <v>8</v>
      </c>
      <c r="H738" s="371">
        <f t="shared" si="11"/>
        <v>639.92</v>
      </c>
    </row>
    <row r="739" spans="1:8">
      <c r="A739" s="365" t="s">
        <v>235</v>
      </c>
      <c r="B739" s="366" t="s">
        <v>231</v>
      </c>
      <c r="C739" s="367" t="s">
        <v>237</v>
      </c>
      <c r="D739" s="366" t="s">
        <v>233</v>
      </c>
      <c r="E739" s="368">
        <v>43126</v>
      </c>
      <c r="F739" s="369">
        <v>340.95</v>
      </c>
      <c r="G739" s="370">
        <v>5</v>
      </c>
      <c r="H739" s="371">
        <f t="shared" si="11"/>
        <v>1704.75</v>
      </c>
    </row>
    <row r="740" spans="1:8">
      <c r="A740" s="365" t="s">
        <v>249</v>
      </c>
      <c r="B740" s="366" t="s">
        <v>231</v>
      </c>
      <c r="C740" s="367" t="s">
        <v>243</v>
      </c>
      <c r="D740" s="366" t="s">
        <v>238</v>
      </c>
      <c r="E740" s="368">
        <v>43129</v>
      </c>
      <c r="F740" s="369">
        <v>340.95</v>
      </c>
      <c r="G740" s="370">
        <v>13</v>
      </c>
      <c r="H740" s="371">
        <f t="shared" si="11"/>
        <v>4432.35</v>
      </c>
    </row>
    <row r="741" spans="1:8">
      <c r="A741" s="365" t="s">
        <v>245</v>
      </c>
      <c r="B741" s="366" t="s">
        <v>236</v>
      </c>
      <c r="C741" s="367" t="s">
        <v>243</v>
      </c>
      <c r="D741" s="366" t="s">
        <v>238</v>
      </c>
      <c r="E741" s="368">
        <v>43129</v>
      </c>
      <c r="F741" s="369">
        <v>79.99</v>
      </c>
      <c r="G741" s="370">
        <v>13</v>
      </c>
      <c r="H741" s="371">
        <f t="shared" si="11"/>
        <v>1039.87</v>
      </c>
    </row>
    <row r="742" spans="1:8">
      <c r="A742" s="365" t="s">
        <v>230</v>
      </c>
      <c r="B742" s="366" t="s">
        <v>226</v>
      </c>
      <c r="C742" s="367" t="s">
        <v>232</v>
      </c>
      <c r="D742" s="366" t="s">
        <v>238</v>
      </c>
      <c r="E742" s="368">
        <v>43129</v>
      </c>
      <c r="F742" s="369">
        <v>340.95</v>
      </c>
      <c r="G742" s="370">
        <v>11</v>
      </c>
      <c r="H742" s="371">
        <f t="shared" si="11"/>
        <v>3750.45</v>
      </c>
    </row>
    <row r="743" spans="1:8">
      <c r="A743" s="365" t="s">
        <v>225</v>
      </c>
      <c r="B743" s="366" t="s">
        <v>242</v>
      </c>
      <c r="C743" s="367" t="s">
        <v>227</v>
      </c>
      <c r="D743" s="366" t="s">
        <v>233</v>
      </c>
      <c r="E743" s="368">
        <v>43129</v>
      </c>
      <c r="F743" s="369">
        <v>799.95</v>
      </c>
      <c r="G743" s="370">
        <v>12</v>
      </c>
      <c r="H743" s="371">
        <f t="shared" si="11"/>
        <v>9599.4</v>
      </c>
    </row>
    <row r="744" spans="1:8">
      <c r="A744" s="365" t="s">
        <v>249</v>
      </c>
      <c r="B744" s="366" t="s">
        <v>236</v>
      </c>
      <c r="C744" s="367" t="s">
        <v>243</v>
      </c>
      <c r="D744" s="366" t="s">
        <v>250</v>
      </c>
      <c r="E744" s="368">
        <v>43129</v>
      </c>
      <c r="F744" s="369">
        <v>79.99</v>
      </c>
      <c r="G744" s="370">
        <v>1</v>
      </c>
      <c r="H744" s="371">
        <f t="shared" si="11"/>
        <v>79.99</v>
      </c>
    </row>
    <row r="745" spans="1:8">
      <c r="A745" s="365" t="s">
        <v>241</v>
      </c>
      <c r="B745" s="366" t="s">
        <v>239</v>
      </c>
      <c r="C745" s="367" t="s">
        <v>243</v>
      </c>
      <c r="D745" s="366" t="s">
        <v>228</v>
      </c>
      <c r="E745" s="368">
        <v>43130</v>
      </c>
      <c r="F745" s="369">
        <v>168.95</v>
      </c>
      <c r="G745" s="370">
        <v>8</v>
      </c>
      <c r="H745" s="371">
        <f t="shared" si="11"/>
        <v>1351.6</v>
      </c>
    </row>
    <row r="746" spans="1:8">
      <c r="A746" s="365" t="s">
        <v>225</v>
      </c>
      <c r="B746" s="366" t="s">
        <v>226</v>
      </c>
      <c r="C746" s="367" t="s">
        <v>227</v>
      </c>
      <c r="D746" s="366" t="s">
        <v>250</v>
      </c>
      <c r="E746" s="368">
        <v>43130</v>
      </c>
      <c r="F746" s="369">
        <v>340.95</v>
      </c>
      <c r="G746" s="370">
        <v>7</v>
      </c>
      <c r="H746" s="371">
        <f t="shared" si="11"/>
        <v>2386.65</v>
      </c>
    </row>
    <row r="747" spans="1:8">
      <c r="A747" s="365" t="s">
        <v>225</v>
      </c>
      <c r="B747" s="366" t="s">
        <v>242</v>
      </c>
      <c r="C747" s="367" t="s">
        <v>227</v>
      </c>
      <c r="D747" s="366" t="s">
        <v>228</v>
      </c>
      <c r="E747" s="368">
        <v>43132</v>
      </c>
      <c r="F747" s="369">
        <v>799.95</v>
      </c>
      <c r="G747" s="370">
        <v>16</v>
      </c>
      <c r="H747" s="371">
        <f t="shared" si="11"/>
        <v>12799.2</v>
      </c>
    </row>
    <row r="748" spans="1:8">
      <c r="A748" s="365" t="s">
        <v>244</v>
      </c>
      <c r="B748" s="366" t="s">
        <v>239</v>
      </c>
      <c r="C748" s="367" t="s">
        <v>227</v>
      </c>
      <c r="D748" s="366" t="s">
        <v>250</v>
      </c>
      <c r="E748" s="368">
        <v>43132</v>
      </c>
      <c r="F748" s="369">
        <v>168.95</v>
      </c>
      <c r="G748" s="370">
        <v>5</v>
      </c>
      <c r="H748" s="371">
        <f t="shared" si="11"/>
        <v>844.75</v>
      </c>
    </row>
    <row r="749" spans="1:8">
      <c r="A749" s="365" t="s">
        <v>225</v>
      </c>
      <c r="B749" s="366" t="s">
        <v>236</v>
      </c>
      <c r="C749" s="367" t="s">
        <v>227</v>
      </c>
      <c r="D749" s="366" t="s">
        <v>250</v>
      </c>
      <c r="E749" s="368">
        <v>43132</v>
      </c>
      <c r="F749" s="369">
        <v>79.99</v>
      </c>
      <c r="G749" s="370">
        <v>8</v>
      </c>
      <c r="H749" s="371">
        <f t="shared" si="11"/>
        <v>639.92</v>
      </c>
    </row>
    <row r="750" spans="1:8">
      <c r="A750" s="365" t="s">
        <v>244</v>
      </c>
      <c r="B750" s="366" t="s">
        <v>231</v>
      </c>
      <c r="C750" s="367" t="s">
        <v>227</v>
      </c>
      <c r="D750" s="366" t="s">
        <v>238</v>
      </c>
      <c r="E750" s="368">
        <v>43133</v>
      </c>
      <c r="F750" s="369">
        <v>340.95</v>
      </c>
      <c r="G750" s="370">
        <v>9</v>
      </c>
      <c r="H750" s="371">
        <f t="shared" si="11"/>
        <v>3068.55</v>
      </c>
    </row>
    <row r="751" spans="1:8">
      <c r="A751" s="365" t="s">
        <v>230</v>
      </c>
      <c r="B751" s="366" t="s">
        <v>231</v>
      </c>
      <c r="C751" s="367" t="s">
        <v>232</v>
      </c>
      <c r="D751" s="366" t="s">
        <v>247</v>
      </c>
      <c r="E751" s="368">
        <v>43133</v>
      </c>
      <c r="F751" s="369">
        <v>340.95</v>
      </c>
      <c r="G751" s="370">
        <v>8</v>
      </c>
      <c r="H751" s="371">
        <f t="shared" si="11"/>
        <v>2727.6</v>
      </c>
    </row>
    <row r="752" spans="1:8">
      <c r="A752" s="365" t="s">
        <v>225</v>
      </c>
      <c r="B752" s="366" t="s">
        <v>226</v>
      </c>
      <c r="C752" s="367" t="s">
        <v>227</v>
      </c>
      <c r="D752" s="366" t="s">
        <v>233</v>
      </c>
      <c r="E752" s="368">
        <v>43133</v>
      </c>
      <c r="F752" s="369">
        <v>340.95</v>
      </c>
      <c r="G752" s="370">
        <v>3</v>
      </c>
      <c r="H752" s="371">
        <f t="shared" si="11"/>
        <v>1022.85</v>
      </c>
    </row>
    <row r="753" spans="1:8">
      <c r="A753" s="365" t="s">
        <v>244</v>
      </c>
      <c r="B753" s="366" t="s">
        <v>231</v>
      </c>
      <c r="C753" s="367" t="s">
        <v>227</v>
      </c>
      <c r="D753" s="366" t="s">
        <v>250</v>
      </c>
      <c r="E753" s="368">
        <v>43133</v>
      </c>
      <c r="F753" s="369">
        <v>340.95</v>
      </c>
      <c r="G753" s="370">
        <v>15</v>
      </c>
      <c r="H753" s="371">
        <f t="shared" si="11"/>
        <v>5114.25</v>
      </c>
    </row>
    <row r="754" spans="1:8">
      <c r="A754" s="365" t="s">
        <v>248</v>
      </c>
      <c r="B754" s="366" t="s">
        <v>242</v>
      </c>
      <c r="C754" s="367" t="s">
        <v>243</v>
      </c>
      <c r="D754" s="366" t="s">
        <v>233</v>
      </c>
      <c r="E754" s="368">
        <v>43136</v>
      </c>
      <c r="F754" s="369">
        <v>799.95</v>
      </c>
      <c r="G754" s="370">
        <v>13</v>
      </c>
      <c r="H754" s="371">
        <f t="shared" si="11"/>
        <v>10399.35</v>
      </c>
    </row>
    <row r="755" spans="1:8">
      <c r="A755" s="365" t="s">
        <v>252</v>
      </c>
      <c r="B755" s="366" t="s">
        <v>236</v>
      </c>
      <c r="C755" s="367" t="s">
        <v>237</v>
      </c>
      <c r="D755" s="366" t="s">
        <v>233</v>
      </c>
      <c r="E755" s="368">
        <v>43136</v>
      </c>
      <c r="F755" s="369">
        <v>79.99</v>
      </c>
      <c r="G755" s="370">
        <v>7</v>
      </c>
      <c r="H755" s="371">
        <f t="shared" si="11"/>
        <v>559.93</v>
      </c>
    </row>
    <row r="756" spans="1:8">
      <c r="A756" s="365" t="s">
        <v>235</v>
      </c>
      <c r="B756" s="366" t="s">
        <v>231</v>
      </c>
      <c r="C756" s="367" t="s">
        <v>237</v>
      </c>
      <c r="D756" s="366" t="s">
        <v>250</v>
      </c>
      <c r="E756" s="368">
        <v>43136</v>
      </c>
      <c r="F756" s="369">
        <v>340.95</v>
      </c>
      <c r="G756" s="370">
        <v>1</v>
      </c>
      <c r="H756" s="371">
        <f t="shared" si="11"/>
        <v>340.95</v>
      </c>
    </row>
    <row r="757" spans="1:8">
      <c r="A757" s="365" t="s">
        <v>251</v>
      </c>
      <c r="B757" s="366" t="s">
        <v>236</v>
      </c>
      <c r="C757" s="367" t="s">
        <v>227</v>
      </c>
      <c r="D757" s="366" t="s">
        <v>238</v>
      </c>
      <c r="E757" s="368">
        <v>43137</v>
      </c>
      <c r="F757" s="369">
        <v>79.99</v>
      </c>
      <c r="G757" s="370">
        <v>13</v>
      </c>
      <c r="H757" s="371">
        <f t="shared" si="11"/>
        <v>1039.87</v>
      </c>
    </row>
    <row r="758" spans="1:8">
      <c r="A758" s="365" t="s">
        <v>248</v>
      </c>
      <c r="B758" s="366" t="s">
        <v>239</v>
      </c>
      <c r="C758" s="367" t="s">
        <v>243</v>
      </c>
      <c r="D758" s="366" t="s">
        <v>233</v>
      </c>
      <c r="E758" s="368">
        <v>43137</v>
      </c>
      <c r="F758" s="369">
        <v>168.95</v>
      </c>
      <c r="G758" s="370">
        <v>2</v>
      </c>
      <c r="H758" s="371">
        <f t="shared" si="11"/>
        <v>337.9</v>
      </c>
    </row>
    <row r="759" spans="1:8">
      <c r="A759" s="365" t="s">
        <v>235</v>
      </c>
      <c r="B759" s="366" t="s">
        <v>226</v>
      </c>
      <c r="C759" s="367" t="s">
        <v>237</v>
      </c>
      <c r="D759" s="366" t="s">
        <v>247</v>
      </c>
      <c r="E759" s="368">
        <v>43139</v>
      </c>
      <c r="F759" s="369">
        <v>340.95</v>
      </c>
      <c r="G759" s="370">
        <v>1</v>
      </c>
      <c r="H759" s="371">
        <f t="shared" si="11"/>
        <v>340.95</v>
      </c>
    </row>
    <row r="760" spans="1:8">
      <c r="A760" s="365" t="s">
        <v>235</v>
      </c>
      <c r="B760" s="366" t="s">
        <v>231</v>
      </c>
      <c r="C760" s="367" t="s">
        <v>237</v>
      </c>
      <c r="D760" s="366" t="s">
        <v>233</v>
      </c>
      <c r="E760" s="368">
        <v>43140</v>
      </c>
      <c r="F760" s="369">
        <v>340.95</v>
      </c>
      <c r="G760" s="370">
        <v>1</v>
      </c>
      <c r="H760" s="371">
        <f t="shared" si="11"/>
        <v>340.95</v>
      </c>
    </row>
    <row r="761" spans="1:8">
      <c r="A761" s="365" t="s">
        <v>240</v>
      </c>
      <c r="B761" s="366" t="s">
        <v>236</v>
      </c>
      <c r="C761" s="367" t="s">
        <v>232</v>
      </c>
      <c r="D761" s="366" t="s">
        <v>250</v>
      </c>
      <c r="E761" s="368">
        <v>43142</v>
      </c>
      <c r="F761" s="369">
        <v>79.99</v>
      </c>
      <c r="G761" s="370">
        <v>8</v>
      </c>
      <c r="H761" s="371">
        <f t="shared" si="11"/>
        <v>639.92</v>
      </c>
    </row>
    <row r="762" spans="1:8">
      <c r="A762" s="365" t="s">
        <v>245</v>
      </c>
      <c r="B762" s="366" t="s">
        <v>242</v>
      </c>
      <c r="C762" s="367" t="s">
        <v>243</v>
      </c>
      <c r="D762" s="366" t="s">
        <v>247</v>
      </c>
      <c r="E762" s="368">
        <v>43143</v>
      </c>
      <c r="F762" s="369">
        <v>799.95</v>
      </c>
      <c r="G762" s="370">
        <v>10</v>
      </c>
      <c r="H762" s="371">
        <f t="shared" si="11"/>
        <v>7999.5</v>
      </c>
    </row>
    <row r="763" spans="1:8">
      <c r="A763" s="365" t="s">
        <v>230</v>
      </c>
      <c r="B763" s="366" t="s">
        <v>236</v>
      </c>
      <c r="C763" s="367" t="s">
        <v>232</v>
      </c>
      <c r="D763" s="366" t="s">
        <v>250</v>
      </c>
      <c r="E763" s="368">
        <v>43144</v>
      </c>
      <c r="F763" s="369">
        <v>79.99</v>
      </c>
      <c r="G763" s="370">
        <v>15</v>
      </c>
      <c r="H763" s="371">
        <f t="shared" si="11"/>
        <v>1199.85</v>
      </c>
    </row>
    <row r="764" spans="1:8">
      <c r="A764" s="365" t="s">
        <v>235</v>
      </c>
      <c r="B764" s="366" t="s">
        <v>239</v>
      </c>
      <c r="C764" s="367" t="s">
        <v>237</v>
      </c>
      <c r="D764" s="366" t="s">
        <v>247</v>
      </c>
      <c r="E764" s="368">
        <v>43145</v>
      </c>
      <c r="F764" s="369">
        <v>168.95</v>
      </c>
      <c r="G764" s="370">
        <v>13</v>
      </c>
      <c r="H764" s="371">
        <f t="shared" si="11"/>
        <v>2196.35</v>
      </c>
    </row>
    <row r="765" spans="1:8">
      <c r="A765" s="365" t="s">
        <v>249</v>
      </c>
      <c r="B765" s="366" t="s">
        <v>239</v>
      </c>
      <c r="C765" s="367" t="s">
        <v>243</v>
      </c>
      <c r="D765" s="366" t="s">
        <v>250</v>
      </c>
      <c r="E765" s="368">
        <v>43145</v>
      </c>
      <c r="F765" s="369">
        <v>168.95</v>
      </c>
      <c r="G765" s="370">
        <v>12</v>
      </c>
      <c r="H765" s="371">
        <f t="shared" si="11"/>
        <v>2027.4</v>
      </c>
    </row>
    <row r="766" spans="1:8">
      <c r="A766" s="365" t="s">
        <v>235</v>
      </c>
      <c r="B766" s="366" t="s">
        <v>231</v>
      </c>
      <c r="C766" s="367" t="s">
        <v>237</v>
      </c>
      <c r="D766" s="366" t="s">
        <v>238</v>
      </c>
      <c r="E766" s="368">
        <v>43146</v>
      </c>
      <c r="F766" s="369">
        <v>340.95</v>
      </c>
      <c r="G766" s="370">
        <v>5</v>
      </c>
      <c r="H766" s="371">
        <f t="shared" si="11"/>
        <v>1704.75</v>
      </c>
    </row>
    <row r="767" spans="1:8">
      <c r="A767" s="365" t="s">
        <v>248</v>
      </c>
      <c r="B767" s="366" t="s">
        <v>226</v>
      </c>
      <c r="C767" s="367" t="s">
        <v>243</v>
      </c>
      <c r="D767" s="366" t="s">
        <v>250</v>
      </c>
      <c r="E767" s="368">
        <v>43147</v>
      </c>
      <c r="F767" s="369">
        <v>340.95</v>
      </c>
      <c r="G767" s="370">
        <v>7</v>
      </c>
      <c r="H767" s="371">
        <f t="shared" si="11"/>
        <v>2386.65</v>
      </c>
    </row>
    <row r="768" spans="1:8">
      <c r="A768" s="365" t="s">
        <v>235</v>
      </c>
      <c r="B768" s="366" t="s">
        <v>231</v>
      </c>
      <c r="C768" s="367" t="s">
        <v>237</v>
      </c>
      <c r="D768" s="366" t="s">
        <v>233</v>
      </c>
      <c r="E768" s="368">
        <v>43150</v>
      </c>
      <c r="F768" s="369">
        <v>340.95</v>
      </c>
      <c r="G768" s="370">
        <v>5</v>
      </c>
      <c r="H768" s="371">
        <f t="shared" si="11"/>
        <v>1704.75</v>
      </c>
    </row>
    <row r="769" spans="1:8">
      <c r="A769" s="365" t="s">
        <v>235</v>
      </c>
      <c r="B769" s="366" t="s">
        <v>231</v>
      </c>
      <c r="C769" s="367" t="s">
        <v>237</v>
      </c>
      <c r="D769" s="366" t="s">
        <v>233</v>
      </c>
      <c r="E769" s="368">
        <v>43151</v>
      </c>
      <c r="F769" s="369">
        <v>340.95</v>
      </c>
      <c r="G769" s="370">
        <v>10</v>
      </c>
      <c r="H769" s="371">
        <f t="shared" si="11"/>
        <v>3409.5</v>
      </c>
    </row>
    <row r="770" spans="1:8">
      <c r="A770" s="365" t="s">
        <v>235</v>
      </c>
      <c r="B770" s="366" t="s">
        <v>236</v>
      </c>
      <c r="C770" s="367" t="s">
        <v>237</v>
      </c>
      <c r="D770" s="366" t="s">
        <v>233</v>
      </c>
      <c r="E770" s="368">
        <v>43152</v>
      </c>
      <c r="F770" s="369">
        <v>79.99</v>
      </c>
      <c r="G770" s="370">
        <v>7</v>
      </c>
      <c r="H770" s="371">
        <f t="shared" si="11"/>
        <v>559.93</v>
      </c>
    </row>
    <row r="771" spans="1:8">
      <c r="A771" s="365" t="s">
        <v>241</v>
      </c>
      <c r="B771" s="366" t="s">
        <v>242</v>
      </c>
      <c r="C771" s="367" t="s">
        <v>243</v>
      </c>
      <c r="D771" s="366" t="s">
        <v>238</v>
      </c>
      <c r="E771" s="368">
        <v>43153</v>
      </c>
      <c r="F771" s="369">
        <v>799.95</v>
      </c>
      <c r="G771" s="370">
        <v>13</v>
      </c>
      <c r="H771" s="371">
        <f t="shared" si="11"/>
        <v>10399.35</v>
      </c>
    </row>
    <row r="772" spans="1:8">
      <c r="A772" s="365" t="s">
        <v>240</v>
      </c>
      <c r="B772" s="366" t="s">
        <v>239</v>
      </c>
      <c r="C772" s="367" t="s">
        <v>232</v>
      </c>
      <c r="D772" s="366" t="s">
        <v>247</v>
      </c>
      <c r="E772" s="368">
        <v>43154</v>
      </c>
      <c r="F772" s="369">
        <v>168.95</v>
      </c>
      <c r="G772" s="370">
        <v>3</v>
      </c>
      <c r="H772" s="371">
        <f t="shared" si="11"/>
        <v>506.85</v>
      </c>
    </row>
    <row r="773" spans="1:8">
      <c r="A773" s="365" t="s">
        <v>225</v>
      </c>
      <c r="B773" s="366" t="s">
        <v>226</v>
      </c>
      <c r="C773" s="367" t="s">
        <v>227</v>
      </c>
      <c r="D773" s="366" t="s">
        <v>250</v>
      </c>
      <c r="E773" s="368">
        <v>43154</v>
      </c>
      <c r="F773" s="369">
        <v>340.95</v>
      </c>
      <c r="G773" s="370">
        <v>7</v>
      </c>
      <c r="H773" s="371">
        <f t="shared" si="11"/>
        <v>2386.65</v>
      </c>
    </row>
    <row r="774" spans="1:8">
      <c r="A774" s="365" t="s">
        <v>245</v>
      </c>
      <c r="B774" s="366" t="s">
        <v>226</v>
      </c>
      <c r="C774" s="367" t="s">
        <v>243</v>
      </c>
      <c r="D774" s="366" t="s">
        <v>238</v>
      </c>
      <c r="E774" s="368">
        <v>43157</v>
      </c>
      <c r="F774" s="369">
        <v>340.95</v>
      </c>
      <c r="G774" s="370">
        <v>9</v>
      </c>
      <c r="H774" s="371">
        <f t="shared" ref="H774:H837" si="12">F774*G774</f>
        <v>3068.55</v>
      </c>
    </row>
    <row r="775" spans="1:8">
      <c r="A775" s="365" t="s">
        <v>244</v>
      </c>
      <c r="B775" s="366" t="s">
        <v>236</v>
      </c>
      <c r="C775" s="367" t="s">
        <v>227</v>
      </c>
      <c r="D775" s="366" t="s">
        <v>238</v>
      </c>
      <c r="E775" s="368">
        <v>43157</v>
      </c>
      <c r="F775" s="369">
        <v>79.99</v>
      </c>
      <c r="G775" s="370">
        <v>2</v>
      </c>
      <c r="H775" s="371">
        <f t="shared" si="12"/>
        <v>159.98</v>
      </c>
    </row>
    <row r="776" spans="1:8">
      <c r="A776" s="365" t="s">
        <v>252</v>
      </c>
      <c r="B776" s="366" t="s">
        <v>239</v>
      </c>
      <c r="C776" s="367" t="s">
        <v>237</v>
      </c>
      <c r="D776" s="366" t="s">
        <v>238</v>
      </c>
      <c r="E776" s="368">
        <v>43157</v>
      </c>
      <c r="F776" s="369">
        <v>168.95</v>
      </c>
      <c r="G776" s="370">
        <v>1</v>
      </c>
      <c r="H776" s="371">
        <f t="shared" si="12"/>
        <v>168.95</v>
      </c>
    </row>
    <row r="777" spans="1:8">
      <c r="A777" s="365" t="s">
        <v>225</v>
      </c>
      <c r="B777" s="366" t="s">
        <v>231</v>
      </c>
      <c r="C777" s="367" t="s">
        <v>227</v>
      </c>
      <c r="D777" s="366" t="s">
        <v>238</v>
      </c>
      <c r="E777" s="368">
        <v>43157</v>
      </c>
      <c r="F777" s="369">
        <v>340.95</v>
      </c>
      <c r="G777" s="370">
        <v>14</v>
      </c>
      <c r="H777" s="371">
        <f t="shared" si="12"/>
        <v>4773.3</v>
      </c>
    </row>
    <row r="778" spans="1:8">
      <c r="A778" s="365" t="s">
        <v>235</v>
      </c>
      <c r="B778" s="366" t="s">
        <v>239</v>
      </c>
      <c r="C778" s="367" t="s">
        <v>237</v>
      </c>
      <c r="D778" s="366" t="s">
        <v>247</v>
      </c>
      <c r="E778" s="368">
        <v>43157</v>
      </c>
      <c r="F778" s="369">
        <v>168.95</v>
      </c>
      <c r="G778" s="370">
        <v>6</v>
      </c>
      <c r="H778" s="371">
        <f t="shared" si="12"/>
        <v>1013.7</v>
      </c>
    </row>
    <row r="779" spans="1:8">
      <c r="A779" s="365" t="s">
        <v>230</v>
      </c>
      <c r="B779" s="366" t="s">
        <v>239</v>
      </c>
      <c r="C779" s="367" t="s">
        <v>232</v>
      </c>
      <c r="D779" s="366" t="s">
        <v>247</v>
      </c>
      <c r="E779" s="368">
        <v>43157</v>
      </c>
      <c r="F779" s="369">
        <v>168.95</v>
      </c>
      <c r="G779" s="370">
        <v>15</v>
      </c>
      <c r="H779" s="371">
        <f t="shared" si="12"/>
        <v>2534.25</v>
      </c>
    </row>
    <row r="780" spans="1:8">
      <c r="A780" s="365" t="s">
        <v>230</v>
      </c>
      <c r="B780" s="366" t="s">
        <v>231</v>
      </c>
      <c r="C780" s="367" t="s">
        <v>232</v>
      </c>
      <c r="D780" s="366" t="s">
        <v>250</v>
      </c>
      <c r="E780" s="368">
        <v>43157</v>
      </c>
      <c r="F780" s="369">
        <v>340.95</v>
      </c>
      <c r="G780" s="370">
        <v>8</v>
      </c>
      <c r="H780" s="371">
        <f t="shared" si="12"/>
        <v>2727.6</v>
      </c>
    </row>
    <row r="781" spans="1:8">
      <c r="A781" s="365" t="s">
        <v>235</v>
      </c>
      <c r="B781" s="366" t="s">
        <v>236</v>
      </c>
      <c r="C781" s="367" t="s">
        <v>237</v>
      </c>
      <c r="D781" s="366" t="s">
        <v>238</v>
      </c>
      <c r="E781" s="368">
        <v>43163</v>
      </c>
      <c r="F781" s="369">
        <v>79.99</v>
      </c>
      <c r="G781" s="370">
        <v>7</v>
      </c>
      <c r="H781" s="371">
        <f t="shared" si="12"/>
        <v>559.93</v>
      </c>
    </row>
    <row r="782" spans="1:8">
      <c r="A782" s="365" t="s">
        <v>240</v>
      </c>
      <c r="B782" s="366" t="s">
        <v>231</v>
      </c>
      <c r="C782" s="367" t="s">
        <v>232</v>
      </c>
      <c r="D782" s="366" t="s">
        <v>250</v>
      </c>
      <c r="E782" s="368">
        <v>43163</v>
      </c>
      <c r="F782" s="369">
        <v>340.95</v>
      </c>
      <c r="G782" s="370">
        <v>13</v>
      </c>
      <c r="H782" s="371">
        <f t="shared" si="12"/>
        <v>4432.35</v>
      </c>
    </row>
    <row r="783" spans="1:8">
      <c r="A783" s="365" t="s">
        <v>245</v>
      </c>
      <c r="B783" s="366" t="s">
        <v>236</v>
      </c>
      <c r="C783" s="367" t="s">
        <v>243</v>
      </c>
      <c r="D783" s="366" t="s">
        <v>250</v>
      </c>
      <c r="E783" s="368">
        <v>43163</v>
      </c>
      <c r="F783" s="369">
        <v>79.99</v>
      </c>
      <c r="G783" s="370">
        <v>15</v>
      </c>
      <c r="H783" s="371">
        <f t="shared" si="12"/>
        <v>1199.85</v>
      </c>
    </row>
    <row r="784" spans="1:8">
      <c r="A784" s="365" t="s">
        <v>230</v>
      </c>
      <c r="B784" s="366" t="s">
        <v>236</v>
      </c>
      <c r="C784" s="367" t="s">
        <v>232</v>
      </c>
      <c r="D784" s="366" t="s">
        <v>233</v>
      </c>
      <c r="E784" s="368">
        <v>43165</v>
      </c>
      <c r="F784" s="369">
        <v>79.99</v>
      </c>
      <c r="G784" s="370">
        <v>1</v>
      </c>
      <c r="H784" s="371">
        <f t="shared" si="12"/>
        <v>79.99</v>
      </c>
    </row>
    <row r="785" spans="1:8">
      <c r="A785" s="365" t="s">
        <v>225</v>
      </c>
      <c r="B785" s="366" t="s">
        <v>239</v>
      </c>
      <c r="C785" s="367" t="s">
        <v>227</v>
      </c>
      <c r="D785" s="366" t="s">
        <v>228</v>
      </c>
      <c r="E785" s="368">
        <v>43166</v>
      </c>
      <c r="F785" s="369">
        <v>168.95</v>
      </c>
      <c r="G785" s="370">
        <v>20</v>
      </c>
      <c r="H785" s="371">
        <f t="shared" si="12"/>
        <v>3379</v>
      </c>
    </row>
    <row r="786" spans="1:8">
      <c r="A786" s="365" t="s">
        <v>225</v>
      </c>
      <c r="B786" s="366" t="s">
        <v>231</v>
      </c>
      <c r="C786" s="367" t="s">
        <v>227</v>
      </c>
      <c r="D786" s="366" t="s">
        <v>233</v>
      </c>
      <c r="E786" s="368">
        <v>43166</v>
      </c>
      <c r="F786" s="369">
        <v>340.95</v>
      </c>
      <c r="G786" s="370">
        <v>13</v>
      </c>
      <c r="H786" s="371">
        <f t="shared" si="12"/>
        <v>4432.35</v>
      </c>
    </row>
    <row r="787" spans="1:8">
      <c r="A787" s="365" t="s">
        <v>251</v>
      </c>
      <c r="B787" s="366" t="s">
        <v>242</v>
      </c>
      <c r="C787" s="367" t="s">
        <v>227</v>
      </c>
      <c r="D787" s="366" t="s">
        <v>250</v>
      </c>
      <c r="E787" s="368">
        <v>43166</v>
      </c>
      <c r="F787" s="369">
        <v>799.95</v>
      </c>
      <c r="G787" s="370">
        <v>9</v>
      </c>
      <c r="H787" s="371">
        <f t="shared" si="12"/>
        <v>7199.55</v>
      </c>
    </row>
    <row r="788" spans="1:8">
      <c r="A788" s="365" t="s">
        <v>248</v>
      </c>
      <c r="B788" s="366" t="s">
        <v>231</v>
      </c>
      <c r="C788" s="367" t="s">
        <v>243</v>
      </c>
      <c r="D788" s="366" t="s">
        <v>238</v>
      </c>
      <c r="E788" s="368">
        <v>43171</v>
      </c>
      <c r="F788" s="369">
        <v>340.95</v>
      </c>
      <c r="G788" s="370">
        <v>8</v>
      </c>
      <c r="H788" s="371">
        <f t="shared" si="12"/>
        <v>2727.6</v>
      </c>
    </row>
    <row r="789" spans="1:8">
      <c r="A789" s="365" t="s">
        <v>252</v>
      </c>
      <c r="B789" s="366" t="s">
        <v>239</v>
      </c>
      <c r="C789" s="367" t="s">
        <v>237</v>
      </c>
      <c r="D789" s="366" t="s">
        <v>228</v>
      </c>
      <c r="E789" s="368">
        <v>43171</v>
      </c>
      <c r="F789" s="369">
        <v>168.95</v>
      </c>
      <c r="G789" s="370">
        <v>20</v>
      </c>
      <c r="H789" s="371">
        <f t="shared" si="12"/>
        <v>3379</v>
      </c>
    </row>
    <row r="790" spans="1:8">
      <c r="A790" s="365" t="s">
        <v>252</v>
      </c>
      <c r="B790" s="366" t="s">
        <v>231</v>
      </c>
      <c r="C790" s="367" t="s">
        <v>237</v>
      </c>
      <c r="D790" s="366" t="s">
        <v>247</v>
      </c>
      <c r="E790" s="368">
        <v>43171</v>
      </c>
      <c r="F790" s="369">
        <v>340.95</v>
      </c>
      <c r="G790" s="370">
        <v>6</v>
      </c>
      <c r="H790" s="371">
        <f t="shared" si="12"/>
        <v>2045.7</v>
      </c>
    </row>
    <row r="791" spans="1:8">
      <c r="A791" s="365" t="s">
        <v>248</v>
      </c>
      <c r="B791" s="366" t="s">
        <v>231</v>
      </c>
      <c r="C791" s="367" t="s">
        <v>243</v>
      </c>
      <c r="D791" s="366" t="s">
        <v>250</v>
      </c>
      <c r="E791" s="368">
        <v>43171</v>
      </c>
      <c r="F791" s="369">
        <v>340.95</v>
      </c>
      <c r="G791" s="370">
        <v>6</v>
      </c>
      <c r="H791" s="371">
        <f t="shared" si="12"/>
        <v>2045.7</v>
      </c>
    </row>
    <row r="792" spans="1:8">
      <c r="A792" s="365" t="s">
        <v>249</v>
      </c>
      <c r="B792" s="366" t="s">
        <v>239</v>
      </c>
      <c r="C792" s="367" t="s">
        <v>243</v>
      </c>
      <c r="D792" s="366" t="s">
        <v>250</v>
      </c>
      <c r="E792" s="368">
        <v>43171</v>
      </c>
      <c r="F792" s="369">
        <v>168.95</v>
      </c>
      <c r="G792" s="370">
        <v>6</v>
      </c>
      <c r="H792" s="371">
        <f t="shared" si="12"/>
        <v>1013.7</v>
      </c>
    </row>
    <row r="793" spans="1:8">
      <c r="A793" s="365" t="s">
        <v>230</v>
      </c>
      <c r="B793" s="366" t="s">
        <v>242</v>
      </c>
      <c r="C793" s="367" t="s">
        <v>232</v>
      </c>
      <c r="D793" s="366" t="s">
        <v>228</v>
      </c>
      <c r="E793" s="368">
        <v>43172</v>
      </c>
      <c r="F793" s="369">
        <v>799.95</v>
      </c>
      <c r="G793" s="370">
        <v>19</v>
      </c>
      <c r="H793" s="371">
        <f t="shared" si="12"/>
        <v>15199.05</v>
      </c>
    </row>
    <row r="794" spans="1:8">
      <c r="A794" s="365" t="s">
        <v>225</v>
      </c>
      <c r="B794" s="366" t="s">
        <v>231</v>
      </c>
      <c r="C794" s="367" t="s">
        <v>227</v>
      </c>
      <c r="D794" s="366" t="s">
        <v>250</v>
      </c>
      <c r="E794" s="368">
        <v>43172</v>
      </c>
      <c r="F794" s="369">
        <v>340.95</v>
      </c>
      <c r="G794" s="370">
        <v>10</v>
      </c>
      <c r="H794" s="371">
        <f t="shared" si="12"/>
        <v>3409.5</v>
      </c>
    </row>
    <row r="795" spans="1:8">
      <c r="A795" s="365" t="s">
        <v>225</v>
      </c>
      <c r="B795" s="366" t="s">
        <v>239</v>
      </c>
      <c r="C795" s="367" t="s">
        <v>227</v>
      </c>
      <c r="D795" s="366" t="s">
        <v>238</v>
      </c>
      <c r="E795" s="368">
        <v>43173</v>
      </c>
      <c r="F795" s="369">
        <v>168.95</v>
      </c>
      <c r="G795" s="370">
        <v>6</v>
      </c>
      <c r="H795" s="371">
        <f t="shared" si="12"/>
        <v>1013.7</v>
      </c>
    </row>
    <row r="796" spans="1:8">
      <c r="A796" s="365" t="s">
        <v>235</v>
      </c>
      <c r="B796" s="366" t="s">
        <v>236</v>
      </c>
      <c r="C796" s="367" t="s">
        <v>237</v>
      </c>
      <c r="D796" s="366" t="s">
        <v>250</v>
      </c>
      <c r="E796" s="368">
        <v>43174</v>
      </c>
      <c r="F796" s="369">
        <v>79.99</v>
      </c>
      <c r="G796" s="370">
        <v>7</v>
      </c>
      <c r="H796" s="371">
        <f t="shared" si="12"/>
        <v>559.93</v>
      </c>
    </row>
    <row r="797" spans="1:8">
      <c r="A797" s="365" t="s">
        <v>235</v>
      </c>
      <c r="B797" s="366" t="s">
        <v>231</v>
      </c>
      <c r="C797" s="367" t="s">
        <v>237</v>
      </c>
      <c r="D797" s="366" t="s">
        <v>238</v>
      </c>
      <c r="E797" s="368">
        <v>43177</v>
      </c>
      <c r="F797" s="369">
        <v>340.95</v>
      </c>
      <c r="G797" s="370">
        <v>13</v>
      </c>
      <c r="H797" s="371">
        <f t="shared" si="12"/>
        <v>4432.35</v>
      </c>
    </row>
    <row r="798" spans="1:8">
      <c r="A798" s="365" t="s">
        <v>240</v>
      </c>
      <c r="B798" s="366" t="s">
        <v>239</v>
      </c>
      <c r="C798" s="367" t="s">
        <v>232</v>
      </c>
      <c r="D798" s="366" t="s">
        <v>247</v>
      </c>
      <c r="E798" s="368">
        <v>43177</v>
      </c>
      <c r="F798" s="369">
        <v>168.95</v>
      </c>
      <c r="G798" s="370">
        <v>10</v>
      </c>
      <c r="H798" s="371">
        <f t="shared" si="12"/>
        <v>1689.5</v>
      </c>
    </row>
    <row r="799" spans="1:8">
      <c r="A799" s="365" t="s">
        <v>249</v>
      </c>
      <c r="B799" s="366" t="s">
        <v>242</v>
      </c>
      <c r="C799" s="367" t="s">
        <v>243</v>
      </c>
      <c r="D799" s="366" t="s">
        <v>233</v>
      </c>
      <c r="E799" s="368">
        <v>43178</v>
      </c>
      <c r="F799" s="369">
        <v>799.95</v>
      </c>
      <c r="G799" s="370">
        <v>15</v>
      </c>
      <c r="H799" s="371">
        <f t="shared" si="12"/>
        <v>11999.25</v>
      </c>
    </row>
    <row r="800" spans="1:8">
      <c r="A800" s="365" t="s">
        <v>241</v>
      </c>
      <c r="B800" s="366" t="s">
        <v>226</v>
      </c>
      <c r="C800" s="367" t="s">
        <v>243</v>
      </c>
      <c r="D800" s="366" t="s">
        <v>233</v>
      </c>
      <c r="E800" s="368">
        <v>43178</v>
      </c>
      <c r="F800" s="369">
        <v>340.95</v>
      </c>
      <c r="G800" s="370">
        <v>3</v>
      </c>
      <c r="H800" s="371">
        <f t="shared" si="12"/>
        <v>1022.85</v>
      </c>
    </row>
    <row r="801" spans="1:8">
      <c r="A801" s="365" t="s">
        <v>249</v>
      </c>
      <c r="B801" s="366" t="s">
        <v>239</v>
      </c>
      <c r="C801" s="367" t="s">
        <v>243</v>
      </c>
      <c r="D801" s="366" t="s">
        <v>250</v>
      </c>
      <c r="E801" s="368">
        <v>43178</v>
      </c>
      <c r="F801" s="369">
        <v>168.95</v>
      </c>
      <c r="G801" s="370">
        <v>10</v>
      </c>
      <c r="H801" s="371">
        <f t="shared" si="12"/>
        <v>1689.5</v>
      </c>
    </row>
    <row r="802" spans="1:8">
      <c r="A802" s="365" t="s">
        <v>245</v>
      </c>
      <c r="B802" s="366" t="s">
        <v>242</v>
      </c>
      <c r="C802" s="367" t="s">
        <v>243</v>
      </c>
      <c r="D802" s="366" t="s">
        <v>247</v>
      </c>
      <c r="E802" s="368">
        <v>43179</v>
      </c>
      <c r="F802" s="369">
        <v>799.95</v>
      </c>
      <c r="G802" s="370">
        <v>11</v>
      </c>
      <c r="H802" s="371">
        <f t="shared" si="12"/>
        <v>8799.45</v>
      </c>
    </row>
    <row r="803" spans="1:8">
      <c r="A803" s="365" t="s">
        <v>252</v>
      </c>
      <c r="B803" s="366" t="s">
        <v>242</v>
      </c>
      <c r="C803" s="367" t="s">
        <v>237</v>
      </c>
      <c r="D803" s="366" t="s">
        <v>233</v>
      </c>
      <c r="E803" s="368">
        <v>43179</v>
      </c>
      <c r="F803" s="369">
        <v>799.95</v>
      </c>
      <c r="G803" s="370">
        <v>4</v>
      </c>
      <c r="H803" s="371">
        <f t="shared" si="12"/>
        <v>3199.8</v>
      </c>
    </row>
    <row r="804" spans="1:8">
      <c r="A804" s="365" t="s">
        <v>249</v>
      </c>
      <c r="B804" s="366" t="s">
        <v>236</v>
      </c>
      <c r="C804" s="367" t="s">
        <v>243</v>
      </c>
      <c r="D804" s="366" t="s">
        <v>250</v>
      </c>
      <c r="E804" s="368">
        <v>43179</v>
      </c>
      <c r="F804" s="369">
        <v>79.99</v>
      </c>
      <c r="G804" s="370">
        <v>11</v>
      </c>
      <c r="H804" s="371">
        <f t="shared" si="12"/>
        <v>879.89</v>
      </c>
    </row>
    <row r="805" spans="1:8">
      <c r="A805" s="365" t="s">
        <v>252</v>
      </c>
      <c r="B805" s="366" t="s">
        <v>231</v>
      </c>
      <c r="C805" s="367" t="s">
        <v>237</v>
      </c>
      <c r="D805" s="366" t="s">
        <v>233</v>
      </c>
      <c r="E805" s="368">
        <v>43180</v>
      </c>
      <c r="F805" s="369">
        <v>340.95</v>
      </c>
      <c r="G805" s="370">
        <v>9</v>
      </c>
      <c r="H805" s="371">
        <f t="shared" si="12"/>
        <v>3068.55</v>
      </c>
    </row>
    <row r="806" spans="1:8">
      <c r="A806" s="365" t="s">
        <v>251</v>
      </c>
      <c r="B806" s="366" t="s">
        <v>242</v>
      </c>
      <c r="C806" s="367" t="s">
        <v>227</v>
      </c>
      <c r="D806" s="366" t="s">
        <v>238</v>
      </c>
      <c r="E806" s="368">
        <v>43181</v>
      </c>
      <c r="F806" s="369">
        <v>799.95</v>
      </c>
      <c r="G806" s="370">
        <v>9</v>
      </c>
      <c r="H806" s="371">
        <f t="shared" si="12"/>
        <v>7199.55</v>
      </c>
    </row>
    <row r="807" spans="1:8">
      <c r="A807" s="365" t="s">
        <v>249</v>
      </c>
      <c r="B807" s="366" t="s">
        <v>236</v>
      </c>
      <c r="C807" s="367" t="s">
        <v>243</v>
      </c>
      <c r="D807" s="366" t="s">
        <v>228</v>
      </c>
      <c r="E807" s="368">
        <v>43181</v>
      </c>
      <c r="F807" s="369">
        <v>79.99</v>
      </c>
      <c r="G807" s="370">
        <v>19</v>
      </c>
      <c r="H807" s="371">
        <f t="shared" si="12"/>
        <v>1519.81</v>
      </c>
    </row>
    <row r="808" spans="1:8">
      <c r="A808" s="365" t="s">
        <v>248</v>
      </c>
      <c r="B808" s="366" t="s">
        <v>242</v>
      </c>
      <c r="C808" s="367" t="s">
        <v>243</v>
      </c>
      <c r="D808" s="366" t="s">
        <v>228</v>
      </c>
      <c r="E808" s="368">
        <v>43184</v>
      </c>
      <c r="F808" s="369">
        <v>799.95</v>
      </c>
      <c r="G808" s="370">
        <v>14</v>
      </c>
      <c r="H808" s="371">
        <f t="shared" si="12"/>
        <v>11199.3</v>
      </c>
    </row>
    <row r="809" spans="1:8">
      <c r="A809" s="365" t="s">
        <v>248</v>
      </c>
      <c r="B809" s="366" t="s">
        <v>239</v>
      </c>
      <c r="C809" s="367" t="s">
        <v>243</v>
      </c>
      <c r="D809" s="366" t="s">
        <v>238</v>
      </c>
      <c r="E809" s="368">
        <v>43185</v>
      </c>
      <c r="F809" s="369">
        <v>168.95</v>
      </c>
      <c r="G809" s="370">
        <v>1</v>
      </c>
      <c r="H809" s="371">
        <f t="shared" si="12"/>
        <v>168.95</v>
      </c>
    </row>
    <row r="810" spans="1:8">
      <c r="A810" s="365" t="s">
        <v>241</v>
      </c>
      <c r="B810" s="366" t="s">
        <v>239</v>
      </c>
      <c r="C810" s="367" t="s">
        <v>243</v>
      </c>
      <c r="D810" s="366" t="s">
        <v>238</v>
      </c>
      <c r="E810" s="368">
        <v>43185</v>
      </c>
      <c r="F810" s="369">
        <v>168.95</v>
      </c>
      <c r="G810" s="370">
        <v>1</v>
      </c>
      <c r="H810" s="371">
        <f t="shared" si="12"/>
        <v>168.95</v>
      </c>
    </row>
    <row r="811" spans="1:8">
      <c r="A811" s="365" t="s">
        <v>251</v>
      </c>
      <c r="B811" s="366" t="s">
        <v>231</v>
      </c>
      <c r="C811" s="367" t="s">
        <v>227</v>
      </c>
      <c r="D811" s="366" t="s">
        <v>228</v>
      </c>
      <c r="E811" s="368">
        <v>43185</v>
      </c>
      <c r="F811" s="369">
        <v>340.95</v>
      </c>
      <c r="G811" s="370">
        <v>12</v>
      </c>
      <c r="H811" s="371">
        <f t="shared" si="12"/>
        <v>4091.4</v>
      </c>
    </row>
    <row r="812" spans="1:8">
      <c r="A812" s="365" t="s">
        <v>249</v>
      </c>
      <c r="B812" s="366" t="s">
        <v>236</v>
      </c>
      <c r="C812" s="367" t="s">
        <v>243</v>
      </c>
      <c r="D812" s="366" t="s">
        <v>247</v>
      </c>
      <c r="E812" s="368">
        <v>43185</v>
      </c>
      <c r="F812" s="369">
        <v>79.99</v>
      </c>
      <c r="G812" s="370">
        <v>15</v>
      </c>
      <c r="H812" s="371">
        <f t="shared" si="12"/>
        <v>1199.85</v>
      </c>
    </row>
    <row r="813" spans="1:8">
      <c r="A813" s="365" t="s">
        <v>252</v>
      </c>
      <c r="B813" s="366" t="s">
        <v>239</v>
      </c>
      <c r="C813" s="367" t="s">
        <v>237</v>
      </c>
      <c r="D813" s="366" t="s">
        <v>228</v>
      </c>
      <c r="E813" s="368">
        <v>43186</v>
      </c>
      <c r="F813" s="369">
        <v>168.95</v>
      </c>
      <c r="G813" s="370">
        <v>6</v>
      </c>
      <c r="H813" s="371">
        <f t="shared" si="12"/>
        <v>1013.7</v>
      </c>
    </row>
    <row r="814" spans="1:8">
      <c r="A814" s="365" t="s">
        <v>240</v>
      </c>
      <c r="B814" s="366" t="s">
        <v>242</v>
      </c>
      <c r="C814" s="367" t="s">
        <v>232</v>
      </c>
      <c r="D814" s="366" t="s">
        <v>247</v>
      </c>
      <c r="E814" s="368">
        <v>43186</v>
      </c>
      <c r="F814" s="369">
        <v>799.95</v>
      </c>
      <c r="G814" s="370">
        <v>15</v>
      </c>
      <c r="H814" s="371">
        <f t="shared" si="12"/>
        <v>11999.25</v>
      </c>
    </row>
    <row r="815" spans="1:8">
      <c r="A815" s="365" t="s">
        <v>240</v>
      </c>
      <c r="B815" s="366" t="s">
        <v>239</v>
      </c>
      <c r="C815" s="367" t="s">
        <v>232</v>
      </c>
      <c r="D815" s="366" t="s">
        <v>250</v>
      </c>
      <c r="E815" s="368">
        <v>43186</v>
      </c>
      <c r="F815" s="369">
        <v>168.95</v>
      </c>
      <c r="G815" s="370">
        <v>14</v>
      </c>
      <c r="H815" s="371">
        <f t="shared" si="12"/>
        <v>2365.3</v>
      </c>
    </row>
    <row r="816" spans="1:8">
      <c r="A816" s="365" t="s">
        <v>240</v>
      </c>
      <c r="B816" s="366" t="s">
        <v>231</v>
      </c>
      <c r="C816" s="367" t="s">
        <v>232</v>
      </c>
      <c r="D816" s="366" t="s">
        <v>250</v>
      </c>
      <c r="E816" s="368">
        <v>43186</v>
      </c>
      <c r="F816" s="369">
        <v>340.95</v>
      </c>
      <c r="G816" s="370">
        <v>1</v>
      </c>
      <c r="H816" s="371">
        <f t="shared" si="12"/>
        <v>340.95</v>
      </c>
    </row>
    <row r="817" spans="1:8">
      <c r="A817" s="365" t="s">
        <v>235</v>
      </c>
      <c r="B817" s="366" t="s">
        <v>239</v>
      </c>
      <c r="C817" s="367" t="s">
        <v>237</v>
      </c>
      <c r="D817" s="366" t="s">
        <v>250</v>
      </c>
      <c r="E817" s="368">
        <v>43187</v>
      </c>
      <c r="F817" s="369">
        <v>168.95</v>
      </c>
      <c r="G817" s="370">
        <v>12</v>
      </c>
      <c r="H817" s="371">
        <f t="shared" si="12"/>
        <v>2027.4</v>
      </c>
    </row>
    <row r="818" spans="1:8">
      <c r="A818" s="365" t="s">
        <v>225</v>
      </c>
      <c r="B818" s="366" t="s">
        <v>239</v>
      </c>
      <c r="C818" s="367" t="s">
        <v>227</v>
      </c>
      <c r="D818" s="366" t="s">
        <v>228</v>
      </c>
      <c r="E818" s="368">
        <v>43188</v>
      </c>
      <c r="F818" s="369">
        <v>168.95</v>
      </c>
      <c r="G818" s="370">
        <v>8</v>
      </c>
      <c r="H818" s="371">
        <f t="shared" si="12"/>
        <v>1351.6</v>
      </c>
    </row>
    <row r="819" spans="1:8">
      <c r="A819" s="365" t="s">
        <v>235</v>
      </c>
      <c r="B819" s="366" t="s">
        <v>239</v>
      </c>
      <c r="C819" s="367" t="s">
        <v>237</v>
      </c>
      <c r="D819" s="366" t="s">
        <v>238</v>
      </c>
      <c r="E819" s="368">
        <v>43189</v>
      </c>
      <c r="F819" s="369">
        <v>168.95</v>
      </c>
      <c r="G819" s="370">
        <v>10</v>
      </c>
      <c r="H819" s="371">
        <f t="shared" si="12"/>
        <v>1689.5</v>
      </c>
    </row>
    <row r="820" spans="1:8">
      <c r="A820" s="365" t="s">
        <v>235</v>
      </c>
      <c r="B820" s="366" t="s">
        <v>226</v>
      </c>
      <c r="C820" s="367" t="s">
        <v>237</v>
      </c>
      <c r="D820" s="366" t="s">
        <v>238</v>
      </c>
      <c r="E820" s="368">
        <v>43191</v>
      </c>
      <c r="F820" s="369">
        <v>340.95</v>
      </c>
      <c r="G820" s="370">
        <v>4</v>
      </c>
      <c r="H820" s="371">
        <f t="shared" si="12"/>
        <v>1363.8</v>
      </c>
    </row>
    <row r="821" spans="1:8">
      <c r="A821" s="365" t="s">
        <v>245</v>
      </c>
      <c r="B821" s="366" t="s">
        <v>231</v>
      </c>
      <c r="C821" s="367" t="s">
        <v>243</v>
      </c>
      <c r="D821" s="366" t="s">
        <v>250</v>
      </c>
      <c r="E821" s="368">
        <v>43191</v>
      </c>
      <c r="F821" s="369">
        <v>340.95</v>
      </c>
      <c r="G821" s="370">
        <v>1</v>
      </c>
      <c r="H821" s="371">
        <f t="shared" si="12"/>
        <v>340.95</v>
      </c>
    </row>
    <row r="822" spans="1:8">
      <c r="A822" s="365" t="s">
        <v>225</v>
      </c>
      <c r="B822" s="366" t="s">
        <v>242</v>
      </c>
      <c r="C822" s="367" t="s">
        <v>227</v>
      </c>
      <c r="D822" s="366" t="s">
        <v>247</v>
      </c>
      <c r="E822" s="368">
        <v>43192</v>
      </c>
      <c r="F822" s="369">
        <v>799.95</v>
      </c>
      <c r="G822" s="370">
        <v>3</v>
      </c>
      <c r="H822" s="371">
        <f t="shared" si="12"/>
        <v>2399.85</v>
      </c>
    </row>
    <row r="823" spans="1:8">
      <c r="A823" s="365" t="s">
        <v>241</v>
      </c>
      <c r="B823" s="366" t="s">
        <v>226</v>
      </c>
      <c r="C823" s="367" t="s">
        <v>243</v>
      </c>
      <c r="D823" s="366" t="s">
        <v>247</v>
      </c>
      <c r="E823" s="368">
        <v>43196</v>
      </c>
      <c r="F823" s="369">
        <v>340.95</v>
      </c>
      <c r="G823" s="370">
        <v>8</v>
      </c>
      <c r="H823" s="371">
        <f t="shared" si="12"/>
        <v>2727.6</v>
      </c>
    </row>
    <row r="824" spans="1:8">
      <c r="A824" s="365" t="s">
        <v>251</v>
      </c>
      <c r="B824" s="366" t="s">
        <v>242</v>
      </c>
      <c r="C824" s="367" t="s">
        <v>227</v>
      </c>
      <c r="D824" s="366" t="s">
        <v>228</v>
      </c>
      <c r="E824" s="368">
        <v>43198</v>
      </c>
      <c r="F824" s="369">
        <v>799.95</v>
      </c>
      <c r="G824" s="370">
        <v>11</v>
      </c>
      <c r="H824" s="371">
        <f t="shared" si="12"/>
        <v>8799.45</v>
      </c>
    </row>
    <row r="825" spans="1:8">
      <c r="A825" s="365" t="s">
        <v>240</v>
      </c>
      <c r="B825" s="366" t="s">
        <v>231</v>
      </c>
      <c r="C825" s="367" t="s">
        <v>232</v>
      </c>
      <c r="D825" s="366" t="s">
        <v>238</v>
      </c>
      <c r="E825" s="368">
        <v>43202</v>
      </c>
      <c r="F825" s="369">
        <v>340.95</v>
      </c>
      <c r="G825" s="370">
        <v>6</v>
      </c>
      <c r="H825" s="371">
        <f t="shared" si="12"/>
        <v>2045.7</v>
      </c>
    </row>
    <row r="826" spans="1:8">
      <c r="A826" s="365" t="s">
        <v>240</v>
      </c>
      <c r="B826" s="366" t="s">
        <v>226</v>
      </c>
      <c r="C826" s="367" t="s">
        <v>232</v>
      </c>
      <c r="D826" s="366" t="s">
        <v>233</v>
      </c>
      <c r="E826" s="368">
        <v>43202</v>
      </c>
      <c r="F826" s="369">
        <v>340.95</v>
      </c>
      <c r="G826" s="370">
        <v>1</v>
      </c>
      <c r="H826" s="371">
        <f t="shared" si="12"/>
        <v>340.95</v>
      </c>
    </row>
    <row r="827" spans="1:8">
      <c r="A827" s="365" t="s">
        <v>252</v>
      </c>
      <c r="B827" s="366" t="s">
        <v>231</v>
      </c>
      <c r="C827" s="367" t="s">
        <v>237</v>
      </c>
      <c r="D827" s="366" t="s">
        <v>228</v>
      </c>
      <c r="E827" s="368">
        <v>43203</v>
      </c>
      <c r="F827" s="369">
        <v>340.95</v>
      </c>
      <c r="G827" s="370">
        <v>18</v>
      </c>
      <c r="H827" s="371">
        <f t="shared" si="12"/>
        <v>6137.1</v>
      </c>
    </row>
    <row r="828" spans="1:8">
      <c r="A828" s="365" t="s">
        <v>235</v>
      </c>
      <c r="B828" s="366" t="s">
        <v>239</v>
      </c>
      <c r="C828" s="367" t="s">
        <v>237</v>
      </c>
      <c r="D828" s="366" t="s">
        <v>233</v>
      </c>
      <c r="E828" s="368">
        <v>43203</v>
      </c>
      <c r="F828" s="369">
        <v>168.95</v>
      </c>
      <c r="G828" s="370">
        <v>1</v>
      </c>
      <c r="H828" s="371">
        <f t="shared" si="12"/>
        <v>168.95</v>
      </c>
    </row>
    <row r="829" spans="1:8">
      <c r="A829" s="365" t="s">
        <v>225</v>
      </c>
      <c r="B829" s="366" t="s">
        <v>231</v>
      </c>
      <c r="C829" s="367" t="s">
        <v>227</v>
      </c>
      <c r="D829" s="366" t="s">
        <v>228</v>
      </c>
      <c r="E829" s="368">
        <v>43205</v>
      </c>
      <c r="F829" s="369">
        <v>340.95</v>
      </c>
      <c r="G829" s="370">
        <v>16</v>
      </c>
      <c r="H829" s="371">
        <f t="shared" si="12"/>
        <v>5455.2</v>
      </c>
    </row>
    <row r="830" spans="1:8">
      <c r="A830" s="365" t="s">
        <v>240</v>
      </c>
      <c r="B830" s="366" t="s">
        <v>239</v>
      </c>
      <c r="C830" s="367" t="s">
        <v>232</v>
      </c>
      <c r="D830" s="366" t="s">
        <v>228</v>
      </c>
      <c r="E830" s="368">
        <v>43206</v>
      </c>
      <c r="F830" s="369">
        <v>168.95</v>
      </c>
      <c r="G830" s="370">
        <v>18</v>
      </c>
      <c r="H830" s="371">
        <f t="shared" si="12"/>
        <v>3041.1</v>
      </c>
    </row>
    <row r="831" spans="1:8">
      <c r="A831" s="365" t="s">
        <v>252</v>
      </c>
      <c r="B831" s="366" t="s">
        <v>236</v>
      </c>
      <c r="C831" s="367" t="s">
        <v>237</v>
      </c>
      <c r="D831" s="366" t="s">
        <v>247</v>
      </c>
      <c r="E831" s="368">
        <v>43206</v>
      </c>
      <c r="F831" s="369">
        <v>79.99</v>
      </c>
      <c r="G831" s="370">
        <v>8</v>
      </c>
      <c r="H831" s="371">
        <f t="shared" si="12"/>
        <v>639.92</v>
      </c>
    </row>
    <row r="832" spans="1:8">
      <c r="A832" s="365" t="s">
        <v>240</v>
      </c>
      <c r="B832" s="366" t="s">
        <v>242</v>
      </c>
      <c r="C832" s="367" t="s">
        <v>232</v>
      </c>
      <c r="D832" s="366" t="s">
        <v>233</v>
      </c>
      <c r="E832" s="368">
        <v>43206</v>
      </c>
      <c r="F832" s="369">
        <v>799.95</v>
      </c>
      <c r="G832" s="370">
        <v>13</v>
      </c>
      <c r="H832" s="371">
        <f t="shared" si="12"/>
        <v>10399.35</v>
      </c>
    </row>
    <row r="833" spans="1:8">
      <c r="A833" s="365" t="s">
        <v>225</v>
      </c>
      <c r="B833" s="366" t="s">
        <v>242</v>
      </c>
      <c r="C833" s="367" t="s">
        <v>227</v>
      </c>
      <c r="D833" s="366" t="s">
        <v>233</v>
      </c>
      <c r="E833" s="368">
        <v>43206</v>
      </c>
      <c r="F833" s="369">
        <v>799.95</v>
      </c>
      <c r="G833" s="370">
        <v>5</v>
      </c>
      <c r="H833" s="371">
        <f t="shared" si="12"/>
        <v>3999.75</v>
      </c>
    </row>
    <row r="834" spans="1:8">
      <c r="A834" s="365" t="s">
        <v>241</v>
      </c>
      <c r="B834" s="366" t="s">
        <v>239</v>
      </c>
      <c r="C834" s="367" t="s">
        <v>243</v>
      </c>
      <c r="D834" s="366" t="s">
        <v>238</v>
      </c>
      <c r="E834" s="368">
        <v>43209</v>
      </c>
      <c r="F834" s="369">
        <v>168.95</v>
      </c>
      <c r="G834" s="370">
        <v>2</v>
      </c>
      <c r="H834" s="371">
        <f t="shared" si="12"/>
        <v>337.9</v>
      </c>
    </row>
    <row r="835" spans="1:8">
      <c r="A835" s="365" t="s">
        <v>251</v>
      </c>
      <c r="B835" s="366" t="s">
        <v>239</v>
      </c>
      <c r="C835" s="367" t="s">
        <v>227</v>
      </c>
      <c r="D835" s="366" t="s">
        <v>233</v>
      </c>
      <c r="E835" s="368">
        <v>43210</v>
      </c>
      <c r="F835" s="369">
        <v>168.95</v>
      </c>
      <c r="G835" s="370">
        <v>13</v>
      </c>
      <c r="H835" s="371">
        <f t="shared" si="12"/>
        <v>2196.35</v>
      </c>
    </row>
    <row r="836" spans="1:8">
      <c r="A836" s="365" t="s">
        <v>241</v>
      </c>
      <c r="B836" s="366" t="s">
        <v>242</v>
      </c>
      <c r="C836" s="367" t="s">
        <v>243</v>
      </c>
      <c r="D836" s="366" t="s">
        <v>228</v>
      </c>
      <c r="E836" s="368">
        <v>43212</v>
      </c>
      <c r="F836" s="369">
        <v>799.95</v>
      </c>
      <c r="G836" s="370">
        <v>8</v>
      </c>
      <c r="H836" s="371">
        <f t="shared" si="12"/>
        <v>6399.6</v>
      </c>
    </row>
    <row r="837" spans="1:8">
      <c r="A837" s="365" t="s">
        <v>245</v>
      </c>
      <c r="B837" s="366" t="s">
        <v>242</v>
      </c>
      <c r="C837" s="367" t="s">
        <v>243</v>
      </c>
      <c r="D837" s="366" t="s">
        <v>238</v>
      </c>
      <c r="E837" s="368">
        <v>43213</v>
      </c>
      <c r="F837" s="369">
        <v>799.95</v>
      </c>
      <c r="G837" s="370">
        <v>7</v>
      </c>
      <c r="H837" s="371">
        <f t="shared" si="12"/>
        <v>5599.65</v>
      </c>
    </row>
    <row r="838" spans="1:8">
      <c r="A838" s="365" t="s">
        <v>240</v>
      </c>
      <c r="B838" s="366" t="s">
        <v>226</v>
      </c>
      <c r="C838" s="367" t="s">
        <v>232</v>
      </c>
      <c r="D838" s="366" t="s">
        <v>233</v>
      </c>
      <c r="E838" s="368">
        <v>43213</v>
      </c>
      <c r="F838" s="369">
        <v>340.95</v>
      </c>
      <c r="G838" s="370">
        <v>11</v>
      </c>
      <c r="H838" s="371">
        <f t="shared" ref="H838:H901" si="13">F838*G838</f>
        <v>3750.45</v>
      </c>
    </row>
    <row r="839" spans="1:8">
      <c r="A839" s="365" t="s">
        <v>249</v>
      </c>
      <c r="B839" s="366" t="s">
        <v>231</v>
      </c>
      <c r="C839" s="367" t="s">
        <v>243</v>
      </c>
      <c r="D839" s="366" t="s">
        <v>250</v>
      </c>
      <c r="E839" s="368">
        <v>43213</v>
      </c>
      <c r="F839" s="369">
        <v>340.95</v>
      </c>
      <c r="G839" s="370">
        <v>11</v>
      </c>
      <c r="H839" s="371">
        <f t="shared" si="13"/>
        <v>3750.45</v>
      </c>
    </row>
    <row r="840" spans="1:8">
      <c r="A840" s="365" t="s">
        <v>245</v>
      </c>
      <c r="B840" s="366" t="s">
        <v>242</v>
      </c>
      <c r="C840" s="367" t="s">
        <v>243</v>
      </c>
      <c r="D840" s="366" t="s">
        <v>238</v>
      </c>
      <c r="E840" s="368">
        <v>43214</v>
      </c>
      <c r="F840" s="369">
        <v>799.95</v>
      </c>
      <c r="G840" s="370">
        <v>13</v>
      </c>
      <c r="H840" s="371">
        <f t="shared" si="13"/>
        <v>10399.35</v>
      </c>
    </row>
    <row r="841" spans="1:8">
      <c r="A841" s="365" t="s">
        <v>241</v>
      </c>
      <c r="B841" s="366" t="s">
        <v>236</v>
      </c>
      <c r="C841" s="367" t="s">
        <v>243</v>
      </c>
      <c r="D841" s="366" t="s">
        <v>238</v>
      </c>
      <c r="E841" s="368">
        <v>43214</v>
      </c>
      <c r="F841" s="369">
        <v>79.99</v>
      </c>
      <c r="G841" s="370">
        <v>1</v>
      </c>
      <c r="H841" s="371">
        <f t="shared" si="13"/>
        <v>79.99</v>
      </c>
    </row>
    <row r="842" spans="1:8">
      <c r="A842" s="365" t="s">
        <v>235</v>
      </c>
      <c r="B842" s="366" t="s">
        <v>231</v>
      </c>
      <c r="C842" s="367" t="s">
        <v>237</v>
      </c>
      <c r="D842" s="366" t="s">
        <v>233</v>
      </c>
      <c r="E842" s="368">
        <v>43214</v>
      </c>
      <c r="F842" s="369">
        <v>340.95</v>
      </c>
      <c r="G842" s="370">
        <v>8</v>
      </c>
      <c r="H842" s="371">
        <f t="shared" si="13"/>
        <v>2727.6</v>
      </c>
    </row>
    <row r="843" spans="1:8">
      <c r="A843" s="365" t="s">
        <v>225</v>
      </c>
      <c r="B843" s="366" t="s">
        <v>242</v>
      </c>
      <c r="C843" s="367" t="s">
        <v>227</v>
      </c>
      <c r="D843" s="366" t="s">
        <v>238</v>
      </c>
      <c r="E843" s="368">
        <v>43215</v>
      </c>
      <c r="F843" s="369">
        <v>799.95</v>
      </c>
      <c r="G843" s="370">
        <v>2</v>
      </c>
      <c r="H843" s="371">
        <f t="shared" si="13"/>
        <v>1599.9</v>
      </c>
    </row>
    <row r="844" spans="1:8">
      <c r="A844" s="365" t="s">
        <v>240</v>
      </c>
      <c r="B844" s="366" t="s">
        <v>226</v>
      </c>
      <c r="C844" s="367" t="s">
        <v>232</v>
      </c>
      <c r="D844" s="366" t="s">
        <v>228</v>
      </c>
      <c r="E844" s="368">
        <v>43215</v>
      </c>
      <c r="F844" s="369">
        <v>340.95</v>
      </c>
      <c r="G844" s="370">
        <v>17</v>
      </c>
      <c r="H844" s="371">
        <f t="shared" si="13"/>
        <v>5796.15</v>
      </c>
    </row>
    <row r="845" spans="1:8">
      <c r="A845" s="365" t="s">
        <v>225</v>
      </c>
      <c r="B845" s="366" t="s">
        <v>239</v>
      </c>
      <c r="C845" s="367" t="s">
        <v>227</v>
      </c>
      <c r="D845" s="366" t="s">
        <v>247</v>
      </c>
      <c r="E845" s="368">
        <v>43215</v>
      </c>
      <c r="F845" s="369">
        <v>168.95</v>
      </c>
      <c r="G845" s="370">
        <v>7</v>
      </c>
      <c r="H845" s="371">
        <f t="shared" si="13"/>
        <v>1182.65</v>
      </c>
    </row>
    <row r="846" spans="1:8">
      <c r="A846" s="365" t="s">
        <v>240</v>
      </c>
      <c r="B846" s="366" t="s">
        <v>226</v>
      </c>
      <c r="C846" s="367" t="s">
        <v>232</v>
      </c>
      <c r="D846" s="366" t="s">
        <v>247</v>
      </c>
      <c r="E846" s="368">
        <v>43216</v>
      </c>
      <c r="F846" s="369">
        <v>340.95</v>
      </c>
      <c r="G846" s="370">
        <v>6</v>
      </c>
      <c r="H846" s="371">
        <f t="shared" si="13"/>
        <v>2045.7</v>
      </c>
    </row>
    <row r="847" spans="1:8">
      <c r="A847" s="365" t="s">
        <v>225</v>
      </c>
      <c r="B847" s="366" t="s">
        <v>239</v>
      </c>
      <c r="C847" s="367" t="s">
        <v>227</v>
      </c>
      <c r="D847" s="366" t="s">
        <v>228</v>
      </c>
      <c r="E847" s="368">
        <v>43217</v>
      </c>
      <c r="F847" s="369">
        <v>168.95</v>
      </c>
      <c r="G847" s="370">
        <v>9</v>
      </c>
      <c r="H847" s="371">
        <f t="shared" si="13"/>
        <v>1520.55</v>
      </c>
    </row>
    <row r="848" spans="1:8">
      <c r="A848" s="365" t="s">
        <v>245</v>
      </c>
      <c r="B848" s="366" t="s">
        <v>239</v>
      </c>
      <c r="C848" s="367" t="s">
        <v>243</v>
      </c>
      <c r="D848" s="366" t="s">
        <v>250</v>
      </c>
      <c r="E848" s="368">
        <v>43217</v>
      </c>
      <c r="F848" s="369">
        <v>168.95</v>
      </c>
      <c r="G848" s="370">
        <v>9</v>
      </c>
      <c r="H848" s="371">
        <f t="shared" si="13"/>
        <v>1520.55</v>
      </c>
    </row>
    <row r="849" spans="1:8">
      <c r="A849" s="365" t="s">
        <v>240</v>
      </c>
      <c r="B849" s="366" t="s">
        <v>226</v>
      </c>
      <c r="C849" s="367" t="s">
        <v>232</v>
      </c>
      <c r="D849" s="366" t="s">
        <v>247</v>
      </c>
      <c r="E849" s="368">
        <v>43220</v>
      </c>
      <c r="F849" s="369">
        <v>340.95</v>
      </c>
      <c r="G849" s="370">
        <v>10</v>
      </c>
      <c r="H849" s="371">
        <f t="shared" si="13"/>
        <v>3409.5</v>
      </c>
    </row>
    <row r="850" spans="1:8">
      <c r="A850" s="365" t="s">
        <v>230</v>
      </c>
      <c r="B850" s="366" t="s">
        <v>236</v>
      </c>
      <c r="C850" s="367" t="s">
        <v>232</v>
      </c>
      <c r="D850" s="366" t="s">
        <v>247</v>
      </c>
      <c r="E850" s="368">
        <v>43220</v>
      </c>
      <c r="F850" s="369">
        <v>79.99</v>
      </c>
      <c r="G850" s="370">
        <v>1</v>
      </c>
      <c r="H850" s="371">
        <f t="shared" si="13"/>
        <v>79.99</v>
      </c>
    </row>
    <row r="851" spans="1:8">
      <c r="A851" s="365" t="s">
        <v>251</v>
      </c>
      <c r="B851" s="366" t="s">
        <v>239</v>
      </c>
      <c r="C851" s="367" t="s">
        <v>227</v>
      </c>
      <c r="D851" s="366" t="s">
        <v>233</v>
      </c>
      <c r="E851" s="368">
        <v>43220</v>
      </c>
      <c r="F851" s="369">
        <v>168.95</v>
      </c>
      <c r="G851" s="370">
        <v>13</v>
      </c>
      <c r="H851" s="371">
        <f t="shared" si="13"/>
        <v>2196.35</v>
      </c>
    </row>
    <row r="852" spans="1:8">
      <c r="A852" s="365" t="s">
        <v>235</v>
      </c>
      <c r="B852" s="366" t="s">
        <v>242</v>
      </c>
      <c r="C852" s="367" t="s">
        <v>237</v>
      </c>
      <c r="D852" s="366" t="s">
        <v>247</v>
      </c>
      <c r="E852" s="368">
        <v>43221</v>
      </c>
      <c r="F852" s="369">
        <v>799.95</v>
      </c>
      <c r="G852" s="370">
        <v>1</v>
      </c>
      <c r="H852" s="371">
        <f t="shared" si="13"/>
        <v>799.95</v>
      </c>
    </row>
    <row r="853" spans="1:8">
      <c r="A853" s="365" t="s">
        <v>230</v>
      </c>
      <c r="B853" s="366" t="s">
        <v>242</v>
      </c>
      <c r="C853" s="367" t="s">
        <v>232</v>
      </c>
      <c r="D853" s="366" t="s">
        <v>238</v>
      </c>
      <c r="E853" s="368">
        <v>43222</v>
      </c>
      <c r="F853" s="369">
        <v>799.95</v>
      </c>
      <c r="G853" s="370">
        <v>7</v>
      </c>
      <c r="H853" s="371">
        <f t="shared" si="13"/>
        <v>5599.65</v>
      </c>
    </row>
    <row r="854" spans="1:8">
      <c r="A854" s="365" t="s">
        <v>230</v>
      </c>
      <c r="B854" s="366" t="s">
        <v>231</v>
      </c>
      <c r="C854" s="367" t="s">
        <v>232</v>
      </c>
      <c r="D854" s="366" t="s">
        <v>238</v>
      </c>
      <c r="E854" s="368">
        <v>43223</v>
      </c>
      <c r="F854" s="369">
        <v>340.95</v>
      </c>
      <c r="G854" s="370">
        <v>10</v>
      </c>
      <c r="H854" s="371">
        <f t="shared" si="13"/>
        <v>3409.5</v>
      </c>
    </row>
    <row r="855" spans="1:8">
      <c r="A855" s="365" t="s">
        <v>225</v>
      </c>
      <c r="B855" s="366" t="s">
        <v>239</v>
      </c>
      <c r="C855" s="367" t="s">
        <v>227</v>
      </c>
      <c r="D855" s="366" t="s">
        <v>247</v>
      </c>
      <c r="E855" s="368">
        <v>43223</v>
      </c>
      <c r="F855" s="369">
        <v>168.95</v>
      </c>
      <c r="G855" s="370">
        <v>6</v>
      </c>
      <c r="H855" s="371">
        <f t="shared" si="13"/>
        <v>1013.7</v>
      </c>
    </row>
    <row r="856" spans="1:8">
      <c r="A856" s="365" t="s">
        <v>235</v>
      </c>
      <c r="B856" s="366" t="s">
        <v>231</v>
      </c>
      <c r="C856" s="367" t="s">
        <v>237</v>
      </c>
      <c r="D856" s="366" t="s">
        <v>238</v>
      </c>
      <c r="E856" s="368">
        <v>43224</v>
      </c>
      <c r="F856" s="369">
        <v>340.95</v>
      </c>
      <c r="G856" s="370">
        <v>2</v>
      </c>
      <c r="H856" s="371">
        <f t="shared" si="13"/>
        <v>681.9</v>
      </c>
    </row>
    <row r="857" spans="1:8">
      <c r="A857" s="365" t="s">
        <v>230</v>
      </c>
      <c r="B857" s="366" t="s">
        <v>226</v>
      </c>
      <c r="C857" s="367" t="s">
        <v>232</v>
      </c>
      <c r="D857" s="366" t="s">
        <v>247</v>
      </c>
      <c r="E857" s="368">
        <v>43224</v>
      </c>
      <c r="F857" s="369">
        <v>340.95</v>
      </c>
      <c r="G857" s="370">
        <v>13</v>
      </c>
      <c r="H857" s="371">
        <f t="shared" si="13"/>
        <v>4432.35</v>
      </c>
    </row>
    <row r="858" spans="1:8">
      <c r="A858" s="365" t="s">
        <v>235</v>
      </c>
      <c r="B858" s="366" t="s">
        <v>231</v>
      </c>
      <c r="C858" s="367" t="s">
        <v>237</v>
      </c>
      <c r="D858" s="366" t="s">
        <v>250</v>
      </c>
      <c r="E858" s="368">
        <v>43227</v>
      </c>
      <c r="F858" s="369">
        <v>340.95</v>
      </c>
      <c r="G858" s="370">
        <v>3</v>
      </c>
      <c r="H858" s="371">
        <f t="shared" si="13"/>
        <v>1022.85</v>
      </c>
    </row>
    <row r="859" spans="1:8">
      <c r="A859" s="365" t="s">
        <v>230</v>
      </c>
      <c r="B859" s="366" t="s">
        <v>239</v>
      </c>
      <c r="C859" s="367" t="s">
        <v>232</v>
      </c>
      <c r="D859" s="366" t="s">
        <v>250</v>
      </c>
      <c r="E859" s="368">
        <v>43227</v>
      </c>
      <c r="F859" s="369">
        <v>168.95</v>
      </c>
      <c r="G859" s="370">
        <v>8</v>
      </c>
      <c r="H859" s="371">
        <f t="shared" si="13"/>
        <v>1351.6</v>
      </c>
    </row>
    <row r="860" spans="1:8">
      <c r="A860" s="365" t="s">
        <v>245</v>
      </c>
      <c r="B860" s="366" t="s">
        <v>242</v>
      </c>
      <c r="C860" s="367" t="s">
        <v>243</v>
      </c>
      <c r="D860" s="366" t="s">
        <v>228</v>
      </c>
      <c r="E860" s="368">
        <v>43228</v>
      </c>
      <c r="F860" s="369">
        <v>799.95</v>
      </c>
      <c r="G860" s="370">
        <v>19</v>
      </c>
      <c r="H860" s="371">
        <f t="shared" si="13"/>
        <v>15199.05</v>
      </c>
    </row>
    <row r="861" spans="1:8">
      <c r="A861" s="365" t="s">
        <v>241</v>
      </c>
      <c r="B861" s="366" t="s">
        <v>236</v>
      </c>
      <c r="C861" s="367" t="s">
        <v>243</v>
      </c>
      <c r="D861" s="366" t="s">
        <v>247</v>
      </c>
      <c r="E861" s="368">
        <v>43228</v>
      </c>
      <c r="F861" s="369">
        <v>79.99</v>
      </c>
      <c r="G861" s="370">
        <v>12</v>
      </c>
      <c r="H861" s="371">
        <f t="shared" si="13"/>
        <v>959.88</v>
      </c>
    </row>
    <row r="862" spans="1:8">
      <c r="A862" s="365" t="s">
        <v>230</v>
      </c>
      <c r="B862" s="366" t="s">
        <v>242</v>
      </c>
      <c r="C862" s="367" t="s">
        <v>232</v>
      </c>
      <c r="D862" s="366" t="s">
        <v>250</v>
      </c>
      <c r="E862" s="368">
        <v>43228</v>
      </c>
      <c r="F862" s="369">
        <v>799.95</v>
      </c>
      <c r="G862" s="370">
        <v>3</v>
      </c>
      <c r="H862" s="371">
        <f t="shared" si="13"/>
        <v>2399.85</v>
      </c>
    </row>
    <row r="863" spans="1:8">
      <c r="A863" s="365" t="s">
        <v>245</v>
      </c>
      <c r="B863" s="366" t="s">
        <v>239</v>
      </c>
      <c r="C863" s="367" t="s">
        <v>243</v>
      </c>
      <c r="D863" s="366" t="s">
        <v>233</v>
      </c>
      <c r="E863" s="368">
        <v>43229</v>
      </c>
      <c r="F863" s="369">
        <v>168.95</v>
      </c>
      <c r="G863" s="370">
        <v>3</v>
      </c>
      <c r="H863" s="371">
        <f t="shared" si="13"/>
        <v>506.85</v>
      </c>
    </row>
    <row r="864" spans="1:8">
      <c r="A864" s="365" t="s">
        <v>240</v>
      </c>
      <c r="B864" s="366" t="s">
        <v>239</v>
      </c>
      <c r="C864" s="367" t="s">
        <v>232</v>
      </c>
      <c r="D864" s="366" t="s">
        <v>250</v>
      </c>
      <c r="E864" s="368">
        <v>43230</v>
      </c>
      <c r="F864" s="369">
        <v>168.95</v>
      </c>
      <c r="G864" s="370">
        <v>3</v>
      </c>
      <c r="H864" s="371">
        <f t="shared" si="13"/>
        <v>506.85</v>
      </c>
    </row>
    <row r="865" spans="1:8">
      <c r="A865" s="365" t="s">
        <v>251</v>
      </c>
      <c r="B865" s="366" t="s">
        <v>226</v>
      </c>
      <c r="C865" s="367" t="s">
        <v>237</v>
      </c>
      <c r="D865" s="366" t="s">
        <v>233</v>
      </c>
      <c r="E865" s="368">
        <v>43231</v>
      </c>
      <c r="F865" s="369">
        <v>340.95</v>
      </c>
      <c r="G865" s="370">
        <v>7</v>
      </c>
      <c r="H865" s="371">
        <f t="shared" si="13"/>
        <v>2386.65</v>
      </c>
    </row>
    <row r="866" spans="1:8">
      <c r="A866" s="365" t="s">
        <v>225</v>
      </c>
      <c r="B866" s="366" t="s">
        <v>242</v>
      </c>
      <c r="C866" s="367" t="s">
        <v>227</v>
      </c>
      <c r="D866" s="366" t="s">
        <v>238</v>
      </c>
      <c r="E866" s="368">
        <v>43233</v>
      </c>
      <c r="F866" s="369">
        <v>799.95</v>
      </c>
      <c r="G866" s="370">
        <v>10</v>
      </c>
      <c r="H866" s="371">
        <f t="shared" si="13"/>
        <v>7999.5</v>
      </c>
    </row>
    <row r="867" spans="1:8">
      <c r="A867" s="365" t="s">
        <v>249</v>
      </c>
      <c r="B867" s="366" t="s">
        <v>242</v>
      </c>
      <c r="C867" s="367" t="s">
        <v>243</v>
      </c>
      <c r="D867" s="366" t="s">
        <v>233</v>
      </c>
      <c r="E867" s="368">
        <v>43233</v>
      </c>
      <c r="F867" s="369">
        <v>799.95</v>
      </c>
      <c r="G867" s="370">
        <v>1</v>
      </c>
      <c r="H867" s="371">
        <f t="shared" si="13"/>
        <v>799.95</v>
      </c>
    </row>
    <row r="868" spans="1:8">
      <c r="A868" s="365" t="s">
        <v>241</v>
      </c>
      <c r="B868" s="366" t="s">
        <v>231</v>
      </c>
      <c r="C868" s="367" t="s">
        <v>243</v>
      </c>
      <c r="D868" s="366" t="s">
        <v>233</v>
      </c>
      <c r="E868" s="368">
        <v>43233</v>
      </c>
      <c r="F868" s="369">
        <v>340.95</v>
      </c>
      <c r="G868" s="370">
        <v>8</v>
      </c>
      <c r="H868" s="371">
        <f t="shared" si="13"/>
        <v>2727.6</v>
      </c>
    </row>
    <row r="869" spans="1:8">
      <c r="A869" s="365" t="s">
        <v>225</v>
      </c>
      <c r="B869" s="366" t="s">
        <v>242</v>
      </c>
      <c r="C869" s="367" t="s">
        <v>227</v>
      </c>
      <c r="D869" s="366" t="s">
        <v>247</v>
      </c>
      <c r="E869" s="368">
        <v>43234</v>
      </c>
      <c r="F869" s="369">
        <v>799.95</v>
      </c>
      <c r="G869" s="370">
        <v>10</v>
      </c>
      <c r="H869" s="371">
        <f t="shared" si="13"/>
        <v>7999.5</v>
      </c>
    </row>
    <row r="870" spans="1:8">
      <c r="A870" s="365" t="s">
        <v>240</v>
      </c>
      <c r="B870" s="366" t="s">
        <v>226</v>
      </c>
      <c r="C870" s="367" t="s">
        <v>232</v>
      </c>
      <c r="D870" s="366" t="s">
        <v>250</v>
      </c>
      <c r="E870" s="368">
        <v>43234</v>
      </c>
      <c r="F870" s="369">
        <v>340.95</v>
      </c>
      <c r="G870" s="370">
        <v>10</v>
      </c>
      <c r="H870" s="371">
        <f t="shared" si="13"/>
        <v>3409.5</v>
      </c>
    </row>
    <row r="871" spans="1:8">
      <c r="A871" s="365" t="s">
        <v>225</v>
      </c>
      <c r="B871" s="366" t="s">
        <v>231</v>
      </c>
      <c r="C871" s="367" t="s">
        <v>227</v>
      </c>
      <c r="D871" s="366" t="s">
        <v>250</v>
      </c>
      <c r="E871" s="368">
        <v>43234</v>
      </c>
      <c r="F871" s="369">
        <v>340.95</v>
      </c>
      <c r="G871" s="370">
        <v>10</v>
      </c>
      <c r="H871" s="371">
        <f t="shared" si="13"/>
        <v>3409.5</v>
      </c>
    </row>
    <row r="872" spans="1:8">
      <c r="A872" s="365" t="s">
        <v>225</v>
      </c>
      <c r="B872" s="366" t="s">
        <v>242</v>
      </c>
      <c r="C872" s="367" t="s">
        <v>227</v>
      </c>
      <c r="D872" s="366" t="s">
        <v>247</v>
      </c>
      <c r="E872" s="368">
        <v>43235</v>
      </c>
      <c r="F872" s="369">
        <v>799.95</v>
      </c>
      <c r="G872" s="370">
        <v>6</v>
      </c>
      <c r="H872" s="371">
        <f t="shared" si="13"/>
        <v>4799.7</v>
      </c>
    </row>
    <row r="873" spans="1:8">
      <c r="A873" s="365" t="s">
        <v>225</v>
      </c>
      <c r="B873" s="366" t="s">
        <v>239</v>
      </c>
      <c r="C873" s="367" t="s">
        <v>227</v>
      </c>
      <c r="D873" s="366" t="s">
        <v>247</v>
      </c>
      <c r="E873" s="368">
        <v>43235</v>
      </c>
      <c r="F873" s="369">
        <v>168.95</v>
      </c>
      <c r="G873" s="370">
        <v>1</v>
      </c>
      <c r="H873" s="371">
        <f t="shared" si="13"/>
        <v>168.95</v>
      </c>
    </row>
    <row r="874" spans="1:8">
      <c r="A874" s="365" t="s">
        <v>230</v>
      </c>
      <c r="B874" s="366" t="s">
        <v>242</v>
      </c>
      <c r="C874" s="367" t="s">
        <v>232</v>
      </c>
      <c r="D874" s="366" t="s">
        <v>228</v>
      </c>
      <c r="E874" s="368">
        <v>43236</v>
      </c>
      <c r="F874" s="369">
        <v>799.95</v>
      </c>
      <c r="G874" s="370">
        <v>18</v>
      </c>
      <c r="H874" s="371">
        <f t="shared" si="13"/>
        <v>14399.1</v>
      </c>
    </row>
    <row r="875" spans="1:8">
      <c r="A875" s="365" t="s">
        <v>225</v>
      </c>
      <c r="B875" s="366" t="s">
        <v>231</v>
      </c>
      <c r="C875" s="367" t="s">
        <v>227</v>
      </c>
      <c r="D875" s="366" t="s">
        <v>250</v>
      </c>
      <c r="E875" s="368">
        <v>43240</v>
      </c>
      <c r="F875" s="369">
        <v>340.95</v>
      </c>
      <c r="G875" s="370">
        <v>2</v>
      </c>
      <c r="H875" s="371">
        <f t="shared" si="13"/>
        <v>681.9</v>
      </c>
    </row>
    <row r="876" spans="1:8">
      <c r="A876" s="365" t="s">
        <v>245</v>
      </c>
      <c r="B876" s="366" t="s">
        <v>231</v>
      </c>
      <c r="C876" s="367" t="s">
        <v>243</v>
      </c>
      <c r="D876" s="366" t="s">
        <v>238</v>
      </c>
      <c r="E876" s="368">
        <v>43241</v>
      </c>
      <c r="F876" s="369">
        <v>340.95</v>
      </c>
      <c r="G876" s="370">
        <v>9</v>
      </c>
      <c r="H876" s="371">
        <f t="shared" si="13"/>
        <v>3068.55</v>
      </c>
    </row>
    <row r="877" spans="1:8">
      <c r="A877" s="365" t="s">
        <v>241</v>
      </c>
      <c r="B877" s="366" t="s">
        <v>242</v>
      </c>
      <c r="C877" s="367" t="s">
        <v>243</v>
      </c>
      <c r="D877" s="366" t="s">
        <v>247</v>
      </c>
      <c r="E877" s="368">
        <v>43241</v>
      </c>
      <c r="F877" s="369">
        <v>799.95</v>
      </c>
      <c r="G877" s="370">
        <v>15</v>
      </c>
      <c r="H877" s="371">
        <f t="shared" si="13"/>
        <v>11999.25</v>
      </c>
    </row>
    <row r="878" spans="1:8">
      <c r="A878" s="365" t="s">
        <v>225</v>
      </c>
      <c r="B878" s="366" t="s">
        <v>226</v>
      </c>
      <c r="C878" s="367" t="s">
        <v>227</v>
      </c>
      <c r="D878" s="366" t="s">
        <v>238</v>
      </c>
      <c r="E878" s="368">
        <v>43243</v>
      </c>
      <c r="F878" s="369">
        <v>340.95</v>
      </c>
      <c r="G878" s="370">
        <v>9</v>
      </c>
      <c r="H878" s="371">
        <f t="shared" si="13"/>
        <v>3068.55</v>
      </c>
    </row>
    <row r="879" spans="1:8">
      <c r="A879" s="365" t="s">
        <v>240</v>
      </c>
      <c r="B879" s="366" t="s">
        <v>231</v>
      </c>
      <c r="C879" s="367" t="s">
        <v>232</v>
      </c>
      <c r="D879" s="366" t="s">
        <v>247</v>
      </c>
      <c r="E879" s="368">
        <v>43243</v>
      </c>
      <c r="F879" s="369">
        <v>340.95</v>
      </c>
      <c r="G879" s="370">
        <v>13</v>
      </c>
      <c r="H879" s="371">
        <f t="shared" si="13"/>
        <v>4432.35</v>
      </c>
    </row>
    <row r="880" spans="1:8">
      <c r="A880" s="365" t="s">
        <v>241</v>
      </c>
      <c r="B880" s="366" t="s">
        <v>236</v>
      </c>
      <c r="C880" s="367" t="s">
        <v>243</v>
      </c>
      <c r="D880" s="366" t="s">
        <v>250</v>
      </c>
      <c r="E880" s="368">
        <v>43243</v>
      </c>
      <c r="F880" s="369">
        <v>79.99</v>
      </c>
      <c r="G880" s="370">
        <v>5</v>
      </c>
      <c r="H880" s="371">
        <f t="shared" si="13"/>
        <v>399.95</v>
      </c>
    </row>
    <row r="881" spans="1:8">
      <c r="A881" s="365" t="s">
        <v>240</v>
      </c>
      <c r="B881" s="366" t="s">
        <v>231</v>
      </c>
      <c r="C881" s="367" t="s">
        <v>232</v>
      </c>
      <c r="D881" s="366" t="s">
        <v>228</v>
      </c>
      <c r="E881" s="368">
        <v>43244</v>
      </c>
      <c r="F881" s="369">
        <v>340.95</v>
      </c>
      <c r="G881" s="370">
        <v>13</v>
      </c>
      <c r="H881" s="371">
        <f t="shared" si="13"/>
        <v>4432.35</v>
      </c>
    </row>
    <row r="882" spans="1:8">
      <c r="A882" s="365" t="s">
        <v>245</v>
      </c>
      <c r="B882" s="366" t="s">
        <v>231</v>
      </c>
      <c r="C882" s="367" t="s">
        <v>243</v>
      </c>
      <c r="D882" s="366" t="s">
        <v>238</v>
      </c>
      <c r="E882" s="368">
        <v>43245</v>
      </c>
      <c r="F882" s="369">
        <v>340.95</v>
      </c>
      <c r="G882" s="370">
        <v>12</v>
      </c>
      <c r="H882" s="371">
        <f t="shared" si="13"/>
        <v>4091.4</v>
      </c>
    </row>
    <row r="883" spans="1:8">
      <c r="A883" s="365" t="s">
        <v>230</v>
      </c>
      <c r="B883" s="366" t="s">
        <v>239</v>
      </c>
      <c r="C883" s="367" t="s">
        <v>232</v>
      </c>
      <c r="D883" s="366" t="s">
        <v>233</v>
      </c>
      <c r="E883" s="368">
        <v>43245</v>
      </c>
      <c r="F883" s="369">
        <v>168.95</v>
      </c>
      <c r="G883" s="370">
        <v>15</v>
      </c>
      <c r="H883" s="371">
        <f t="shared" si="13"/>
        <v>2534.25</v>
      </c>
    </row>
    <row r="884" spans="1:8">
      <c r="A884" s="365" t="s">
        <v>251</v>
      </c>
      <c r="B884" s="366" t="s">
        <v>231</v>
      </c>
      <c r="C884" s="367" t="s">
        <v>227</v>
      </c>
      <c r="D884" s="366" t="s">
        <v>238</v>
      </c>
      <c r="E884" s="368">
        <v>43248</v>
      </c>
      <c r="F884" s="369">
        <v>340.95</v>
      </c>
      <c r="G884" s="370">
        <v>7</v>
      </c>
      <c r="H884" s="371">
        <f t="shared" si="13"/>
        <v>2386.65</v>
      </c>
    </row>
    <row r="885" spans="1:8">
      <c r="A885" s="365" t="s">
        <v>245</v>
      </c>
      <c r="B885" s="366" t="s">
        <v>242</v>
      </c>
      <c r="C885" s="367" t="s">
        <v>243</v>
      </c>
      <c r="D885" s="366" t="s">
        <v>238</v>
      </c>
      <c r="E885" s="368">
        <v>43249</v>
      </c>
      <c r="F885" s="369">
        <v>799.95</v>
      </c>
      <c r="G885" s="370">
        <v>5</v>
      </c>
      <c r="H885" s="371">
        <f t="shared" si="13"/>
        <v>3999.75</v>
      </c>
    </row>
    <row r="886" spans="1:8">
      <c r="A886" s="365" t="s">
        <v>240</v>
      </c>
      <c r="B886" s="366" t="s">
        <v>242</v>
      </c>
      <c r="C886" s="367" t="s">
        <v>232</v>
      </c>
      <c r="D886" s="366" t="s">
        <v>238</v>
      </c>
      <c r="E886" s="368">
        <v>43250</v>
      </c>
      <c r="F886" s="369">
        <v>799.95</v>
      </c>
      <c r="G886" s="370">
        <v>14</v>
      </c>
      <c r="H886" s="371">
        <f t="shared" si="13"/>
        <v>11199.3</v>
      </c>
    </row>
    <row r="887" spans="1:8">
      <c r="A887" s="365" t="s">
        <v>230</v>
      </c>
      <c r="B887" s="366" t="s">
        <v>236</v>
      </c>
      <c r="C887" s="367" t="s">
        <v>232</v>
      </c>
      <c r="D887" s="366" t="s">
        <v>238</v>
      </c>
      <c r="E887" s="368">
        <v>43250</v>
      </c>
      <c r="F887" s="369">
        <v>79.99</v>
      </c>
      <c r="G887" s="370">
        <v>15</v>
      </c>
      <c r="H887" s="371">
        <f t="shared" si="13"/>
        <v>1199.85</v>
      </c>
    </row>
    <row r="888" spans="1:8">
      <c r="A888" s="365" t="s">
        <v>245</v>
      </c>
      <c r="B888" s="366" t="s">
        <v>231</v>
      </c>
      <c r="C888" s="367" t="s">
        <v>243</v>
      </c>
      <c r="D888" s="366" t="s">
        <v>247</v>
      </c>
      <c r="E888" s="368">
        <v>43250</v>
      </c>
      <c r="F888" s="369">
        <v>340.95</v>
      </c>
      <c r="G888" s="370">
        <v>11</v>
      </c>
      <c r="H888" s="371">
        <f t="shared" si="13"/>
        <v>3750.45</v>
      </c>
    </row>
    <row r="889" spans="1:8">
      <c r="A889" s="365" t="s">
        <v>240</v>
      </c>
      <c r="B889" s="366" t="s">
        <v>239</v>
      </c>
      <c r="C889" s="367" t="s">
        <v>232</v>
      </c>
      <c r="D889" s="366" t="s">
        <v>238</v>
      </c>
      <c r="E889" s="368">
        <v>43251</v>
      </c>
      <c r="F889" s="369">
        <v>168.95</v>
      </c>
      <c r="G889" s="370">
        <v>12</v>
      </c>
      <c r="H889" s="371">
        <f t="shared" si="13"/>
        <v>2027.4</v>
      </c>
    </row>
    <row r="890" spans="1:8">
      <c r="A890" s="365" t="s">
        <v>249</v>
      </c>
      <c r="B890" s="366" t="s">
        <v>226</v>
      </c>
      <c r="C890" s="367" t="s">
        <v>243</v>
      </c>
      <c r="D890" s="366" t="s">
        <v>228</v>
      </c>
      <c r="E890" s="368">
        <v>43252</v>
      </c>
      <c r="F890" s="369">
        <v>340.95</v>
      </c>
      <c r="G890" s="370">
        <v>11</v>
      </c>
      <c r="H890" s="371">
        <f t="shared" si="13"/>
        <v>3750.45</v>
      </c>
    </row>
    <row r="891" spans="1:8">
      <c r="A891" s="365" t="s">
        <v>230</v>
      </c>
      <c r="B891" s="366" t="s">
        <v>239</v>
      </c>
      <c r="C891" s="367" t="s">
        <v>232</v>
      </c>
      <c r="D891" s="366" t="s">
        <v>228</v>
      </c>
      <c r="E891" s="368">
        <v>43252</v>
      </c>
      <c r="F891" s="369">
        <v>168.95</v>
      </c>
      <c r="G891" s="370">
        <v>6</v>
      </c>
      <c r="H891" s="371">
        <f t="shared" si="13"/>
        <v>1013.7</v>
      </c>
    </row>
    <row r="892" spans="1:8">
      <c r="A892" s="365" t="s">
        <v>249</v>
      </c>
      <c r="B892" s="366" t="s">
        <v>226</v>
      </c>
      <c r="C892" s="367" t="s">
        <v>243</v>
      </c>
      <c r="D892" s="366" t="s">
        <v>233</v>
      </c>
      <c r="E892" s="368">
        <v>43252</v>
      </c>
      <c r="F892" s="369">
        <v>340.95</v>
      </c>
      <c r="G892" s="370">
        <v>14</v>
      </c>
      <c r="H892" s="371">
        <f t="shared" si="13"/>
        <v>4773.3</v>
      </c>
    </row>
    <row r="893" spans="1:8">
      <c r="A893" s="365" t="s">
        <v>225</v>
      </c>
      <c r="B893" s="366" t="s">
        <v>231</v>
      </c>
      <c r="C893" s="367" t="s">
        <v>227</v>
      </c>
      <c r="D893" s="366" t="s">
        <v>228</v>
      </c>
      <c r="E893" s="368">
        <v>43254</v>
      </c>
      <c r="F893" s="369">
        <v>340.95</v>
      </c>
      <c r="G893" s="370">
        <v>13</v>
      </c>
      <c r="H893" s="371">
        <f t="shared" si="13"/>
        <v>4432.35</v>
      </c>
    </row>
    <row r="894" spans="1:8">
      <c r="A894" s="365" t="s">
        <v>230</v>
      </c>
      <c r="B894" s="366" t="s">
        <v>239</v>
      </c>
      <c r="C894" s="367" t="s">
        <v>232</v>
      </c>
      <c r="D894" s="366" t="s">
        <v>247</v>
      </c>
      <c r="E894" s="368">
        <v>43254</v>
      </c>
      <c r="F894" s="369">
        <v>168.95</v>
      </c>
      <c r="G894" s="370">
        <v>6</v>
      </c>
      <c r="H894" s="371">
        <f t="shared" si="13"/>
        <v>1013.7</v>
      </c>
    </row>
    <row r="895" spans="1:8">
      <c r="A895" s="365" t="s">
        <v>251</v>
      </c>
      <c r="B895" s="366" t="s">
        <v>239</v>
      </c>
      <c r="C895" s="367" t="s">
        <v>227</v>
      </c>
      <c r="D895" s="366" t="s">
        <v>238</v>
      </c>
      <c r="E895" s="368">
        <v>43255</v>
      </c>
      <c r="F895" s="369">
        <v>168.95</v>
      </c>
      <c r="G895" s="370">
        <v>4</v>
      </c>
      <c r="H895" s="371">
        <f t="shared" si="13"/>
        <v>675.8</v>
      </c>
    </row>
    <row r="896" spans="1:8">
      <c r="A896" s="365" t="s">
        <v>241</v>
      </c>
      <c r="B896" s="366" t="s">
        <v>231</v>
      </c>
      <c r="C896" s="367" t="s">
        <v>243</v>
      </c>
      <c r="D896" s="366" t="s">
        <v>228</v>
      </c>
      <c r="E896" s="368">
        <v>43255</v>
      </c>
      <c r="F896" s="369">
        <v>340.95</v>
      </c>
      <c r="G896" s="370">
        <v>11</v>
      </c>
      <c r="H896" s="371">
        <f t="shared" si="13"/>
        <v>3750.45</v>
      </c>
    </row>
    <row r="897" spans="1:8">
      <c r="A897" s="365" t="s">
        <v>225</v>
      </c>
      <c r="B897" s="366" t="s">
        <v>239</v>
      </c>
      <c r="C897" s="367" t="s">
        <v>227</v>
      </c>
      <c r="D897" s="366" t="s">
        <v>247</v>
      </c>
      <c r="E897" s="368">
        <v>43255</v>
      </c>
      <c r="F897" s="369">
        <v>168.95</v>
      </c>
      <c r="G897" s="370">
        <v>7</v>
      </c>
      <c r="H897" s="371">
        <f t="shared" si="13"/>
        <v>1182.65</v>
      </c>
    </row>
    <row r="898" spans="1:8">
      <c r="A898" s="365" t="s">
        <v>249</v>
      </c>
      <c r="B898" s="366" t="s">
        <v>231</v>
      </c>
      <c r="C898" s="367" t="s">
        <v>243</v>
      </c>
      <c r="D898" s="366" t="s">
        <v>233</v>
      </c>
      <c r="E898" s="368">
        <v>43255</v>
      </c>
      <c r="F898" s="369">
        <v>340.95</v>
      </c>
      <c r="G898" s="370">
        <v>5</v>
      </c>
      <c r="H898" s="371">
        <f t="shared" si="13"/>
        <v>1704.75</v>
      </c>
    </row>
    <row r="899" spans="1:8">
      <c r="A899" s="365" t="s">
        <v>245</v>
      </c>
      <c r="B899" s="366" t="s">
        <v>239</v>
      </c>
      <c r="C899" s="367" t="s">
        <v>243</v>
      </c>
      <c r="D899" s="366" t="s">
        <v>250</v>
      </c>
      <c r="E899" s="368">
        <v>43255</v>
      </c>
      <c r="F899" s="369">
        <v>168.95</v>
      </c>
      <c r="G899" s="370">
        <v>5</v>
      </c>
      <c r="H899" s="371">
        <f t="shared" si="13"/>
        <v>844.75</v>
      </c>
    </row>
    <row r="900" spans="1:8">
      <c r="A900" s="365" t="s">
        <v>245</v>
      </c>
      <c r="B900" s="366" t="s">
        <v>226</v>
      </c>
      <c r="C900" s="367" t="s">
        <v>243</v>
      </c>
      <c r="D900" s="366" t="s">
        <v>228</v>
      </c>
      <c r="E900" s="368">
        <v>43256</v>
      </c>
      <c r="F900" s="369">
        <v>340.95</v>
      </c>
      <c r="G900" s="370">
        <v>8</v>
      </c>
      <c r="H900" s="371">
        <f t="shared" si="13"/>
        <v>2727.6</v>
      </c>
    </row>
    <row r="901" spans="1:8">
      <c r="A901" s="365" t="s">
        <v>235</v>
      </c>
      <c r="B901" s="366" t="s">
        <v>226</v>
      </c>
      <c r="C901" s="367" t="s">
        <v>237</v>
      </c>
      <c r="D901" s="366" t="s">
        <v>228</v>
      </c>
      <c r="E901" s="368">
        <v>43261</v>
      </c>
      <c r="F901" s="369">
        <v>340.95</v>
      </c>
      <c r="G901" s="370">
        <v>12</v>
      </c>
      <c r="H901" s="371">
        <f t="shared" si="13"/>
        <v>4091.4</v>
      </c>
    </row>
    <row r="902" spans="1:8">
      <c r="A902" s="365" t="s">
        <v>230</v>
      </c>
      <c r="B902" s="366" t="s">
        <v>231</v>
      </c>
      <c r="C902" s="367" t="s">
        <v>232</v>
      </c>
      <c r="D902" s="366" t="s">
        <v>233</v>
      </c>
      <c r="E902" s="368">
        <v>43261</v>
      </c>
      <c r="F902" s="369">
        <v>340.95</v>
      </c>
      <c r="G902" s="370">
        <v>12</v>
      </c>
      <c r="H902" s="371">
        <f t="shared" ref="H902:H914" si="14">F902*G902</f>
        <v>4091.4</v>
      </c>
    </row>
    <row r="903" spans="1:8">
      <c r="A903" s="365" t="s">
        <v>225</v>
      </c>
      <c r="B903" s="366" t="s">
        <v>242</v>
      </c>
      <c r="C903" s="367" t="s">
        <v>227</v>
      </c>
      <c r="D903" s="366" t="s">
        <v>233</v>
      </c>
      <c r="E903" s="368">
        <v>43261</v>
      </c>
      <c r="F903" s="369">
        <v>799.95</v>
      </c>
      <c r="G903" s="370">
        <v>3</v>
      </c>
      <c r="H903" s="371">
        <f t="shared" si="14"/>
        <v>2399.85</v>
      </c>
    </row>
    <row r="904" spans="1:8">
      <c r="A904" s="365" t="s">
        <v>225</v>
      </c>
      <c r="B904" s="366" t="s">
        <v>231</v>
      </c>
      <c r="C904" s="367" t="s">
        <v>227</v>
      </c>
      <c r="D904" s="366" t="s">
        <v>233</v>
      </c>
      <c r="E904" s="368">
        <v>43261</v>
      </c>
      <c r="F904" s="369">
        <v>340.95</v>
      </c>
      <c r="G904" s="370">
        <v>15</v>
      </c>
      <c r="H904" s="371">
        <f t="shared" si="14"/>
        <v>5114.25</v>
      </c>
    </row>
    <row r="905" spans="1:8">
      <c r="A905" s="365" t="s">
        <v>241</v>
      </c>
      <c r="B905" s="366" t="s">
        <v>236</v>
      </c>
      <c r="C905" s="367" t="s">
        <v>243</v>
      </c>
      <c r="D905" s="366" t="s">
        <v>238</v>
      </c>
      <c r="E905" s="368">
        <v>43262</v>
      </c>
      <c r="F905" s="369">
        <v>79.99</v>
      </c>
      <c r="G905" s="370">
        <v>7</v>
      </c>
      <c r="H905" s="371">
        <f t="shared" si="14"/>
        <v>559.93</v>
      </c>
    </row>
    <row r="906" spans="1:8">
      <c r="A906" s="365" t="s">
        <v>251</v>
      </c>
      <c r="B906" s="366" t="s">
        <v>231</v>
      </c>
      <c r="C906" s="367" t="s">
        <v>227</v>
      </c>
      <c r="D906" s="366" t="s">
        <v>228</v>
      </c>
      <c r="E906" s="368">
        <v>43262</v>
      </c>
      <c r="F906" s="369">
        <v>340.95</v>
      </c>
      <c r="G906" s="370">
        <v>20</v>
      </c>
      <c r="H906" s="371">
        <f t="shared" si="14"/>
        <v>6819</v>
      </c>
    </row>
    <row r="907" spans="1:8">
      <c r="A907" s="365" t="s">
        <v>225</v>
      </c>
      <c r="B907" s="366" t="s">
        <v>242</v>
      </c>
      <c r="C907" s="367" t="s">
        <v>227</v>
      </c>
      <c r="D907" s="366" t="s">
        <v>228</v>
      </c>
      <c r="E907" s="368">
        <v>43262</v>
      </c>
      <c r="F907" s="369">
        <v>799.95</v>
      </c>
      <c r="G907" s="370">
        <v>9</v>
      </c>
      <c r="H907" s="371">
        <f t="shared" si="14"/>
        <v>7199.55</v>
      </c>
    </row>
    <row r="908" spans="1:8">
      <c r="A908" s="365" t="s">
        <v>249</v>
      </c>
      <c r="B908" s="366" t="s">
        <v>239</v>
      </c>
      <c r="C908" s="367" t="s">
        <v>243</v>
      </c>
      <c r="D908" s="366" t="s">
        <v>238</v>
      </c>
      <c r="E908" s="368">
        <v>43263</v>
      </c>
      <c r="F908" s="369">
        <v>168.95</v>
      </c>
      <c r="G908" s="370">
        <v>3</v>
      </c>
      <c r="H908" s="371">
        <f t="shared" si="14"/>
        <v>506.85</v>
      </c>
    </row>
    <row r="909" spans="1:8">
      <c r="A909" s="365" t="s">
        <v>240</v>
      </c>
      <c r="B909" s="366" t="s">
        <v>226</v>
      </c>
      <c r="C909" s="367" t="s">
        <v>232</v>
      </c>
      <c r="D909" s="366" t="s">
        <v>228</v>
      </c>
      <c r="E909" s="368">
        <v>43263</v>
      </c>
      <c r="F909" s="369">
        <v>340.95</v>
      </c>
      <c r="G909" s="370">
        <v>18</v>
      </c>
      <c r="H909" s="371">
        <f t="shared" si="14"/>
        <v>6137.1</v>
      </c>
    </row>
    <row r="910" spans="1:8">
      <c r="A910" s="365" t="s">
        <v>240</v>
      </c>
      <c r="B910" s="366" t="s">
        <v>231</v>
      </c>
      <c r="C910" s="367" t="s">
        <v>232</v>
      </c>
      <c r="D910" s="366" t="s">
        <v>247</v>
      </c>
      <c r="E910" s="368">
        <v>43263</v>
      </c>
      <c r="F910" s="369">
        <v>340.95</v>
      </c>
      <c r="G910" s="370">
        <v>12</v>
      </c>
      <c r="H910" s="371">
        <f t="shared" si="14"/>
        <v>4091.4</v>
      </c>
    </row>
    <row r="911" spans="1:8">
      <c r="A911" s="365" t="s">
        <v>241</v>
      </c>
      <c r="B911" s="366" t="s">
        <v>231</v>
      </c>
      <c r="C911" s="367" t="s">
        <v>243</v>
      </c>
      <c r="D911" s="366" t="s">
        <v>250</v>
      </c>
      <c r="E911" s="368">
        <v>43263</v>
      </c>
      <c r="F911" s="369">
        <v>340.95</v>
      </c>
      <c r="G911" s="370">
        <v>15</v>
      </c>
      <c r="H911" s="371">
        <f t="shared" si="14"/>
        <v>5114.25</v>
      </c>
    </row>
    <row r="912" spans="1:8">
      <c r="A912" s="365" t="s">
        <v>235</v>
      </c>
      <c r="B912" s="366" t="s">
        <v>236</v>
      </c>
      <c r="C912" s="367" t="s">
        <v>237</v>
      </c>
      <c r="D912" s="366" t="s">
        <v>238</v>
      </c>
      <c r="E912" s="368">
        <v>43264</v>
      </c>
      <c r="F912" s="369">
        <v>79.99</v>
      </c>
      <c r="G912" s="370">
        <v>11</v>
      </c>
      <c r="H912" s="371">
        <f t="shared" si="14"/>
        <v>879.89</v>
      </c>
    </row>
    <row r="913" spans="1:8">
      <c r="A913" s="365" t="s">
        <v>230</v>
      </c>
      <c r="B913" s="366" t="s">
        <v>239</v>
      </c>
      <c r="C913" s="367" t="s">
        <v>232</v>
      </c>
      <c r="D913" s="366" t="s">
        <v>233</v>
      </c>
      <c r="E913" s="368">
        <v>43269</v>
      </c>
      <c r="F913" s="369">
        <v>168.95</v>
      </c>
      <c r="G913" s="370">
        <v>8</v>
      </c>
      <c r="H913" s="371">
        <f t="shared" si="14"/>
        <v>1351.6</v>
      </c>
    </row>
    <row r="914" spans="1:8">
      <c r="A914" s="365" t="s">
        <v>225</v>
      </c>
      <c r="B914" s="366" t="s">
        <v>226</v>
      </c>
      <c r="C914" s="367" t="s">
        <v>227</v>
      </c>
      <c r="D914" s="366" t="s">
        <v>233</v>
      </c>
      <c r="E914" s="368">
        <v>43269</v>
      </c>
      <c r="F914" s="369">
        <v>340.95</v>
      </c>
      <c r="G914" s="370">
        <v>14</v>
      </c>
      <c r="H914" s="371">
        <f t="shared" si="14"/>
        <v>4773.3</v>
      </c>
    </row>
  </sheetData>
  <autoFilter ref="A5:H914">
    <extLst/>
  </autoFilter>
  <mergeCells count="1">
    <mergeCell ref="A1:H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workbookViewId="0">
      <selection activeCell="K6" sqref="K6:K17"/>
    </sheetView>
  </sheetViews>
  <sheetFormatPr defaultColWidth="9" defaultRowHeight="15"/>
  <cols>
    <col min="1" max="1" width="16.4285714285714" customWidth="1"/>
    <col min="2" max="2" width="16.2857142857143" customWidth="1"/>
    <col min="3" max="3" width="14.5714285714286" customWidth="1"/>
    <col min="4" max="4" width="11.8571428571429" customWidth="1"/>
    <col min="5" max="5" width="11.5714285714286" customWidth="1"/>
    <col min="6" max="6" width="12.4285714285714" customWidth="1"/>
    <col min="7" max="7" width="10.7142857142857" customWidth="1"/>
    <col min="8" max="8" width="13.8571428571429" customWidth="1"/>
    <col min="9" max="9" width="10" customWidth="1"/>
    <col min="10" max="10" width="13.1428571428571" customWidth="1"/>
    <col min="11" max="11" width="11.2857142857143" customWidth="1"/>
  </cols>
  <sheetData>
    <row r="1" spans="1:2">
      <c r="A1" t="s">
        <v>220</v>
      </c>
      <c r="B1" t="s">
        <v>253</v>
      </c>
    </row>
    <row r="3" spans="1:2">
      <c r="A3" t="s">
        <v>254</v>
      </c>
      <c r="B3" t="s">
        <v>255</v>
      </c>
    </row>
    <row r="4" spans="2:11">
      <c r="B4" t="s">
        <v>233</v>
      </c>
      <c r="C4" t="s">
        <v>256</v>
      </c>
      <c r="D4" t="s">
        <v>257</v>
      </c>
      <c r="F4" t="s">
        <v>258</v>
      </c>
      <c r="G4" t="s">
        <v>247</v>
      </c>
      <c r="H4" t="s">
        <v>259</v>
      </c>
      <c r="I4" t="s">
        <v>250</v>
      </c>
      <c r="J4" t="s">
        <v>260</v>
      </c>
      <c r="K4" t="s">
        <v>261</v>
      </c>
    </row>
    <row r="5" spans="1:9">
      <c r="A5" t="s">
        <v>262</v>
      </c>
      <c r="B5" t="s">
        <v>233</v>
      </c>
      <c r="D5" t="s">
        <v>238</v>
      </c>
      <c r="E5" t="s">
        <v>228</v>
      </c>
      <c r="G5" t="s">
        <v>247</v>
      </c>
      <c r="I5" t="s">
        <v>250</v>
      </c>
    </row>
    <row r="6" spans="1:11">
      <c r="A6" s="170" t="s">
        <v>263</v>
      </c>
      <c r="B6" s="171">
        <v>58540.59</v>
      </c>
      <c r="C6" s="171">
        <v>58540.59</v>
      </c>
      <c r="D6" s="171">
        <v>54319.63</v>
      </c>
      <c r="E6" s="171">
        <v>43800.99</v>
      </c>
      <c r="F6" s="171">
        <v>98120.62</v>
      </c>
      <c r="G6" s="171">
        <v>25812.97</v>
      </c>
      <c r="H6" s="171">
        <v>25812.97</v>
      </c>
      <c r="I6" s="171">
        <v>24983.8</v>
      </c>
      <c r="J6" s="171">
        <v>24983.8</v>
      </c>
      <c r="K6" s="171">
        <v>207457.98</v>
      </c>
    </row>
    <row r="7" spans="1:11">
      <c r="A7" s="170" t="s">
        <v>264</v>
      </c>
      <c r="B7" s="171">
        <v>21740.74</v>
      </c>
      <c r="C7" s="171">
        <v>21740.74</v>
      </c>
      <c r="D7" s="171">
        <v>41645.07</v>
      </c>
      <c r="E7" s="171">
        <v>24342.32</v>
      </c>
      <c r="F7" s="171">
        <v>65987.39</v>
      </c>
      <c r="G7" s="171">
        <v>48356.09</v>
      </c>
      <c r="H7" s="171">
        <v>48356.09</v>
      </c>
      <c r="I7" s="171">
        <v>33896.35</v>
      </c>
      <c r="J7" s="171">
        <v>33896.35</v>
      </c>
      <c r="K7" s="171">
        <v>169980.57</v>
      </c>
    </row>
    <row r="8" spans="1:11">
      <c r="A8" s="170" t="s">
        <v>265</v>
      </c>
      <c r="B8" s="171">
        <v>74452.63</v>
      </c>
      <c r="C8" s="171">
        <v>74452.63</v>
      </c>
      <c r="D8" s="171">
        <v>34803.74</v>
      </c>
      <c r="E8" s="171">
        <v>70536.43</v>
      </c>
      <c r="F8" s="171">
        <v>105340.17</v>
      </c>
      <c r="G8" s="171">
        <v>34497.47</v>
      </c>
      <c r="H8" s="171">
        <v>34497.47</v>
      </c>
      <c r="I8" s="171">
        <v>52172.02</v>
      </c>
      <c r="J8" s="171">
        <v>52172.02</v>
      </c>
      <c r="K8" s="171">
        <v>266462.29</v>
      </c>
    </row>
    <row r="9" spans="1:11">
      <c r="A9" s="170" t="s">
        <v>266</v>
      </c>
      <c r="B9" s="171">
        <v>33508.24</v>
      </c>
      <c r="C9" s="171">
        <v>33508.24</v>
      </c>
      <c r="D9" s="171">
        <v>60163.02</v>
      </c>
      <c r="E9" s="171">
        <v>44159.86</v>
      </c>
      <c r="F9" s="171">
        <v>104322.88</v>
      </c>
      <c r="G9" s="171">
        <v>22911.34</v>
      </c>
      <c r="H9" s="171">
        <v>22911.34</v>
      </c>
      <c r="I9" s="171">
        <v>23422.83</v>
      </c>
      <c r="J9" s="171">
        <v>23422.83</v>
      </c>
      <c r="K9" s="171">
        <v>184165.29</v>
      </c>
    </row>
    <row r="10" spans="1:11">
      <c r="A10" s="170" t="s">
        <v>267</v>
      </c>
      <c r="B10" s="171">
        <v>39139.59</v>
      </c>
      <c r="C10" s="171">
        <v>39139.59</v>
      </c>
      <c r="D10" s="171">
        <v>53692.86</v>
      </c>
      <c r="E10" s="171">
        <v>99265.09</v>
      </c>
      <c r="F10" s="171">
        <v>152957.95</v>
      </c>
      <c r="G10" s="171">
        <v>61477.89</v>
      </c>
      <c r="H10" s="171">
        <v>61477.89</v>
      </c>
      <c r="I10" s="171">
        <v>38468.28</v>
      </c>
      <c r="J10" s="171">
        <v>38468.28</v>
      </c>
      <c r="K10" s="171">
        <v>292043.71</v>
      </c>
    </row>
    <row r="11" spans="1:11">
      <c r="A11" s="170" t="s">
        <v>268</v>
      </c>
      <c r="B11" s="171">
        <v>42390.78</v>
      </c>
      <c r="C11" s="171">
        <v>42390.78</v>
      </c>
      <c r="D11" s="171">
        <v>46644.09</v>
      </c>
      <c r="E11" s="171">
        <v>127850.74</v>
      </c>
      <c r="F11" s="171">
        <v>174494.83</v>
      </c>
      <c r="G11" s="171">
        <v>28509.37</v>
      </c>
      <c r="H11" s="171">
        <v>28509.37</v>
      </c>
      <c r="I11" s="171">
        <v>44080.49</v>
      </c>
      <c r="J11" s="171">
        <v>44080.49</v>
      </c>
      <c r="K11" s="171">
        <v>289475.47</v>
      </c>
    </row>
    <row r="12" spans="1:11">
      <c r="A12" s="170" t="s">
        <v>269</v>
      </c>
      <c r="B12" s="171">
        <v>54070</v>
      </c>
      <c r="C12" s="171">
        <v>54070</v>
      </c>
      <c r="D12" s="171">
        <v>35903.35</v>
      </c>
      <c r="E12" s="171">
        <v>89073.87</v>
      </c>
      <c r="F12" s="171">
        <v>124977.22</v>
      </c>
      <c r="G12" s="171">
        <v>53681.07</v>
      </c>
      <c r="H12" s="171">
        <v>53681.07</v>
      </c>
      <c r="I12" s="171">
        <v>31530.05</v>
      </c>
      <c r="J12" s="171">
        <v>31530.05</v>
      </c>
      <c r="K12" s="171">
        <v>264258.34</v>
      </c>
    </row>
    <row r="13" spans="1:11">
      <c r="A13" s="170" t="s">
        <v>270</v>
      </c>
      <c r="B13" s="171">
        <v>25439.9</v>
      </c>
      <c r="C13" s="171">
        <v>25439.9</v>
      </c>
      <c r="D13" s="171">
        <v>42262.2</v>
      </c>
      <c r="E13" s="171">
        <v>84811.51</v>
      </c>
      <c r="F13" s="171">
        <v>127073.71</v>
      </c>
      <c r="G13" s="171">
        <v>39391.92</v>
      </c>
      <c r="H13" s="171">
        <v>39391.92</v>
      </c>
      <c r="I13" s="171">
        <v>34765.45</v>
      </c>
      <c r="J13" s="171">
        <v>34765.45</v>
      </c>
      <c r="K13" s="171">
        <v>226670.98</v>
      </c>
    </row>
    <row r="14" spans="1:11">
      <c r="A14" s="170" t="s">
        <v>271</v>
      </c>
      <c r="B14" s="171">
        <v>36511.72</v>
      </c>
      <c r="C14" s="171">
        <v>36511.72</v>
      </c>
      <c r="D14" s="171">
        <v>24314.87</v>
      </c>
      <c r="E14" s="171">
        <v>56372.43</v>
      </c>
      <c r="F14" s="171">
        <v>80687.3</v>
      </c>
      <c r="G14" s="171">
        <v>29976.28</v>
      </c>
      <c r="H14" s="171">
        <v>29976.28</v>
      </c>
      <c r="I14" s="171">
        <v>37557.94</v>
      </c>
      <c r="J14" s="171">
        <v>37557.94</v>
      </c>
      <c r="K14" s="171">
        <v>184733.24</v>
      </c>
    </row>
    <row r="15" spans="1:11">
      <c r="A15" s="170" t="s">
        <v>272</v>
      </c>
      <c r="B15" s="171">
        <v>52086.71</v>
      </c>
      <c r="C15" s="171">
        <v>52086.71</v>
      </c>
      <c r="D15" s="171">
        <v>31034.4</v>
      </c>
      <c r="E15" s="171">
        <v>47036.82</v>
      </c>
      <c r="F15" s="171">
        <v>78071.22</v>
      </c>
      <c r="G15" s="171">
        <v>45741.85</v>
      </c>
      <c r="H15" s="171">
        <v>45741.85</v>
      </c>
      <c r="I15" s="171">
        <v>46574.76</v>
      </c>
      <c r="J15" s="171">
        <v>46574.76</v>
      </c>
      <c r="K15" s="171">
        <v>222474.54</v>
      </c>
    </row>
    <row r="16" spans="1:11">
      <c r="A16" s="170" t="s">
        <v>273</v>
      </c>
      <c r="B16" s="171">
        <v>22839.45</v>
      </c>
      <c r="C16" s="171">
        <v>22839.45</v>
      </c>
      <c r="D16" s="171">
        <v>16308.19</v>
      </c>
      <c r="E16" s="171">
        <v>108432.06</v>
      </c>
      <c r="F16" s="171">
        <v>124740.25</v>
      </c>
      <c r="G16" s="171">
        <v>46524.68</v>
      </c>
      <c r="H16" s="171">
        <v>46524.68</v>
      </c>
      <c r="I16" s="171">
        <v>33689.16</v>
      </c>
      <c r="J16" s="171">
        <v>33689.16</v>
      </c>
      <c r="K16" s="171">
        <v>227793.54</v>
      </c>
    </row>
    <row r="17" spans="1:11">
      <c r="A17" s="170" t="s">
        <v>274</v>
      </c>
      <c r="B17" s="171">
        <v>40415.26</v>
      </c>
      <c r="C17" s="171">
        <v>40415.26</v>
      </c>
      <c r="D17" s="171">
        <v>37461.22</v>
      </c>
      <c r="E17" s="171">
        <v>121824.88</v>
      </c>
      <c r="F17" s="171">
        <v>159286.1</v>
      </c>
      <c r="G17" s="171">
        <v>33173.96</v>
      </c>
      <c r="H17" s="171">
        <v>33173.96</v>
      </c>
      <c r="I17" s="171">
        <v>63274.4</v>
      </c>
      <c r="J17" s="171">
        <v>63274.4</v>
      </c>
      <c r="K17" s="171">
        <v>296149.72</v>
      </c>
    </row>
    <row r="18" spans="1:11">
      <c r="A18" s="170" t="s">
        <v>261</v>
      </c>
      <c r="B18" s="171">
        <v>501135.61</v>
      </c>
      <c r="C18" s="171">
        <v>501135.61</v>
      </c>
      <c r="D18" s="171">
        <v>478552.64</v>
      </c>
      <c r="E18" s="171">
        <v>917507</v>
      </c>
      <c r="F18" s="171">
        <v>1396059.64</v>
      </c>
      <c r="G18" s="171">
        <v>470054.89</v>
      </c>
      <c r="H18" s="171">
        <v>470054.89</v>
      </c>
      <c r="I18" s="171">
        <v>464415.53</v>
      </c>
      <c r="J18" s="171">
        <v>464415.53</v>
      </c>
      <c r="K18" s="171">
        <v>2831665.67</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
  <sheetViews>
    <sheetView workbookViewId="0">
      <selection activeCell="B4" sqref="B4:D4"/>
    </sheetView>
  </sheetViews>
  <sheetFormatPr defaultColWidth="9" defaultRowHeight="15"/>
  <cols>
    <col min="1" max="1" width="12.7142857142857" customWidth="1"/>
    <col min="2" max="2" width="11.5714285714286" customWidth="1"/>
    <col min="3" max="3" width="11" customWidth="1"/>
    <col min="4" max="4" width="11.1428571428571" customWidth="1"/>
    <col min="5" max="5" width="24.4285714285714" customWidth="1"/>
    <col min="6" max="6" width="25.1428571428571" customWidth="1"/>
    <col min="13" max="13" width="3.71428571428571" customWidth="1"/>
    <col min="16" max="16" width="13" customWidth="1"/>
    <col min="17" max="17" width="5.85714285714286" customWidth="1"/>
    <col min="18" max="18" width="3.71428571428571" customWidth="1"/>
  </cols>
  <sheetData>
    <row r="1" spans="1:6">
      <c r="A1" s="32"/>
      <c r="B1" s="32"/>
      <c r="C1" s="32"/>
      <c r="D1" s="32"/>
      <c r="E1" s="113"/>
      <c r="F1" s="113"/>
    </row>
    <row r="2" ht="15.75" spans="5:19">
      <c r="E2" s="114"/>
      <c r="F2" s="114"/>
      <c r="M2" s="333" t="s">
        <v>275</v>
      </c>
      <c r="N2" s="334"/>
      <c r="O2" s="334"/>
      <c r="P2" s="335"/>
      <c r="R2" s="347" t="s">
        <v>276</v>
      </c>
      <c r="S2" s="348"/>
    </row>
    <row r="3" spans="13:19">
      <c r="M3" s="336"/>
      <c r="N3" s="337" t="s">
        <v>277</v>
      </c>
      <c r="O3" s="338"/>
      <c r="P3" s="339"/>
      <c r="R3" s="349"/>
      <c r="S3" s="350" t="s">
        <v>278</v>
      </c>
    </row>
    <row r="4" ht="15.75" spans="1:19">
      <c r="A4" s="104" t="s">
        <v>23</v>
      </c>
      <c r="B4" s="104" t="s">
        <v>24</v>
      </c>
      <c r="C4" s="104" t="s">
        <v>25</v>
      </c>
      <c r="D4" s="104" t="s">
        <v>26</v>
      </c>
      <c r="E4" s="104" t="s">
        <v>99</v>
      </c>
      <c r="F4" s="104" t="s">
        <v>100</v>
      </c>
      <c r="M4" s="340"/>
      <c r="N4" s="337" t="s">
        <v>279</v>
      </c>
      <c r="O4" s="338"/>
      <c r="P4" s="339"/>
      <c r="R4" s="351"/>
      <c r="S4" s="350" t="s">
        <v>280</v>
      </c>
    </row>
    <row r="5" ht="15.75" spans="1:19">
      <c r="A5" s="331" t="s">
        <v>39</v>
      </c>
      <c r="B5" s="331">
        <v>99</v>
      </c>
      <c r="C5" s="331">
        <v>83</v>
      </c>
      <c r="D5" s="331">
        <v>85</v>
      </c>
      <c r="E5" s="331" t="str">
        <f>IF(B5&gt;=75,"A","B")</f>
        <v>A</v>
      </c>
      <c r="F5" s="331" t="str">
        <f>IF(C5&gt;=85,"A",IF(C5&lt;60,"C","B"))</f>
        <v>B</v>
      </c>
      <c r="M5" s="340"/>
      <c r="N5" s="337" t="s">
        <v>281</v>
      </c>
      <c r="O5" s="338"/>
      <c r="P5" s="339"/>
      <c r="R5" s="351"/>
      <c r="S5" s="350" t="s">
        <v>282</v>
      </c>
    </row>
    <row r="6" ht="15.75" spans="1:19">
      <c r="A6" s="331" t="s">
        <v>40</v>
      </c>
      <c r="B6" s="331">
        <v>65</v>
      </c>
      <c r="C6" s="331">
        <v>53</v>
      </c>
      <c r="D6" s="331">
        <v>43</v>
      </c>
      <c r="E6" s="331" t="str">
        <f>IF(B6&gt;=75,"A","B")</f>
        <v>B</v>
      </c>
      <c r="F6" s="331" t="str">
        <f>IF(C6&gt;=85,"A",IF(C6&lt;60,"C","B"))</f>
        <v>C</v>
      </c>
      <c r="M6" s="340"/>
      <c r="N6" s="337" t="s">
        <v>283</v>
      </c>
      <c r="O6" s="338"/>
      <c r="P6" s="339"/>
      <c r="R6" s="352"/>
      <c r="S6" s="353" t="s">
        <v>284</v>
      </c>
    </row>
    <row r="7" ht="15.75" spans="1:20">
      <c r="A7" s="331" t="s">
        <v>41</v>
      </c>
      <c r="B7" s="331">
        <v>85</v>
      </c>
      <c r="C7" s="331">
        <v>80</v>
      </c>
      <c r="D7" s="331">
        <v>79</v>
      </c>
      <c r="E7" s="331" t="str">
        <f>IF(B7&gt;=75,"A","B")</f>
        <v>A</v>
      </c>
      <c r="F7" s="331" t="str">
        <f>IF(C7&gt;=85,"A",IF(C7&lt;60,"C","B"))</f>
        <v>B</v>
      </c>
      <c r="M7" s="340"/>
      <c r="N7" s="337" t="s">
        <v>285</v>
      </c>
      <c r="O7" s="338"/>
      <c r="P7" s="339"/>
      <c r="R7" s="354" t="s">
        <v>286</v>
      </c>
      <c r="S7" s="355"/>
      <c r="T7" s="356"/>
    </row>
    <row r="8" ht="15.75" customHeight="1" spans="1:20">
      <c r="A8" s="331" t="s">
        <v>42</v>
      </c>
      <c r="B8" s="331">
        <v>100</v>
      </c>
      <c r="C8" s="331">
        <v>99</v>
      </c>
      <c r="D8" s="331">
        <v>82</v>
      </c>
      <c r="E8" s="331" t="str">
        <f>IF(B8&gt;=75,"A","B")</f>
        <v>A</v>
      </c>
      <c r="F8" s="331" t="str">
        <f>IF(C8&gt;=85,"A",IF(C8&lt;60,"C","B"))</f>
        <v>A</v>
      </c>
      <c r="M8" s="340"/>
      <c r="N8" s="337" t="s">
        <v>287</v>
      </c>
      <c r="O8" s="338"/>
      <c r="P8" s="339"/>
      <c r="R8" s="349"/>
      <c r="S8" s="337" t="s">
        <v>288</v>
      </c>
      <c r="T8" s="339"/>
    </row>
    <row r="9" ht="15.75" spans="1:20">
      <c r="A9" s="331" t="s">
        <v>44</v>
      </c>
      <c r="B9" s="331">
        <v>45</v>
      </c>
      <c r="C9" s="331">
        <v>60</v>
      </c>
      <c r="D9" s="331">
        <v>30</v>
      </c>
      <c r="E9" s="331" t="str">
        <f>IF(B9&gt;=75,"A","B")</f>
        <v>B</v>
      </c>
      <c r="F9" s="331" t="str">
        <f>IF(C9&gt;=85,"A",IF(C9&lt;60,"C","B"))</f>
        <v>B</v>
      </c>
      <c r="M9" s="340"/>
      <c r="N9" s="337" t="s">
        <v>289</v>
      </c>
      <c r="O9" s="338"/>
      <c r="P9" s="339"/>
      <c r="R9" s="351"/>
      <c r="S9" s="337" t="s">
        <v>290</v>
      </c>
      <c r="T9" s="339"/>
    </row>
    <row r="10" spans="1:20">
      <c r="A10" s="332"/>
      <c r="B10" s="332"/>
      <c r="C10" s="332"/>
      <c r="D10" s="332"/>
      <c r="E10" s="332"/>
      <c r="F10" s="332"/>
      <c r="M10" s="340"/>
      <c r="N10" s="337" t="s">
        <v>291</v>
      </c>
      <c r="O10" s="338"/>
      <c r="P10" s="339"/>
      <c r="R10" s="352"/>
      <c r="S10" s="337" t="s">
        <v>56</v>
      </c>
      <c r="T10" s="339"/>
    </row>
    <row r="11" ht="15.75" spans="1:20">
      <c r="A11" s="104" t="s">
        <v>23</v>
      </c>
      <c r="B11" s="104" t="s">
        <v>24</v>
      </c>
      <c r="C11" s="104" t="s">
        <v>25</v>
      </c>
      <c r="D11" s="104" t="s">
        <v>26</v>
      </c>
      <c r="E11" s="104" t="s">
        <v>93</v>
      </c>
      <c r="F11" s="104" t="s">
        <v>94</v>
      </c>
      <c r="M11" s="340"/>
      <c r="N11" s="337" t="s">
        <v>292</v>
      </c>
      <c r="O11" s="338"/>
      <c r="P11" s="339"/>
      <c r="R11" s="357" t="s">
        <v>293</v>
      </c>
      <c r="S11" s="358"/>
      <c r="T11" s="358"/>
    </row>
    <row r="12" ht="15.75" spans="1:20">
      <c r="A12" s="331" t="s">
        <v>39</v>
      </c>
      <c r="B12" s="331">
        <v>99</v>
      </c>
      <c r="C12" s="331">
        <v>83</v>
      </c>
      <c r="D12" s="331">
        <v>85</v>
      </c>
      <c r="E12" s="331" t="str">
        <f>IF(AND(D12&gt;75,C12&gt;75,B12&gt;75),"Passed with Distinction","")</f>
        <v>Passed with Distinction</v>
      </c>
      <c r="F12" s="331" t="str">
        <f>IF(OR(D12&lt;35,C12&lt;35,B12&lt;35),"Failed","Promoted to next class")</f>
        <v>Promoted to next class</v>
      </c>
      <c r="M12" s="340"/>
      <c r="N12" s="337" t="s">
        <v>294</v>
      </c>
      <c r="O12" s="338"/>
      <c r="P12" s="339"/>
      <c r="R12" s="336"/>
      <c r="S12" s="346" t="s">
        <v>295</v>
      </c>
      <c r="T12" s="346"/>
    </row>
    <row r="13" ht="15.75" spans="1:20">
      <c r="A13" s="331" t="s">
        <v>40</v>
      </c>
      <c r="B13" s="331">
        <v>65</v>
      </c>
      <c r="C13" s="331">
        <v>53</v>
      </c>
      <c r="D13" s="331">
        <v>43</v>
      </c>
      <c r="E13" s="331" t="str">
        <f>IF(AND(D13&gt;75,C13&gt;75,B13&gt;75),"Passed with Distinction","")</f>
        <v/>
      </c>
      <c r="F13" s="331" t="str">
        <f>IF(OR(D13&lt;35,C13&lt;35,B13&lt;35),"Failed","Promoted to next class")</f>
        <v>Promoted to next class</v>
      </c>
      <c r="M13" s="340"/>
      <c r="N13" s="337" t="s">
        <v>296</v>
      </c>
      <c r="O13" s="338"/>
      <c r="P13" s="339"/>
      <c r="R13" s="340"/>
      <c r="S13" s="346" t="s">
        <v>297</v>
      </c>
      <c r="T13" s="346"/>
    </row>
    <row r="14" ht="15.75" spans="1:20">
      <c r="A14" s="331" t="s">
        <v>41</v>
      </c>
      <c r="B14" s="331">
        <v>85</v>
      </c>
      <c r="C14" s="331">
        <v>80</v>
      </c>
      <c r="D14" s="331">
        <v>79</v>
      </c>
      <c r="E14" s="331" t="str">
        <f>IF(AND(D14&gt;75,C14&gt;75,B14&gt;75),"Passed with Distinction","")</f>
        <v>Passed with Distinction</v>
      </c>
      <c r="F14" s="331" t="str">
        <f>IF(OR(D14&lt;35,C14&lt;35,B14&lt;35),"Failed","Promoted to next class")</f>
        <v>Promoted to next class</v>
      </c>
      <c r="M14" s="341"/>
      <c r="N14" s="337" t="s">
        <v>298</v>
      </c>
      <c r="O14" s="338"/>
      <c r="P14" s="342"/>
      <c r="R14" s="341"/>
      <c r="S14" s="346" t="s">
        <v>120</v>
      </c>
      <c r="T14" s="346"/>
    </row>
    <row r="15" ht="15.75" spans="1:19">
      <c r="A15" s="331" t="s">
        <v>42</v>
      </c>
      <c r="B15" s="331">
        <v>85</v>
      </c>
      <c r="C15" s="331">
        <v>99</v>
      </c>
      <c r="D15" s="331">
        <v>82</v>
      </c>
      <c r="E15" s="331" t="str">
        <f>IF(AND(D15&gt;75,C15&gt;75,B15&gt;75),"Passed with Distinction","")</f>
        <v>Passed with Distinction</v>
      </c>
      <c r="F15" s="331" t="str">
        <f>IF(OR(D15&lt;35,C15&lt;35,B15&lt;35),"Failed","Promoted to next class")</f>
        <v>Promoted to next class</v>
      </c>
      <c r="M15" s="343" t="s">
        <v>299</v>
      </c>
      <c r="N15" s="343"/>
      <c r="O15" s="343"/>
      <c r="P15" s="344"/>
      <c r="R15" s="106" t="s">
        <v>300</v>
      </c>
      <c r="S15" s="274"/>
    </row>
    <row r="16" ht="15.75" customHeight="1" spans="1:19">
      <c r="A16" s="331" t="s">
        <v>44</v>
      </c>
      <c r="B16" s="331">
        <v>45</v>
      </c>
      <c r="C16" s="331">
        <v>60</v>
      </c>
      <c r="D16" s="331">
        <v>30</v>
      </c>
      <c r="E16" s="331" t="str">
        <f>IF(AND(D16&gt;75,C16&gt;75,B16&gt;75),"Passed with Distinction","")</f>
        <v/>
      </c>
      <c r="F16" s="331" t="str">
        <f>IF(OR(D16&lt;35,C16&lt;35,B16&lt;35),"Failed","Promoted to next class")</f>
        <v>Failed</v>
      </c>
      <c r="M16" s="336"/>
      <c r="N16" s="345" t="s">
        <v>301</v>
      </c>
      <c r="O16" s="345"/>
      <c r="P16" s="114"/>
      <c r="Q16" s="114"/>
      <c r="R16" s="110" t="s">
        <v>302</v>
      </c>
      <c r="S16" s="111"/>
    </row>
    <row r="17" ht="15.75" customHeight="1" spans="13:17">
      <c r="M17" s="340"/>
      <c r="N17" s="346" t="s">
        <v>303</v>
      </c>
      <c r="O17" s="346"/>
      <c r="P17" s="114"/>
      <c r="Q17" s="114"/>
    </row>
    <row r="18" ht="15.75" customHeight="1" spans="13:17">
      <c r="M18" s="340"/>
      <c r="N18" s="346" t="s">
        <v>304</v>
      </c>
      <c r="O18" s="346"/>
      <c r="P18" s="114"/>
      <c r="Q18" s="114"/>
    </row>
    <row r="19" ht="15.75" customHeight="1" spans="13:17">
      <c r="M19" s="341"/>
      <c r="N19" s="346" t="s">
        <v>305</v>
      </c>
      <c r="O19" s="346"/>
      <c r="P19" s="114"/>
      <c r="Q19" s="114"/>
    </row>
    <row r="21" ht="15.75" customHeight="1"/>
    <row r="22" ht="15.75" customHeight="1"/>
    <row r="23" ht="15.75" customHeight="1"/>
    <row r="24" ht="15.75" customHeight="1"/>
    <row r="26" ht="15.75" customHeight="1"/>
    <row r="27" ht="15.75" customHeight="1"/>
    <row r="28" ht="15.75" customHeight="1"/>
    <row r="30" ht="15.75" customHeight="1"/>
    <row r="31" ht="15.75" customHeight="1"/>
    <row r="32" ht="15.75" customHeight="1"/>
  </sheetData>
  <mergeCells count="32">
    <mergeCell ref="M2:P2"/>
    <mergeCell ref="R2:S2"/>
    <mergeCell ref="N3:P3"/>
    <mergeCell ref="N4:P4"/>
    <mergeCell ref="N5:P5"/>
    <mergeCell ref="N6:P6"/>
    <mergeCell ref="N7:P7"/>
    <mergeCell ref="R7:T7"/>
    <mergeCell ref="N8:P8"/>
    <mergeCell ref="S8:T8"/>
    <mergeCell ref="N9:P9"/>
    <mergeCell ref="S9:T9"/>
    <mergeCell ref="N10:P10"/>
    <mergeCell ref="S10:T10"/>
    <mergeCell ref="N11:P11"/>
    <mergeCell ref="R11:T11"/>
    <mergeCell ref="N12:P12"/>
    <mergeCell ref="S12:T12"/>
    <mergeCell ref="N13:P13"/>
    <mergeCell ref="S13:T13"/>
    <mergeCell ref="N14:P14"/>
    <mergeCell ref="S14:T14"/>
    <mergeCell ref="M15:O15"/>
    <mergeCell ref="N16:O16"/>
    <mergeCell ref="N17:O17"/>
    <mergeCell ref="N18:O18"/>
    <mergeCell ref="N19:O19"/>
    <mergeCell ref="M3:M14"/>
    <mergeCell ref="M16:M19"/>
    <mergeCell ref="R3:R6"/>
    <mergeCell ref="R8:R10"/>
    <mergeCell ref="R12:R14"/>
  </mergeCells>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0"/>
  <sheetViews>
    <sheetView topLeftCell="A7" workbookViewId="0">
      <selection activeCell="A24" sqref="A24:C29"/>
    </sheetView>
  </sheetViews>
  <sheetFormatPr defaultColWidth="9" defaultRowHeight="15"/>
  <cols>
    <col min="2" max="2" width="11.4285714285714" customWidth="1"/>
    <col min="3" max="3" width="13.7142857142857" customWidth="1"/>
    <col min="4" max="4" width="11.7142857142857" customWidth="1"/>
    <col min="13" max="13" width="13.5714285714286" customWidth="1"/>
  </cols>
  <sheetData>
    <row r="1" customHeight="1" spans="5:16">
      <c r="E1" s="311" t="s">
        <v>306</v>
      </c>
      <c r="F1" s="312"/>
      <c r="G1" s="312"/>
      <c r="H1" s="312"/>
      <c r="I1" s="312"/>
      <c r="J1" s="312"/>
      <c r="K1" s="312"/>
      <c r="L1" s="312"/>
      <c r="M1" s="312"/>
      <c r="N1" s="312"/>
      <c r="O1" s="312"/>
      <c r="P1" s="324"/>
    </row>
    <row r="2" spans="5:16">
      <c r="E2" s="313"/>
      <c r="F2" s="314"/>
      <c r="G2" s="314"/>
      <c r="H2" s="314"/>
      <c r="I2" s="314"/>
      <c r="J2" s="314"/>
      <c r="K2" s="314"/>
      <c r="L2" s="314"/>
      <c r="M2" s="314"/>
      <c r="N2" s="314"/>
      <c r="O2" s="314"/>
      <c r="P2" s="325"/>
    </row>
    <row r="4" ht="23.25" spans="1:22">
      <c r="A4" s="315" t="s">
        <v>307</v>
      </c>
      <c r="B4" s="315"/>
      <c r="C4" s="315"/>
      <c r="D4" s="315"/>
      <c r="E4" s="315"/>
      <c r="F4" s="315"/>
      <c r="G4" s="315"/>
      <c r="H4" s="315"/>
      <c r="I4" s="315"/>
      <c r="J4" s="315"/>
      <c r="K4" s="315"/>
      <c r="L4" s="315"/>
      <c r="M4" s="315"/>
      <c r="N4" s="315"/>
      <c r="O4" s="315"/>
      <c r="P4" s="315"/>
      <c r="Q4" s="315"/>
      <c r="R4" s="315"/>
      <c r="S4" s="315"/>
      <c r="T4" s="315"/>
      <c r="U4" s="315"/>
      <c r="V4" s="315"/>
    </row>
    <row r="6" spans="2:22">
      <c r="B6" s="316" t="s">
        <v>308</v>
      </c>
      <c r="C6" s="125" t="s">
        <v>309</v>
      </c>
      <c r="Q6" s="327" t="s">
        <v>310</v>
      </c>
      <c r="R6" s="328"/>
      <c r="S6" s="328"/>
      <c r="T6" s="328"/>
      <c r="U6" s="328"/>
      <c r="V6" s="329"/>
    </row>
    <row r="7" spans="2:22">
      <c r="B7" s="317" t="s">
        <v>263</v>
      </c>
      <c r="C7" s="318">
        <v>207457.98</v>
      </c>
      <c r="Q7" s="327" t="s">
        <v>311</v>
      </c>
      <c r="R7" s="328"/>
      <c r="S7" s="328"/>
      <c r="T7" s="328"/>
      <c r="U7" s="328"/>
      <c r="V7" s="329"/>
    </row>
    <row r="8" spans="2:22">
      <c r="B8" s="317" t="s">
        <v>264</v>
      </c>
      <c r="C8" s="318">
        <v>169980.57</v>
      </c>
      <c r="Q8" s="327" t="s">
        <v>312</v>
      </c>
      <c r="R8" s="328"/>
      <c r="S8" s="328"/>
      <c r="T8" s="328"/>
      <c r="U8" s="328"/>
      <c r="V8" s="329"/>
    </row>
    <row r="9" spans="2:22">
      <c r="B9" s="317" t="s">
        <v>265</v>
      </c>
      <c r="C9" s="318">
        <v>266462.29</v>
      </c>
      <c r="Q9" s="327" t="s">
        <v>313</v>
      </c>
      <c r="R9" s="328"/>
      <c r="S9" s="328"/>
      <c r="T9" s="328"/>
      <c r="U9" s="328"/>
      <c r="V9" s="329"/>
    </row>
    <row r="10" spans="2:22">
      <c r="B10" s="317" t="s">
        <v>266</v>
      </c>
      <c r="C10" s="318">
        <v>184165.29</v>
      </c>
      <c r="Q10" s="327" t="s">
        <v>314</v>
      </c>
      <c r="R10" s="328"/>
      <c r="S10" s="328"/>
      <c r="T10" s="328"/>
      <c r="U10" s="328"/>
      <c r="V10" s="329"/>
    </row>
    <row r="11" customHeight="1" spans="2:22">
      <c r="B11" s="317" t="s">
        <v>267</v>
      </c>
      <c r="C11" s="318">
        <v>292043.71</v>
      </c>
      <c r="Q11" s="327" t="s">
        <v>315</v>
      </c>
      <c r="R11" s="328"/>
      <c r="S11" s="328"/>
      <c r="T11" s="328"/>
      <c r="U11" s="328"/>
      <c r="V11" s="329"/>
    </row>
    <row r="12" spans="2:3">
      <c r="B12" s="317" t="s">
        <v>268</v>
      </c>
      <c r="C12" s="318">
        <v>289475.47</v>
      </c>
    </row>
    <row r="13" spans="2:22">
      <c r="B13" s="317" t="s">
        <v>269</v>
      </c>
      <c r="C13" s="318">
        <v>264258.34</v>
      </c>
      <c r="Q13" s="330" t="s">
        <v>316</v>
      </c>
      <c r="R13" s="330"/>
      <c r="S13" s="330"/>
      <c r="T13" s="330"/>
      <c r="U13" s="330"/>
      <c r="V13" s="330"/>
    </row>
    <row r="14" spans="2:22">
      <c r="B14" s="317" t="s">
        <v>270</v>
      </c>
      <c r="C14" s="318">
        <v>226670.98</v>
      </c>
      <c r="Q14" s="330"/>
      <c r="R14" s="330"/>
      <c r="S14" s="330"/>
      <c r="T14" s="330"/>
      <c r="U14" s="330"/>
      <c r="V14" s="330"/>
    </row>
    <row r="15" spans="2:22">
      <c r="B15" s="317" t="s">
        <v>271</v>
      </c>
      <c r="C15" s="318">
        <v>184733.24</v>
      </c>
      <c r="Q15" s="330"/>
      <c r="R15" s="330"/>
      <c r="S15" s="330"/>
      <c r="T15" s="330"/>
      <c r="U15" s="330"/>
      <c r="V15" s="330"/>
    </row>
    <row r="16" spans="2:22">
      <c r="B16" s="317" t="s">
        <v>272</v>
      </c>
      <c r="C16" s="318">
        <v>222474.54</v>
      </c>
      <c r="Q16" s="330"/>
      <c r="R16" s="330"/>
      <c r="S16" s="330"/>
      <c r="T16" s="330"/>
      <c r="U16" s="330"/>
      <c r="V16" s="330"/>
    </row>
    <row r="17" spans="2:22">
      <c r="B17" s="317" t="s">
        <v>273</v>
      </c>
      <c r="C17" s="318">
        <v>227793.54</v>
      </c>
      <c r="Q17" s="330"/>
      <c r="R17" s="330"/>
      <c r="S17" s="330"/>
      <c r="T17" s="330"/>
      <c r="U17" s="330"/>
      <c r="V17" s="330"/>
    </row>
    <row r="18" spans="2:3">
      <c r="B18" s="317" t="s">
        <v>274</v>
      </c>
      <c r="C18" s="318">
        <v>296149.72</v>
      </c>
    </row>
    <row r="22" ht="23.25" spans="1:22">
      <c r="A22" s="315" t="s">
        <v>317</v>
      </c>
      <c r="B22" s="315"/>
      <c r="C22" s="315"/>
      <c r="D22" s="315"/>
      <c r="E22" s="315"/>
      <c r="F22" s="315"/>
      <c r="G22" s="315"/>
      <c r="H22" s="315"/>
      <c r="I22" s="315"/>
      <c r="J22" s="315"/>
      <c r="K22" s="315"/>
      <c r="L22" s="315"/>
      <c r="M22" s="315"/>
      <c r="N22" s="315"/>
      <c r="O22" s="315"/>
      <c r="P22" s="315"/>
      <c r="Q22" s="315"/>
      <c r="R22" s="315"/>
      <c r="S22" s="315"/>
      <c r="T22" s="315"/>
      <c r="U22" s="315"/>
      <c r="V22" s="315"/>
    </row>
    <row r="24" ht="18.75" spans="1:19">
      <c r="A24" s="319" t="s">
        <v>308</v>
      </c>
      <c r="B24" s="319" t="s">
        <v>318</v>
      </c>
      <c r="C24" s="319" t="s">
        <v>319</v>
      </c>
      <c r="D24" s="320"/>
      <c r="H24" s="321" t="s">
        <v>320</v>
      </c>
      <c r="I24" s="321"/>
      <c r="J24" s="321"/>
      <c r="Q24" s="321" t="s">
        <v>321</v>
      </c>
      <c r="R24" s="321"/>
      <c r="S24" s="321"/>
    </row>
    <row r="25" spans="1:10">
      <c r="A25" s="298" t="s">
        <v>263</v>
      </c>
      <c r="B25" s="299">
        <v>60999</v>
      </c>
      <c r="C25" s="299">
        <v>64986</v>
      </c>
      <c r="D25" s="322"/>
      <c r="G25" s="323"/>
      <c r="H25" s="323"/>
      <c r="I25" s="323"/>
      <c r="J25" s="326"/>
    </row>
    <row r="26" spans="1:4">
      <c r="A26" s="298" t="s">
        <v>264</v>
      </c>
      <c r="B26" s="299">
        <v>56732</v>
      </c>
      <c r="C26" s="299">
        <v>68981</v>
      </c>
      <c r="D26" s="322"/>
    </row>
    <row r="27" spans="1:4">
      <c r="A27" s="298" t="s">
        <v>265</v>
      </c>
      <c r="B27" s="299">
        <v>49831</v>
      </c>
      <c r="C27" s="299">
        <v>77398</v>
      </c>
      <c r="D27" s="322"/>
    </row>
    <row r="28" spans="1:4">
      <c r="A28" s="298" t="s">
        <v>266</v>
      </c>
      <c r="B28" s="299">
        <v>43789</v>
      </c>
      <c r="C28" s="299">
        <v>88096</v>
      </c>
      <c r="D28" s="322"/>
    </row>
    <row r="29" spans="1:4">
      <c r="A29" s="298" t="s">
        <v>267</v>
      </c>
      <c r="B29" s="299">
        <v>39876</v>
      </c>
      <c r="C29" s="299">
        <v>93733</v>
      </c>
      <c r="D29" s="322"/>
    </row>
    <row r="30" spans="1:1">
      <c r="A30" s="222"/>
    </row>
  </sheetData>
  <mergeCells count="12">
    <mergeCell ref="A4:V4"/>
    <mergeCell ref="Q6:V6"/>
    <mergeCell ref="Q7:V7"/>
    <mergeCell ref="Q8:V8"/>
    <mergeCell ref="Q9:V9"/>
    <mergeCell ref="Q10:V10"/>
    <mergeCell ref="Q11:V11"/>
    <mergeCell ref="A22:V22"/>
    <mergeCell ref="H24:J24"/>
    <mergeCell ref="Q24:S24"/>
    <mergeCell ref="E1:P2"/>
    <mergeCell ref="Q13:V17"/>
  </mergeCells>
  <pageMargins left="0.7" right="0.7" top="0.75" bottom="0.75" header="0.3" footer="0.3"/>
  <pageSetup paperSize="1" orientation="portrait"/>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7"/>
  <sheetViews>
    <sheetView workbookViewId="0">
      <selection activeCell="A20" sqref="A20:Z20"/>
    </sheetView>
  </sheetViews>
  <sheetFormatPr defaultColWidth="9" defaultRowHeight="15"/>
  <sheetData>
    <row r="1" ht="23.25" spans="1:26">
      <c r="A1" s="296" t="s">
        <v>322</v>
      </c>
      <c r="B1" s="296"/>
      <c r="C1" s="296"/>
      <c r="D1" s="296"/>
      <c r="E1" s="296"/>
      <c r="F1" s="296"/>
      <c r="G1" s="296"/>
      <c r="H1" s="296"/>
      <c r="I1" s="296"/>
      <c r="J1" s="296"/>
      <c r="K1" s="296"/>
      <c r="L1" s="296"/>
      <c r="M1" s="296"/>
      <c r="N1" s="296"/>
      <c r="O1" s="296"/>
      <c r="P1" s="296"/>
      <c r="Q1" s="296"/>
      <c r="R1" s="296"/>
      <c r="S1" s="296"/>
      <c r="T1" s="296"/>
      <c r="U1" s="296"/>
      <c r="V1" s="296"/>
      <c r="W1" s="296"/>
      <c r="X1" s="296"/>
      <c r="Y1" s="296"/>
      <c r="Z1" s="296"/>
    </row>
    <row r="3" spans="1:18">
      <c r="A3" s="297" t="s">
        <v>308</v>
      </c>
      <c r="B3" s="297" t="s">
        <v>318</v>
      </c>
      <c r="C3" s="297" t="s">
        <v>319</v>
      </c>
      <c r="N3" s="302" t="s">
        <v>323</v>
      </c>
      <c r="O3" s="303"/>
      <c r="P3" s="303"/>
      <c r="Q3" s="303"/>
      <c r="R3" s="308"/>
    </row>
    <row r="4" spans="1:18">
      <c r="A4" s="298" t="s">
        <v>263</v>
      </c>
      <c r="B4" s="299">
        <v>60999</v>
      </c>
      <c r="C4" s="299">
        <v>64986</v>
      </c>
      <c r="N4" s="304"/>
      <c r="O4" s="305"/>
      <c r="P4" s="305"/>
      <c r="Q4" s="305"/>
      <c r="R4" s="309"/>
    </row>
    <row r="5" spans="1:18">
      <c r="A5" s="298" t="s">
        <v>264</v>
      </c>
      <c r="B5" s="299">
        <v>56732</v>
      </c>
      <c r="C5" s="299">
        <v>68981</v>
      </c>
      <c r="N5" s="304"/>
      <c r="O5" s="305"/>
      <c r="P5" s="305"/>
      <c r="Q5" s="305"/>
      <c r="R5" s="309"/>
    </row>
    <row r="6" spans="1:18">
      <c r="A6" s="298" t="s">
        <v>265</v>
      </c>
      <c r="B6" s="299">
        <v>49831</v>
      </c>
      <c r="C6" s="299">
        <v>77398</v>
      </c>
      <c r="N6" s="304"/>
      <c r="O6" s="305"/>
      <c r="P6" s="305"/>
      <c r="Q6" s="305"/>
      <c r="R6" s="309"/>
    </row>
    <row r="7" spans="1:18">
      <c r="A7" s="298" t="s">
        <v>266</v>
      </c>
      <c r="B7" s="299">
        <v>43789</v>
      </c>
      <c r="C7" s="299">
        <v>88096</v>
      </c>
      <c r="N7" s="304"/>
      <c r="O7" s="305"/>
      <c r="P7" s="305"/>
      <c r="Q7" s="305"/>
      <c r="R7" s="309"/>
    </row>
    <row r="8" spans="1:18">
      <c r="A8" s="298" t="s">
        <v>267</v>
      </c>
      <c r="B8" s="299">
        <v>39876</v>
      </c>
      <c r="C8" s="299">
        <v>93733</v>
      </c>
      <c r="N8" s="304"/>
      <c r="O8" s="305"/>
      <c r="P8" s="305"/>
      <c r="Q8" s="305"/>
      <c r="R8" s="309"/>
    </row>
    <row r="9" spans="14:18">
      <c r="N9" s="306"/>
      <c r="O9" s="307"/>
      <c r="P9" s="307"/>
      <c r="Q9" s="307"/>
      <c r="R9" s="310"/>
    </row>
    <row r="20" ht="23.25" spans="1:26">
      <c r="A20" s="300" t="s">
        <v>324</v>
      </c>
      <c r="B20" s="301"/>
      <c r="C20" s="301"/>
      <c r="D20" s="301"/>
      <c r="E20" s="301"/>
      <c r="F20" s="301"/>
      <c r="G20" s="301"/>
      <c r="H20" s="301"/>
      <c r="I20" s="301"/>
      <c r="J20" s="301"/>
      <c r="K20" s="301"/>
      <c r="L20" s="301"/>
      <c r="M20" s="301"/>
      <c r="N20" s="301"/>
      <c r="O20" s="301"/>
      <c r="P20" s="301"/>
      <c r="Q20" s="301"/>
      <c r="R20" s="301"/>
      <c r="S20" s="301"/>
      <c r="T20" s="301"/>
      <c r="U20" s="301"/>
      <c r="V20" s="301"/>
      <c r="W20" s="301"/>
      <c r="X20" s="301"/>
      <c r="Y20" s="301"/>
      <c r="Z20" s="301"/>
    </row>
    <row r="22" spans="1:3">
      <c r="A22" s="297" t="s">
        <v>308</v>
      </c>
      <c r="B22" s="297" t="s">
        <v>318</v>
      </c>
      <c r="C22" s="297" t="s">
        <v>319</v>
      </c>
    </row>
    <row r="23" spans="1:3">
      <c r="A23" s="298" t="s">
        <v>263</v>
      </c>
      <c r="B23" s="299">
        <v>60999</v>
      </c>
      <c r="C23" s="299">
        <v>64986</v>
      </c>
    </row>
    <row r="24" spans="1:3">
      <c r="A24" s="298" t="s">
        <v>264</v>
      </c>
      <c r="B24" s="299">
        <v>56732</v>
      </c>
      <c r="C24" s="299">
        <v>68981</v>
      </c>
    </row>
    <row r="25" spans="1:3">
      <c r="A25" s="298" t="s">
        <v>265</v>
      </c>
      <c r="B25" s="299">
        <v>49831</v>
      </c>
      <c r="C25" s="299">
        <v>77398</v>
      </c>
    </row>
    <row r="26" spans="1:3">
      <c r="A26" s="298" t="s">
        <v>266</v>
      </c>
      <c r="B26" s="299">
        <v>43789</v>
      </c>
      <c r="C26" s="299">
        <v>88096</v>
      </c>
    </row>
    <row r="27" spans="1:3">
      <c r="A27" s="298" t="s">
        <v>267</v>
      </c>
      <c r="B27" s="299">
        <v>39876</v>
      </c>
      <c r="C27" s="299">
        <v>93733</v>
      </c>
    </row>
  </sheetData>
  <mergeCells count="3">
    <mergeCell ref="A1:Z1"/>
    <mergeCell ref="A20:Z20"/>
    <mergeCell ref="N3:R9"/>
  </mergeCells>
  <pageMargins left="0.7" right="0.7" top="0.75" bottom="0.75" header="0.3" footer="0.3"/>
  <pageSetup paperSize="1" orientation="portrait"/>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
  <sheetViews>
    <sheetView workbookViewId="0">
      <selection activeCell="A1" sqref="A1:U1"/>
    </sheetView>
  </sheetViews>
  <sheetFormatPr defaultColWidth="9" defaultRowHeight="15"/>
  <cols>
    <col min="1" max="1" width="11.1428571428571" customWidth="1"/>
    <col min="2" max="2" width="16.7142857142857" style="222" customWidth="1"/>
    <col min="3" max="3" width="15.2857142857143" style="222" customWidth="1"/>
    <col min="4" max="4" width="7" customWidth="1"/>
    <col min="5" max="5" width="5.85714285714286" customWidth="1"/>
    <col min="6" max="6" width="4.85714285714286" customWidth="1"/>
    <col min="7" max="7" width="7.28571428571429" customWidth="1"/>
    <col min="8" max="8" width="6.42857142857143" customWidth="1"/>
    <col min="9" max="9" width="4.14285714285714" customWidth="1"/>
    <col min="10" max="10" width="5.85714285714286" customWidth="1"/>
    <col min="12" max="12" width="15.1428571428571" customWidth="1"/>
    <col min="13" max="13" width="11.5714285714286" customWidth="1"/>
  </cols>
  <sheetData>
    <row r="1" ht="23.25" spans="1:21">
      <c r="A1" s="291" t="s">
        <v>325</v>
      </c>
      <c r="B1" s="292"/>
      <c r="C1" s="292"/>
      <c r="D1" s="292"/>
      <c r="E1" s="292"/>
      <c r="F1" s="292"/>
      <c r="G1" s="292"/>
      <c r="H1" s="292"/>
      <c r="I1" s="292"/>
      <c r="J1" s="292"/>
      <c r="K1" s="292"/>
      <c r="L1" s="292"/>
      <c r="M1" s="292"/>
      <c r="N1" s="292"/>
      <c r="O1" s="292"/>
      <c r="P1" s="292"/>
      <c r="Q1" s="292"/>
      <c r="R1" s="292"/>
      <c r="S1" s="292"/>
      <c r="T1" s="292"/>
      <c r="U1" s="292"/>
    </row>
    <row r="3" spans="1:13">
      <c r="A3" s="293" t="s">
        <v>326</v>
      </c>
      <c r="B3" s="294" t="s">
        <v>327</v>
      </c>
      <c r="L3" s="293" t="s">
        <v>326</v>
      </c>
      <c r="M3" s="293" t="s">
        <v>327</v>
      </c>
    </row>
    <row r="4" spans="1:13">
      <c r="A4" s="3" t="s">
        <v>318</v>
      </c>
      <c r="B4" s="295">
        <v>189</v>
      </c>
      <c r="L4" s="3" t="s">
        <v>318</v>
      </c>
      <c r="M4" s="4">
        <v>2189</v>
      </c>
    </row>
    <row r="5" spans="1:13">
      <c r="A5" s="3" t="s">
        <v>319</v>
      </c>
      <c r="B5" s="295">
        <v>1082</v>
      </c>
      <c r="L5" s="3" t="s">
        <v>319</v>
      </c>
      <c r="M5" s="4">
        <v>2082</v>
      </c>
    </row>
    <row r="6" spans="1:13">
      <c r="A6" s="3" t="s">
        <v>328</v>
      </c>
      <c r="B6" s="295">
        <v>612</v>
      </c>
      <c r="L6" s="3" t="s">
        <v>328</v>
      </c>
      <c r="M6" s="4">
        <v>1612</v>
      </c>
    </row>
    <row r="7" spans="1:13">
      <c r="A7" s="3" t="s">
        <v>329</v>
      </c>
      <c r="B7" s="295">
        <v>373</v>
      </c>
      <c r="L7" s="3" t="s">
        <v>330</v>
      </c>
      <c r="M7" s="4">
        <v>1373</v>
      </c>
    </row>
    <row r="8" spans="12:13">
      <c r="L8" s="3" t="s">
        <v>331</v>
      </c>
      <c r="M8" s="4">
        <v>1959</v>
      </c>
    </row>
    <row r="9" spans="12:13">
      <c r="L9" s="3" t="s">
        <v>332</v>
      </c>
      <c r="M9" s="4">
        <v>1398</v>
      </c>
    </row>
    <row r="10" spans="12:13">
      <c r="L10" s="3" t="s">
        <v>333</v>
      </c>
      <c r="M10" s="4">
        <v>1288</v>
      </c>
    </row>
    <row r="17" ht="23.25" spans="1:21">
      <c r="A17" s="291" t="s">
        <v>334</v>
      </c>
      <c r="B17" s="292"/>
      <c r="C17" s="292"/>
      <c r="D17" s="292"/>
      <c r="E17" s="292"/>
      <c r="F17" s="292"/>
      <c r="G17" s="292"/>
      <c r="H17" s="292"/>
      <c r="I17" s="292"/>
      <c r="J17" s="292"/>
      <c r="K17" s="292"/>
      <c r="L17" s="292"/>
      <c r="M17" s="292"/>
      <c r="N17" s="292"/>
      <c r="O17" s="292"/>
      <c r="P17" s="292"/>
      <c r="Q17" s="292"/>
      <c r="R17" s="292"/>
      <c r="S17" s="292"/>
      <c r="T17" s="292"/>
      <c r="U17" s="292"/>
    </row>
    <row r="19" spans="1:3">
      <c r="A19" s="293" t="s">
        <v>326</v>
      </c>
      <c r="B19" s="294" t="s">
        <v>335</v>
      </c>
      <c r="C19" s="294" t="s">
        <v>336</v>
      </c>
    </row>
    <row r="20" spans="1:3">
      <c r="A20" s="3" t="s">
        <v>318</v>
      </c>
      <c r="B20" s="295">
        <v>2189</v>
      </c>
      <c r="C20" s="295">
        <v>3289</v>
      </c>
    </row>
    <row r="21" spans="1:3">
      <c r="A21" s="3" t="s">
        <v>319</v>
      </c>
      <c r="B21" s="295">
        <v>2082</v>
      </c>
      <c r="C21" s="295">
        <v>4082</v>
      </c>
    </row>
    <row r="22" spans="1:3">
      <c r="A22" s="3" t="s">
        <v>328</v>
      </c>
      <c r="B22" s="295">
        <v>1612</v>
      </c>
      <c r="C22" s="295">
        <v>2612</v>
      </c>
    </row>
    <row r="23" spans="1:3">
      <c r="A23" s="3" t="s">
        <v>330</v>
      </c>
      <c r="B23" s="295">
        <v>1373</v>
      </c>
      <c r="C23" s="295">
        <v>2373</v>
      </c>
    </row>
    <row r="24" spans="1:3">
      <c r="A24" s="3" t="s">
        <v>331</v>
      </c>
      <c r="B24" s="295">
        <v>1959</v>
      </c>
      <c r="C24" s="295">
        <v>2959</v>
      </c>
    </row>
    <row r="25" spans="1:3">
      <c r="A25" s="3" t="s">
        <v>332</v>
      </c>
      <c r="B25" s="295">
        <v>1398</v>
      </c>
      <c r="C25" s="295">
        <v>3398</v>
      </c>
    </row>
    <row r="26" spans="1:3">
      <c r="A26" s="3" t="s">
        <v>333</v>
      </c>
      <c r="B26" s="295">
        <v>1288</v>
      </c>
      <c r="C26" s="295">
        <v>1088</v>
      </c>
    </row>
  </sheetData>
  <autoFilter ref="L3:M10">
    <extLst/>
  </autoFilter>
  <mergeCells count="2">
    <mergeCell ref="A1:U1"/>
    <mergeCell ref="A17:U17"/>
  </mergeCells>
  <pageMargins left="0.7" right="0.7" top="0.75" bottom="0.75" header="0.3" footer="0.3"/>
  <pageSetup paperSize="1" orientation="portrait"/>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3"/>
  <sheetViews>
    <sheetView workbookViewId="0">
      <selection activeCell="M36" sqref="M36"/>
    </sheetView>
  </sheetViews>
  <sheetFormatPr defaultColWidth="9" defaultRowHeight="15"/>
  <cols>
    <col min="1" max="1" width="5.42857142857143" customWidth="1"/>
    <col min="2" max="2" width="10.5714285714286" customWidth="1"/>
    <col min="4" max="4" width="16.7142857142857" customWidth="1"/>
    <col min="5" max="5" width="8.14285714285714" customWidth="1"/>
    <col min="6" max="6" width="6.14285714285714" customWidth="1"/>
    <col min="7" max="7" width="12.5714285714286" customWidth="1"/>
    <col min="8" max="8" width="13.4285714285714" customWidth="1"/>
    <col min="9" max="9" width="12.8571428571429" customWidth="1"/>
    <col min="10" max="10" width="11.8571428571429" customWidth="1"/>
    <col min="11" max="11" width="13.2857142857143" customWidth="1"/>
    <col min="12" max="12" width="5.57142857142857" customWidth="1"/>
    <col min="13" max="13" width="12.7142857142857" customWidth="1"/>
    <col min="14" max="14" width="12.4285714285714" customWidth="1"/>
    <col min="15" max="15" width="11.2857142857143" customWidth="1"/>
    <col min="16" max="16" width="11" customWidth="1"/>
    <col min="17" max="17" width="11.7142857142857" customWidth="1"/>
    <col min="18" max="18" width="12.5714285714286" customWidth="1"/>
    <col min="19" max="19" width="11.7142857142857" customWidth="1"/>
    <col min="20" max="20" width="11.5714285714286" customWidth="1"/>
    <col min="21" max="21" width="12.4285714285714" customWidth="1"/>
  </cols>
  <sheetData>
    <row r="1" ht="23.25" spans="1:21">
      <c r="A1" s="266" t="s">
        <v>337</v>
      </c>
      <c r="B1" s="267"/>
      <c r="C1" s="267"/>
      <c r="D1" s="267"/>
      <c r="E1" s="267"/>
      <c r="F1" s="267"/>
      <c r="G1" s="267"/>
      <c r="H1" s="267"/>
      <c r="I1" s="267"/>
      <c r="J1" s="267"/>
      <c r="K1" s="267"/>
      <c r="L1" s="267"/>
      <c r="M1" s="267"/>
      <c r="N1" s="267"/>
      <c r="O1" s="267"/>
      <c r="P1" s="267"/>
      <c r="Q1" s="267"/>
      <c r="R1" s="267"/>
      <c r="S1" s="267"/>
      <c r="T1" s="267"/>
      <c r="U1" s="267"/>
    </row>
    <row r="4" spans="2:5">
      <c r="B4" s="268" t="s">
        <v>79</v>
      </c>
      <c r="C4" s="268" t="s">
        <v>308</v>
      </c>
      <c r="D4" s="268" t="s">
        <v>338</v>
      </c>
      <c r="E4" s="268" t="s">
        <v>309</v>
      </c>
    </row>
    <row r="5" spans="2:5">
      <c r="B5" s="269">
        <v>2018</v>
      </c>
      <c r="C5" s="270" t="s">
        <v>263</v>
      </c>
      <c r="D5" s="270">
        <v>904</v>
      </c>
      <c r="E5" s="95">
        <v>89</v>
      </c>
    </row>
    <row r="6" spans="2:5">
      <c r="B6" s="271"/>
      <c r="C6" s="32" t="s">
        <v>264</v>
      </c>
      <c r="D6" s="32">
        <v>895</v>
      </c>
      <c r="E6" s="218">
        <v>89</v>
      </c>
    </row>
    <row r="7" spans="2:5">
      <c r="B7" s="271"/>
      <c r="C7" s="32" t="s">
        <v>265</v>
      </c>
      <c r="D7" s="32">
        <v>896</v>
      </c>
      <c r="E7" s="218">
        <v>89</v>
      </c>
    </row>
    <row r="8" spans="2:5">
      <c r="B8" s="271"/>
      <c r="C8" s="32" t="s">
        <v>266</v>
      </c>
      <c r="D8" s="32">
        <v>881</v>
      </c>
      <c r="E8" s="218">
        <v>86</v>
      </c>
    </row>
    <row r="9" spans="2:5">
      <c r="B9" s="271"/>
      <c r="C9" s="32" t="s">
        <v>267</v>
      </c>
      <c r="D9" s="32">
        <v>909</v>
      </c>
      <c r="E9" s="218">
        <v>92</v>
      </c>
    </row>
    <row r="10" spans="2:5">
      <c r="B10" s="271"/>
      <c r="C10" s="32" t="s">
        <v>268</v>
      </c>
      <c r="D10" s="32">
        <v>864</v>
      </c>
      <c r="E10" s="218">
        <v>86</v>
      </c>
    </row>
    <row r="11" spans="2:5">
      <c r="B11" s="271"/>
      <c r="C11" s="32" t="s">
        <v>269</v>
      </c>
      <c r="D11" s="32">
        <v>907</v>
      </c>
      <c r="E11" s="218">
        <v>91</v>
      </c>
    </row>
    <row r="12" spans="2:5">
      <c r="B12" s="271"/>
      <c r="C12" s="32" t="s">
        <v>270</v>
      </c>
      <c r="D12" s="32">
        <v>893</v>
      </c>
      <c r="E12" s="218">
        <v>91</v>
      </c>
    </row>
    <row r="13" spans="2:5">
      <c r="B13" s="271"/>
      <c r="C13" s="32" t="s">
        <v>271</v>
      </c>
      <c r="D13" s="32">
        <v>875</v>
      </c>
      <c r="E13" s="218">
        <v>86</v>
      </c>
    </row>
    <row r="14" spans="2:5">
      <c r="B14" s="271"/>
      <c r="C14" s="32" t="s">
        <v>272</v>
      </c>
      <c r="D14" s="32">
        <v>911</v>
      </c>
      <c r="E14" s="218">
        <v>88</v>
      </c>
    </row>
    <row r="15" spans="2:5">
      <c r="B15" s="271"/>
      <c r="C15" s="32" t="s">
        <v>273</v>
      </c>
      <c r="D15" s="32">
        <v>922</v>
      </c>
      <c r="E15" s="218">
        <v>93</v>
      </c>
    </row>
    <row r="16" spans="2:5">
      <c r="B16" s="272"/>
      <c r="C16" s="273" t="s">
        <v>274</v>
      </c>
      <c r="D16" s="273">
        <v>840</v>
      </c>
      <c r="E16" s="274">
        <v>91</v>
      </c>
    </row>
    <row r="17" spans="2:5">
      <c r="B17" s="275">
        <v>2019</v>
      </c>
      <c r="C17" s="276" t="s">
        <v>263</v>
      </c>
      <c r="D17" s="276">
        <v>909</v>
      </c>
      <c r="E17" s="277">
        <v>91</v>
      </c>
    </row>
    <row r="18" spans="2:5">
      <c r="B18" s="278"/>
      <c r="C18" s="279" t="s">
        <v>264</v>
      </c>
      <c r="D18" s="279">
        <v>897</v>
      </c>
      <c r="E18" s="280">
        <v>89</v>
      </c>
    </row>
    <row r="19" spans="2:5">
      <c r="B19" s="278"/>
      <c r="C19" s="279" t="s">
        <v>265</v>
      </c>
      <c r="D19" s="279">
        <v>885</v>
      </c>
      <c r="E19" s="280">
        <v>87</v>
      </c>
    </row>
    <row r="20" spans="2:5">
      <c r="B20" s="278"/>
      <c r="C20" s="279" t="s">
        <v>266</v>
      </c>
      <c r="D20" s="279">
        <v>856</v>
      </c>
      <c r="E20" s="280">
        <v>82</v>
      </c>
    </row>
    <row r="21" spans="2:5">
      <c r="B21" s="278"/>
      <c r="C21" s="279" t="s">
        <v>267</v>
      </c>
      <c r="D21" s="279">
        <v>825</v>
      </c>
      <c r="E21" s="280">
        <v>81</v>
      </c>
    </row>
    <row r="22" spans="2:10">
      <c r="B22" s="278"/>
      <c r="C22" s="279" t="s">
        <v>268</v>
      </c>
      <c r="D22" s="279">
        <v>815</v>
      </c>
      <c r="E22" s="280">
        <v>77</v>
      </c>
      <c r="H22" s="281" t="s">
        <v>339</v>
      </c>
      <c r="I22" s="287"/>
      <c r="J22" s="288"/>
    </row>
    <row r="23" spans="2:5">
      <c r="B23" s="278"/>
      <c r="C23" s="279" t="s">
        <v>269</v>
      </c>
      <c r="D23" s="279">
        <v>799</v>
      </c>
      <c r="E23" s="280">
        <v>76</v>
      </c>
    </row>
    <row r="24" spans="2:5">
      <c r="B24" s="278"/>
      <c r="C24" s="279" t="s">
        <v>270</v>
      </c>
      <c r="D24" s="279">
        <v>813</v>
      </c>
      <c r="E24" s="280">
        <v>85</v>
      </c>
    </row>
    <row r="25" spans="2:5">
      <c r="B25" s="278"/>
      <c r="C25" s="279" t="s">
        <v>271</v>
      </c>
      <c r="D25" s="279">
        <v>788</v>
      </c>
      <c r="E25" s="280">
        <v>76</v>
      </c>
    </row>
    <row r="26" spans="2:5">
      <c r="B26" s="278"/>
      <c r="C26" s="279" t="s">
        <v>272</v>
      </c>
      <c r="D26" s="279">
        <v>777</v>
      </c>
      <c r="E26" s="280">
        <v>75</v>
      </c>
    </row>
    <row r="27" spans="2:5">
      <c r="B27" s="278"/>
      <c r="C27" s="279" t="s">
        <v>273</v>
      </c>
      <c r="D27" s="279">
        <v>786</v>
      </c>
      <c r="E27" s="280">
        <v>77</v>
      </c>
    </row>
    <row r="28" spans="2:5">
      <c r="B28" s="282"/>
      <c r="C28" s="283" t="s">
        <v>274</v>
      </c>
      <c r="D28" s="283">
        <v>798</v>
      </c>
      <c r="E28" s="284">
        <v>97</v>
      </c>
    </row>
    <row r="29" spans="16:18">
      <c r="P29" s="257" t="s">
        <v>340</v>
      </c>
      <c r="Q29" s="289"/>
      <c r="R29" s="290"/>
    </row>
    <row r="32" ht="23.25" spans="1:21">
      <c r="A32" s="266" t="s">
        <v>341</v>
      </c>
      <c r="B32" s="267"/>
      <c r="C32" s="267"/>
      <c r="D32" s="267"/>
      <c r="E32" s="267"/>
      <c r="F32" s="267"/>
      <c r="G32" s="267"/>
      <c r="H32" s="267"/>
      <c r="I32" s="267"/>
      <c r="J32" s="267"/>
      <c r="K32" s="267"/>
      <c r="L32" s="267"/>
      <c r="M32" s="267"/>
      <c r="N32" s="267"/>
      <c r="O32" s="267"/>
      <c r="P32" s="267"/>
      <c r="Q32" s="267"/>
      <c r="R32" s="267"/>
      <c r="S32" s="267"/>
      <c r="T32" s="267"/>
      <c r="U32" s="267"/>
    </row>
    <row r="35" ht="30" spans="2:5">
      <c r="B35" s="285" t="s">
        <v>342</v>
      </c>
      <c r="C35" s="286" t="s">
        <v>343</v>
      </c>
      <c r="D35" s="286" t="s">
        <v>344</v>
      </c>
      <c r="E35" s="286" t="s">
        <v>345</v>
      </c>
    </row>
    <row r="36" spans="2:5">
      <c r="B36" s="248" t="s">
        <v>9</v>
      </c>
      <c r="C36" s="248">
        <v>285</v>
      </c>
      <c r="D36" s="248">
        <v>12</v>
      </c>
      <c r="E36" s="248">
        <v>37</v>
      </c>
    </row>
    <row r="37" spans="2:5">
      <c r="B37" s="248" t="s">
        <v>10</v>
      </c>
      <c r="C37" s="248">
        <v>442</v>
      </c>
      <c r="D37" s="248">
        <v>3</v>
      </c>
      <c r="E37" s="248">
        <v>20</v>
      </c>
    </row>
    <row r="38" spans="2:5">
      <c r="B38" s="248" t="s">
        <v>11</v>
      </c>
      <c r="C38" s="248">
        <v>240</v>
      </c>
      <c r="D38" s="248">
        <v>5</v>
      </c>
      <c r="E38" s="248">
        <v>28</v>
      </c>
    </row>
    <row r="39" spans="2:5">
      <c r="B39" s="248" t="s">
        <v>12</v>
      </c>
      <c r="C39" s="248">
        <v>275</v>
      </c>
      <c r="D39" s="248">
        <v>18</v>
      </c>
      <c r="E39" s="248">
        <v>43</v>
      </c>
    </row>
    <row r="40" spans="2:5">
      <c r="B40" s="248" t="s">
        <v>346</v>
      </c>
      <c r="C40" s="248">
        <v>290</v>
      </c>
      <c r="D40" s="248">
        <v>1</v>
      </c>
      <c r="E40" s="248">
        <v>2</v>
      </c>
    </row>
    <row r="41" spans="2:5">
      <c r="B41" s="248" t="s">
        <v>347</v>
      </c>
      <c r="C41" s="248">
        <v>380</v>
      </c>
      <c r="D41" s="248">
        <v>18</v>
      </c>
      <c r="E41" s="248">
        <v>15</v>
      </c>
    </row>
    <row r="42" spans="2:5">
      <c r="B42" s="248" t="s">
        <v>348</v>
      </c>
      <c r="C42" s="248">
        <v>188</v>
      </c>
      <c r="D42" s="248">
        <v>13</v>
      </c>
      <c r="E42" s="248">
        <v>13</v>
      </c>
    </row>
    <row r="43" spans="2:5">
      <c r="B43" s="248" t="s">
        <v>349</v>
      </c>
      <c r="C43" s="248">
        <v>301</v>
      </c>
      <c r="D43" s="248">
        <v>7</v>
      </c>
      <c r="E43" s="248">
        <v>32</v>
      </c>
    </row>
  </sheetData>
  <mergeCells count="4">
    <mergeCell ref="A1:U1"/>
    <mergeCell ref="H22:J22"/>
    <mergeCell ref="P29:R29"/>
    <mergeCell ref="A32:U32"/>
  </mergeCells>
  <pageMargins left="0.7" right="0.7" top="0.75" bottom="0.75" header="0.3" footer="0.3"/>
  <pageSetup paperSize="1" orientation="portrait"/>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5"/>
  <sheetViews>
    <sheetView workbookViewId="0">
      <selection activeCell="A1" sqref="A1:U1"/>
    </sheetView>
  </sheetViews>
  <sheetFormatPr defaultColWidth="9" defaultRowHeight="15"/>
  <sheetData>
    <row r="1" ht="23.25" spans="1:21">
      <c r="A1" s="151" t="s">
        <v>350</v>
      </c>
      <c r="B1" s="152"/>
      <c r="C1" s="152"/>
      <c r="D1" s="152"/>
      <c r="E1" s="152"/>
      <c r="F1" s="152"/>
      <c r="G1" s="152"/>
      <c r="H1" s="152"/>
      <c r="I1" s="152"/>
      <c r="J1" s="152"/>
      <c r="K1" s="152"/>
      <c r="L1" s="152"/>
      <c r="M1" s="152"/>
      <c r="N1" s="158"/>
      <c r="O1" s="158"/>
      <c r="P1" s="158"/>
      <c r="Q1" s="152"/>
      <c r="R1" s="152"/>
      <c r="S1" s="152"/>
      <c r="T1" s="152"/>
      <c r="U1" s="152"/>
    </row>
    <row r="2" spans="14:16">
      <c r="N2" s="114"/>
      <c r="O2" s="251"/>
      <c r="P2" s="114"/>
    </row>
    <row r="3" customHeight="1" spans="1:21">
      <c r="A3" s="242" t="s">
        <v>351</v>
      </c>
      <c r="B3" s="243"/>
      <c r="C3" s="243"/>
      <c r="D3" s="243"/>
      <c r="E3" s="243"/>
      <c r="F3" s="243"/>
      <c r="G3" s="243"/>
      <c r="H3" s="243"/>
      <c r="I3" s="243"/>
      <c r="J3" s="243"/>
      <c r="K3" s="243"/>
      <c r="L3" s="243"/>
      <c r="M3" s="243"/>
      <c r="N3" s="252"/>
      <c r="O3" s="251"/>
      <c r="P3" s="242" t="s">
        <v>352</v>
      </c>
      <c r="Q3" s="258"/>
      <c r="R3" s="258"/>
      <c r="S3" s="258"/>
      <c r="T3" s="258"/>
      <c r="U3" s="259"/>
    </row>
    <row r="4" spans="1:21">
      <c r="A4" s="244"/>
      <c r="B4" s="245"/>
      <c r="C4" s="245"/>
      <c r="D4" s="245"/>
      <c r="E4" s="245"/>
      <c r="F4" s="245"/>
      <c r="G4" s="245"/>
      <c r="H4" s="245"/>
      <c r="I4" s="245"/>
      <c r="J4" s="245"/>
      <c r="K4" s="245"/>
      <c r="L4" s="245"/>
      <c r="M4" s="245"/>
      <c r="N4" s="253"/>
      <c r="O4" s="114"/>
      <c r="P4" s="254"/>
      <c r="Q4" s="260"/>
      <c r="R4" s="260"/>
      <c r="S4" s="260"/>
      <c r="T4" s="260"/>
      <c r="U4" s="261"/>
    </row>
    <row r="5" customHeight="1" spans="1:21">
      <c r="A5" s="244"/>
      <c r="B5" s="245"/>
      <c r="C5" s="245"/>
      <c r="D5" s="245"/>
      <c r="E5" s="245"/>
      <c r="F5" s="245"/>
      <c r="G5" s="245"/>
      <c r="H5" s="245"/>
      <c r="I5" s="245"/>
      <c r="J5" s="245"/>
      <c r="K5" s="245"/>
      <c r="L5" s="245"/>
      <c r="M5" s="245"/>
      <c r="N5" s="253"/>
      <c r="O5" s="114"/>
      <c r="P5" s="254"/>
      <c r="Q5" s="260"/>
      <c r="R5" s="260"/>
      <c r="S5" s="260"/>
      <c r="T5" s="260"/>
      <c r="U5" s="261"/>
    </row>
    <row r="6" spans="1:21">
      <c r="A6" s="246"/>
      <c r="B6" s="247"/>
      <c r="C6" s="247"/>
      <c r="D6" s="247"/>
      <c r="E6" s="247"/>
      <c r="F6" s="247"/>
      <c r="G6" s="247"/>
      <c r="H6" s="247"/>
      <c r="I6" s="247"/>
      <c r="J6" s="247"/>
      <c r="K6" s="247"/>
      <c r="L6" s="247"/>
      <c r="M6" s="247"/>
      <c r="N6" s="255"/>
      <c r="P6" s="256"/>
      <c r="Q6" s="262"/>
      <c r="R6" s="262"/>
      <c r="S6" s="262"/>
      <c r="T6" s="262"/>
      <c r="U6" s="263"/>
    </row>
    <row r="8" spans="2:4">
      <c r="B8" s="248" t="s">
        <v>353</v>
      </c>
      <c r="C8" s="114"/>
      <c r="D8" s="32"/>
    </row>
    <row r="9" spans="2:4">
      <c r="B9" s="249">
        <v>10</v>
      </c>
      <c r="C9" s="114"/>
      <c r="D9" s="32"/>
    </row>
    <row r="10" spans="2:4">
      <c r="B10" s="249">
        <v>14</v>
      </c>
      <c r="C10" s="114"/>
      <c r="D10" s="32"/>
    </row>
    <row r="11" spans="2:4">
      <c r="B11" s="249">
        <v>26</v>
      </c>
      <c r="C11" s="114"/>
      <c r="D11" s="32"/>
    </row>
    <row r="12" spans="2:4">
      <c r="B12" s="249">
        <v>25</v>
      </c>
      <c r="C12" s="114"/>
      <c r="D12" s="32"/>
    </row>
    <row r="13" spans="2:4">
      <c r="B13" s="249">
        <v>30</v>
      </c>
      <c r="C13" s="114"/>
      <c r="D13" s="32"/>
    </row>
    <row r="14" spans="2:4">
      <c r="B14" s="249">
        <v>34</v>
      </c>
      <c r="C14" s="114"/>
      <c r="D14" s="32"/>
    </row>
    <row r="15" spans="2:4">
      <c r="B15" s="249">
        <v>14</v>
      </c>
      <c r="C15" s="114"/>
      <c r="D15" s="32"/>
    </row>
    <row r="16" spans="2:4">
      <c r="B16" s="249">
        <v>33</v>
      </c>
      <c r="C16" s="114"/>
      <c r="D16" s="32"/>
    </row>
    <row r="17" spans="2:4">
      <c r="B17" s="249">
        <v>33</v>
      </c>
      <c r="C17" s="114"/>
      <c r="D17" s="32"/>
    </row>
    <row r="18" spans="2:4">
      <c r="B18" s="249">
        <v>13</v>
      </c>
      <c r="C18" s="114"/>
      <c r="D18" s="32"/>
    </row>
    <row r="19" spans="2:4">
      <c r="B19" s="249">
        <v>21</v>
      </c>
      <c r="C19" s="114"/>
      <c r="D19" s="32"/>
    </row>
    <row r="20" spans="2:4">
      <c r="B20" s="249">
        <v>25</v>
      </c>
      <c r="C20" s="114"/>
      <c r="D20" s="32"/>
    </row>
    <row r="21" spans="2:4">
      <c r="B21" s="249">
        <v>29</v>
      </c>
      <c r="C21" s="114"/>
      <c r="D21" s="32"/>
    </row>
    <row r="22" spans="2:4">
      <c r="B22" s="249">
        <v>28</v>
      </c>
      <c r="C22" s="114"/>
      <c r="D22" s="32"/>
    </row>
    <row r="23" spans="2:4">
      <c r="B23" s="249">
        <v>6</v>
      </c>
      <c r="C23" s="114"/>
      <c r="D23" s="32"/>
    </row>
    <row r="24" spans="2:4">
      <c r="B24" s="249">
        <v>31</v>
      </c>
      <c r="C24" s="114"/>
      <c r="D24" s="32"/>
    </row>
    <row r="25" spans="2:4">
      <c r="B25" s="249">
        <v>31</v>
      </c>
      <c r="C25" s="114"/>
      <c r="D25" s="32"/>
    </row>
    <row r="26" spans="2:4">
      <c r="B26" s="249">
        <v>30</v>
      </c>
      <c r="C26" s="114"/>
      <c r="D26" s="32"/>
    </row>
    <row r="27" spans="2:4">
      <c r="B27" s="249">
        <v>25</v>
      </c>
      <c r="C27" s="114"/>
      <c r="D27" s="32"/>
    </row>
    <row r="28" spans="2:18">
      <c r="B28" s="249">
        <v>33</v>
      </c>
      <c r="C28" s="114"/>
      <c r="D28" s="32"/>
      <c r="P28" s="257" t="s">
        <v>354</v>
      </c>
      <c r="Q28" s="264"/>
      <c r="R28" s="265"/>
    </row>
    <row r="29" spans="2:4">
      <c r="B29" s="249">
        <v>31</v>
      </c>
      <c r="C29" s="114"/>
      <c r="D29" s="32"/>
    </row>
    <row r="30" spans="2:4">
      <c r="B30" s="249">
        <v>13</v>
      </c>
      <c r="C30" s="114"/>
      <c r="D30" s="32"/>
    </row>
    <row r="31" spans="2:4">
      <c r="B31" s="249">
        <v>28</v>
      </c>
      <c r="C31" s="114"/>
      <c r="D31" s="32"/>
    </row>
    <row r="32" spans="2:4">
      <c r="B32" s="250">
        <v>36</v>
      </c>
      <c r="C32" s="114"/>
      <c r="D32" s="32"/>
    </row>
    <row r="33" spans="3:4">
      <c r="C33" s="114"/>
      <c r="D33" s="32"/>
    </row>
    <row r="34" spans="3:4">
      <c r="C34" s="114"/>
      <c r="D34" s="32"/>
    </row>
    <row r="35" spans="3:4">
      <c r="C35" s="114"/>
      <c r="D35" s="32"/>
    </row>
  </sheetData>
  <mergeCells count="4">
    <mergeCell ref="A1:U1"/>
    <mergeCell ref="P28:R28"/>
    <mergeCell ref="A3:N6"/>
    <mergeCell ref="P3:U6"/>
  </mergeCells>
  <pageMargins left="0.7" right="0.7" top="0.75" bottom="0.75" header="0.3" footer="0.3"/>
  <pageSetup paperSize="1" orientation="portrait"/>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5"/>
  <sheetViews>
    <sheetView workbookViewId="0">
      <selection activeCell="A1" sqref="A1:U1"/>
    </sheetView>
  </sheetViews>
  <sheetFormatPr defaultColWidth="9" defaultRowHeight="15"/>
  <cols>
    <col min="2" max="2" width="27.1428571428571" style="221" customWidth="1"/>
    <col min="3" max="3" width="10" customWidth="1"/>
    <col min="4" max="4" width="17.2857142857143" style="222" customWidth="1"/>
    <col min="5" max="5" width="14.5714285714286" style="222" customWidth="1"/>
  </cols>
  <sheetData>
    <row r="1" ht="23.25" spans="1:21">
      <c r="A1" s="76" t="s">
        <v>355</v>
      </c>
      <c r="B1" s="77"/>
      <c r="C1" s="77"/>
      <c r="D1" s="77"/>
      <c r="E1" s="77"/>
      <c r="F1" s="77"/>
      <c r="G1" s="77"/>
      <c r="H1" s="77"/>
      <c r="I1" s="77"/>
      <c r="J1" s="77"/>
      <c r="K1" s="77"/>
      <c r="L1" s="77"/>
      <c r="M1" s="77"/>
      <c r="N1" s="91"/>
      <c r="O1" s="91"/>
      <c r="P1" s="91"/>
      <c r="Q1" s="77"/>
      <c r="R1" s="77"/>
      <c r="S1" s="77"/>
      <c r="T1" s="77"/>
      <c r="U1" s="77"/>
    </row>
    <row r="3" spans="2:5">
      <c r="B3" s="223" t="s">
        <v>355</v>
      </c>
      <c r="C3" s="224"/>
      <c r="D3" s="224"/>
      <c r="E3" s="225"/>
    </row>
    <row r="4" spans="2:5">
      <c r="B4" s="226"/>
      <c r="C4" s="227"/>
      <c r="D4" s="228" t="s">
        <v>356</v>
      </c>
      <c r="E4" s="116" t="s">
        <v>357</v>
      </c>
    </row>
    <row r="5" spans="2:5">
      <c r="B5" s="229" t="s">
        <v>358</v>
      </c>
      <c r="C5" s="230">
        <v>100000</v>
      </c>
      <c r="D5" s="231">
        <v>0</v>
      </c>
      <c r="E5" s="232">
        <v>100000</v>
      </c>
    </row>
    <row r="6" spans="2:5">
      <c r="B6" s="233" t="s">
        <v>359</v>
      </c>
      <c r="C6" s="234">
        <v>-30000</v>
      </c>
      <c r="D6" s="235">
        <v>70000</v>
      </c>
      <c r="E6" s="232">
        <v>30000</v>
      </c>
    </row>
    <row r="7" spans="2:5">
      <c r="B7" s="229" t="s">
        <v>360</v>
      </c>
      <c r="C7" s="230">
        <f>SUM(C5:C6)</f>
        <v>70000</v>
      </c>
      <c r="D7" s="231">
        <v>0</v>
      </c>
      <c r="E7" s="232">
        <v>70000</v>
      </c>
    </row>
    <row r="8" spans="2:5">
      <c r="B8" s="233" t="s">
        <v>361</v>
      </c>
      <c r="C8" s="234">
        <v>-40000</v>
      </c>
      <c r="D8" s="235">
        <v>30000</v>
      </c>
      <c r="E8" s="232">
        <v>40000</v>
      </c>
    </row>
    <row r="9" spans="2:5">
      <c r="B9" s="229" t="s">
        <v>362</v>
      </c>
      <c r="C9" s="230">
        <f>SUM(C7:C8)</f>
        <v>30000</v>
      </c>
      <c r="D9" s="231">
        <v>0</v>
      </c>
      <c r="E9" s="232">
        <v>30000</v>
      </c>
    </row>
    <row r="10" spans="2:5">
      <c r="B10" s="233" t="s">
        <v>363</v>
      </c>
      <c r="C10" s="234">
        <v>-4500</v>
      </c>
      <c r="D10" s="235">
        <v>25500</v>
      </c>
      <c r="E10" s="232">
        <v>4500</v>
      </c>
    </row>
    <row r="11" spans="2:5">
      <c r="B11" s="233" t="s">
        <v>364</v>
      </c>
      <c r="C11" s="234">
        <v>3000</v>
      </c>
      <c r="D11" s="231">
        <v>25500</v>
      </c>
      <c r="E11" s="232">
        <v>3000</v>
      </c>
    </row>
    <row r="12" spans="2:5">
      <c r="B12" s="233" t="s">
        <v>365</v>
      </c>
      <c r="C12" s="234">
        <v>-2000</v>
      </c>
      <c r="D12" s="235">
        <v>26500</v>
      </c>
      <c r="E12" s="232">
        <v>2000</v>
      </c>
    </row>
    <row r="13" spans="2:5">
      <c r="B13" s="229" t="s">
        <v>366</v>
      </c>
      <c r="C13" s="230">
        <f>SUM(C9:C12)</f>
        <v>26500</v>
      </c>
      <c r="D13" s="231">
        <v>0</v>
      </c>
      <c r="E13" s="232">
        <v>26500</v>
      </c>
    </row>
    <row r="14" spans="2:5">
      <c r="B14" s="233" t="s">
        <v>367</v>
      </c>
      <c r="C14" s="234">
        <f>-0.3*C13</f>
        <v>-7950</v>
      </c>
      <c r="D14" s="235">
        <v>18550</v>
      </c>
      <c r="E14" s="232">
        <v>7950</v>
      </c>
    </row>
    <row r="15" spans="2:5">
      <c r="B15" s="236" t="s">
        <v>368</v>
      </c>
      <c r="C15" s="237">
        <f>SUM(C13:C14)</f>
        <v>18550</v>
      </c>
      <c r="D15" s="238">
        <v>0</v>
      </c>
      <c r="E15" s="239">
        <v>18550</v>
      </c>
    </row>
    <row r="19" spans="17:18">
      <c r="Q19" s="240" t="s">
        <v>369</v>
      </c>
      <c r="R19" s="241"/>
    </row>
    <row r="25" spans="2:5">
      <c r="B25"/>
      <c r="D25"/>
      <c r="E25"/>
    </row>
  </sheetData>
  <mergeCells count="4">
    <mergeCell ref="A1:U1"/>
    <mergeCell ref="B3:E3"/>
    <mergeCell ref="B4:C4"/>
    <mergeCell ref="Q19:R19"/>
  </mergeCells>
  <pageMargins left="0.7" right="0.7" top="0.75" bottom="0.75" header="0.3" footer="0.3"/>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2"/>
  <sheetViews>
    <sheetView workbookViewId="0">
      <selection activeCell="A1" sqref="A1:U1"/>
    </sheetView>
  </sheetViews>
  <sheetFormatPr defaultColWidth="9" defaultRowHeight="15"/>
  <cols>
    <col min="2" max="2" width="11.1428571428571" customWidth="1"/>
    <col min="16" max="16" width="23" customWidth="1"/>
  </cols>
  <sheetData>
    <row r="1" ht="23.25" spans="1:21">
      <c r="A1" s="76" t="s">
        <v>370</v>
      </c>
      <c r="B1" s="77"/>
      <c r="C1" s="77"/>
      <c r="D1" s="77"/>
      <c r="E1" s="77"/>
      <c r="F1" s="77"/>
      <c r="G1" s="77"/>
      <c r="H1" s="77"/>
      <c r="I1" s="77"/>
      <c r="J1" s="77"/>
      <c r="K1" s="77"/>
      <c r="L1" s="77"/>
      <c r="M1" s="77"/>
      <c r="N1" s="91"/>
      <c r="O1" s="91"/>
      <c r="P1" s="91"/>
      <c r="Q1" s="77"/>
      <c r="R1" s="77"/>
      <c r="S1" s="77"/>
      <c r="T1" s="77"/>
      <c r="U1" s="77"/>
    </row>
    <row r="3" ht="15.75" spans="1:14">
      <c r="A3" s="32"/>
      <c r="B3" s="74" t="s">
        <v>370</v>
      </c>
      <c r="C3" s="32"/>
      <c r="D3" s="32"/>
      <c r="E3" s="32"/>
      <c r="F3" s="32"/>
      <c r="G3" s="32"/>
      <c r="H3" s="32"/>
      <c r="I3" s="32"/>
      <c r="J3" s="32"/>
      <c r="K3" s="32"/>
      <c r="L3" s="32"/>
      <c r="M3" s="32"/>
      <c r="N3" s="32"/>
    </row>
    <row r="4" spans="1:14">
      <c r="A4" s="32"/>
      <c r="B4" s="32"/>
      <c r="C4" s="32"/>
      <c r="D4" s="32"/>
      <c r="E4" s="32"/>
      <c r="F4" s="32"/>
      <c r="G4" s="32"/>
      <c r="H4" s="32"/>
      <c r="I4" s="32"/>
      <c r="J4" s="32"/>
      <c r="K4" s="32"/>
      <c r="L4" s="32"/>
      <c r="M4" s="32"/>
      <c r="N4" s="32"/>
    </row>
    <row r="5" spans="1:14">
      <c r="A5" s="32"/>
      <c r="B5" s="206" t="s">
        <v>262</v>
      </c>
      <c r="C5" s="207" t="s">
        <v>263</v>
      </c>
      <c r="D5" s="207" t="s">
        <v>264</v>
      </c>
      <c r="E5" s="207" t="s">
        <v>265</v>
      </c>
      <c r="F5" s="207" t="s">
        <v>266</v>
      </c>
      <c r="G5" s="207" t="s">
        <v>267</v>
      </c>
      <c r="H5" s="207" t="s">
        <v>268</v>
      </c>
      <c r="I5" s="207" t="s">
        <v>269</v>
      </c>
      <c r="J5" s="207" t="s">
        <v>270</v>
      </c>
      <c r="K5" s="207" t="s">
        <v>271</v>
      </c>
      <c r="L5" s="207" t="s">
        <v>272</v>
      </c>
      <c r="M5" s="207" t="s">
        <v>273</v>
      </c>
      <c r="N5" s="215" t="s">
        <v>274</v>
      </c>
    </row>
    <row r="6" ht="38.25" customHeight="1" spans="1:16">
      <c r="A6" s="32"/>
      <c r="B6" s="208" t="s">
        <v>227</v>
      </c>
      <c r="C6" s="209">
        <v>62130.44</v>
      </c>
      <c r="D6" s="209">
        <v>23954.78</v>
      </c>
      <c r="E6" s="209">
        <v>40192.46</v>
      </c>
      <c r="F6" s="209">
        <v>17032.02</v>
      </c>
      <c r="G6" s="209">
        <v>75971.89</v>
      </c>
      <c r="H6" s="209">
        <v>60242.49</v>
      </c>
      <c r="I6" s="209">
        <v>26976.83</v>
      </c>
      <c r="J6" s="209">
        <v>25676.69</v>
      </c>
      <c r="K6" s="209">
        <v>22581</v>
      </c>
      <c r="L6" s="209">
        <v>25128.38</v>
      </c>
      <c r="M6" s="209">
        <v>34351.76</v>
      </c>
      <c r="N6" s="216">
        <v>49384.92</v>
      </c>
      <c r="P6" s="153"/>
    </row>
    <row r="7" s="205" customFormat="1" ht="45" customHeight="1" spans="1:16">
      <c r="A7" s="209"/>
      <c r="B7" s="208" t="s">
        <v>237</v>
      </c>
      <c r="C7" s="209">
        <v>24402.75</v>
      </c>
      <c r="D7" s="209">
        <v>9586.25</v>
      </c>
      <c r="E7" s="209">
        <v>14927.22</v>
      </c>
      <c r="F7" s="209">
        <v>7493.16</v>
      </c>
      <c r="G7" s="209">
        <v>29820.35</v>
      </c>
      <c r="H7" s="209">
        <v>37951.36</v>
      </c>
      <c r="I7" s="209">
        <v>32922.02</v>
      </c>
      <c r="J7" s="209">
        <v>9264.65</v>
      </c>
      <c r="K7" s="209">
        <v>18356.58</v>
      </c>
      <c r="L7" s="209">
        <v>50595.27</v>
      </c>
      <c r="M7" s="209">
        <v>28692.6</v>
      </c>
      <c r="N7" s="216">
        <v>38006.59</v>
      </c>
      <c r="P7" s="217"/>
    </row>
    <row r="8" spans="1:14">
      <c r="A8" s="32"/>
      <c r="B8" s="210" t="s">
        <v>232</v>
      </c>
      <c r="C8" s="32">
        <v>16370.42</v>
      </c>
      <c r="D8" s="32">
        <v>5312.24</v>
      </c>
      <c r="E8" s="32">
        <v>23271.13</v>
      </c>
      <c r="F8" s="32">
        <v>29865.31</v>
      </c>
      <c r="G8" s="32">
        <v>5455.2</v>
      </c>
      <c r="H8" s="32">
        <v>32851.87</v>
      </c>
      <c r="I8" s="32">
        <v>29094.8</v>
      </c>
      <c r="J8" s="32">
        <v>3199.8</v>
      </c>
      <c r="K8" s="32">
        <v>10372.95</v>
      </c>
      <c r="L8" s="32">
        <v>15560.89</v>
      </c>
      <c r="M8" s="32">
        <v>21598.75</v>
      </c>
      <c r="N8" s="218">
        <v>6925.34</v>
      </c>
    </row>
    <row r="9" spans="1:14">
      <c r="A9" s="32"/>
      <c r="B9" s="210" t="s">
        <v>243</v>
      </c>
      <c r="C9" s="32">
        <v>21803.99</v>
      </c>
      <c r="D9" s="32">
        <v>39982.5</v>
      </c>
      <c r="E9" s="32">
        <v>52277.93</v>
      </c>
      <c r="F9" s="32">
        <v>27322.45</v>
      </c>
      <c r="G9" s="32">
        <v>35540.39</v>
      </c>
      <c r="H9" s="32">
        <v>58808.52</v>
      </c>
      <c r="I9" s="32">
        <v>65328.09</v>
      </c>
      <c r="J9" s="32">
        <v>47079.25</v>
      </c>
      <c r="K9" s="32">
        <v>40819.13</v>
      </c>
      <c r="L9" s="32">
        <v>30392.46</v>
      </c>
      <c r="M9" s="32">
        <v>62009.55</v>
      </c>
      <c r="N9" s="218">
        <v>29402.11</v>
      </c>
    </row>
    <row r="10" spans="1:14">
      <c r="A10" s="32"/>
      <c r="B10" s="211" t="s">
        <v>261</v>
      </c>
      <c r="C10" s="212">
        <v>124707.6</v>
      </c>
      <c r="D10" s="212">
        <v>78835.77</v>
      </c>
      <c r="E10" s="212">
        <v>130668.74</v>
      </c>
      <c r="F10" s="212">
        <v>81712.94</v>
      </c>
      <c r="G10" s="212">
        <v>146787.83</v>
      </c>
      <c r="H10" s="212">
        <v>189854.24</v>
      </c>
      <c r="I10" s="212">
        <v>154321.74</v>
      </c>
      <c r="J10" s="212">
        <v>85220.39</v>
      </c>
      <c r="K10" s="212">
        <v>92129.66</v>
      </c>
      <c r="L10" s="212">
        <v>121677</v>
      </c>
      <c r="M10" s="212">
        <v>146652.66</v>
      </c>
      <c r="N10" s="219">
        <v>123718.96</v>
      </c>
    </row>
    <row r="11" spans="1:14">
      <c r="A11" s="32"/>
      <c r="B11" s="32"/>
      <c r="C11" s="32"/>
      <c r="D11" s="32"/>
      <c r="E11" s="32"/>
      <c r="F11" s="32"/>
      <c r="G11" s="32"/>
      <c r="H11" s="32"/>
      <c r="I11" s="32"/>
      <c r="J11" s="32"/>
      <c r="K11" s="32"/>
      <c r="L11" s="32"/>
      <c r="M11" s="32"/>
      <c r="N11" s="32"/>
    </row>
    <row r="12" s="205" customFormat="1" ht="33" customHeight="1" spans="1:14">
      <c r="A12" s="209"/>
      <c r="B12" s="213" t="s">
        <v>371</v>
      </c>
      <c r="C12" s="214">
        <v>1</v>
      </c>
      <c r="D12" s="214">
        <v>2</v>
      </c>
      <c r="E12" s="214">
        <v>4</v>
      </c>
      <c r="F12" s="214">
        <v>-1</v>
      </c>
      <c r="G12" s="214">
        <v>-3</v>
      </c>
      <c r="H12" s="214">
        <v>0</v>
      </c>
      <c r="I12" s="214">
        <v>3</v>
      </c>
      <c r="J12" s="214">
        <v>-6</v>
      </c>
      <c r="K12" s="214">
        <v>0</v>
      </c>
      <c r="L12" s="214">
        <v>2</v>
      </c>
      <c r="M12" s="214">
        <v>5</v>
      </c>
      <c r="N12" s="220">
        <v>3</v>
      </c>
    </row>
  </sheetData>
  <mergeCells count="1">
    <mergeCell ref="A1:U1"/>
  </mergeCells>
  <pageMargins left="0.7" right="0.7" top="0.75" bottom="0.75" header="0.3" footer="0.3"/>
  <pageSetup paperSize="1" orientation="portrait"/>
  <headerFooter/>
  <extLst>
    <ext xmlns:x14="http://schemas.microsoft.com/office/spreadsheetml/2009/9/main" uri="{05C60535-1F16-4fd2-B633-F4F36F0B64E0}">
      <x14:sparklineGroups xmlns:xm="http://schemas.microsoft.com/office/excel/2006/main">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'7. Sparklines'!C12:N12</xm:f>
              <xm:sqref>P12</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'7. Sparklines'!C7:N7</xm:f>
              <xm:sqref>P7</xm:sqref>
            </x14:sparkline>
          </x14:sparklines>
        </x14:sparklineGroup>
        <x14:sparklineGroup type="line" displayEmptyCellsAs="gap">
          <x14:colorSeries rgb="FF000000"/>
          <x14:colorNegative rgb="FF0070C0"/>
          <x14:colorAxis rgb="FF000000"/>
          <x14:colorMarkers rgb="FF0070C0"/>
          <x14:colorFirst rgb="FF0070C0"/>
          <x14:colorLast rgb="FF0070C0"/>
          <x14:colorHigh rgb="FF0070C0"/>
          <x14:colorLow rgb="FF0070C0"/>
          <x14:sparklines>
            <x14:sparkline>
              <xm:f>'7. Sparklines'!C6:N6</xm:f>
              <xm:sqref>P6</xm:sqref>
            </x14:sparkline>
          </x14:sparklines>
        </x14:sparklineGroup>
      </x14:sparklineGroup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916"/>
  <sheetViews>
    <sheetView workbookViewId="0">
      <selection activeCell="H915" sqref="A6:H915"/>
    </sheetView>
  </sheetViews>
  <sheetFormatPr defaultColWidth="9" defaultRowHeight="15"/>
  <cols>
    <col min="1" max="1" width="16.2857142857143" customWidth="1"/>
    <col min="2" max="2" width="14.2857142857143" customWidth="1"/>
    <col min="4" max="4" width="13.4285714285714" customWidth="1"/>
    <col min="5" max="6" width="11.7142857142857" customWidth="1"/>
    <col min="7" max="7" width="9.42857142857143" customWidth="1"/>
    <col min="8" max="8" width="11.5714285714286" customWidth="1"/>
  </cols>
  <sheetData>
    <row r="1" ht="23.25" spans="1:21">
      <c r="A1" s="76" t="s">
        <v>372</v>
      </c>
      <c r="B1" s="77"/>
      <c r="C1" s="77"/>
      <c r="D1" s="77"/>
      <c r="E1" s="77"/>
      <c r="F1" s="77"/>
      <c r="G1" s="77"/>
      <c r="H1" s="77"/>
      <c r="I1" s="77"/>
      <c r="J1" s="77"/>
      <c r="K1" s="77"/>
      <c r="L1" s="77"/>
      <c r="M1" s="77"/>
      <c r="N1" s="91"/>
      <c r="O1" s="91"/>
      <c r="P1" s="91"/>
      <c r="Q1" s="77"/>
      <c r="R1" s="77"/>
      <c r="S1" s="77"/>
      <c r="T1" s="77"/>
      <c r="U1" s="77"/>
    </row>
    <row r="2" ht="15.75"/>
    <row r="3" ht="27.75" spans="1:9">
      <c r="A3" s="172"/>
      <c r="B3" s="173" t="s">
        <v>373</v>
      </c>
      <c r="C3" s="174"/>
      <c r="D3" s="174"/>
      <c r="E3" s="175"/>
      <c r="F3" s="176"/>
      <c r="G3" s="177"/>
      <c r="H3" s="178"/>
      <c r="I3" s="172"/>
    </row>
    <row r="4" ht="21.75" spans="1:9">
      <c r="A4" s="172"/>
      <c r="B4" s="179" t="s">
        <v>374</v>
      </c>
      <c r="C4" s="180"/>
      <c r="D4" s="180"/>
      <c r="E4" s="181"/>
      <c r="F4" s="182"/>
      <c r="G4" s="177"/>
      <c r="H4" s="178"/>
      <c r="I4" s="172"/>
    </row>
    <row r="5" ht="16.5" spans="1:9">
      <c r="A5" s="172"/>
      <c r="B5" s="172"/>
      <c r="C5" s="172"/>
      <c r="D5" s="172"/>
      <c r="E5" s="172"/>
      <c r="F5" s="183"/>
      <c r="G5" s="172"/>
      <c r="H5" s="178"/>
      <c r="I5" s="172"/>
    </row>
    <row r="6" ht="18" spans="1:9">
      <c r="A6" s="184" t="s">
        <v>219</v>
      </c>
      <c r="B6" s="185" t="s">
        <v>18</v>
      </c>
      <c r="C6" s="184" t="s">
        <v>220</v>
      </c>
      <c r="D6" s="185" t="s">
        <v>221</v>
      </c>
      <c r="E6" s="186" t="s">
        <v>116</v>
      </c>
      <c r="F6" s="187" t="s">
        <v>222</v>
      </c>
      <c r="G6" s="188" t="s">
        <v>223</v>
      </c>
      <c r="H6" s="189" t="s">
        <v>224</v>
      </c>
      <c r="I6" s="197"/>
    </row>
    <row r="7" ht="16.5" spans="1:9">
      <c r="A7" s="190" t="s">
        <v>225</v>
      </c>
      <c r="B7" s="191" t="s">
        <v>226</v>
      </c>
      <c r="C7" s="192" t="s">
        <v>227</v>
      </c>
      <c r="D7" s="191" t="s">
        <v>228</v>
      </c>
      <c r="E7" s="193">
        <v>42546</v>
      </c>
      <c r="F7" s="194">
        <v>340.95</v>
      </c>
      <c r="G7" s="195">
        <v>9</v>
      </c>
      <c r="H7" s="196">
        <v>3068.55</v>
      </c>
      <c r="I7" s="172"/>
    </row>
    <row r="8" ht="16.5" hidden="1" spans="1:9">
      <c r="A8" s="190" t="s">
        <v>230</v>
      </c>
      <c r="B8" s="191" t="s">
        <v>231</v>
      </c>
      <c r="C8" s="192" t="s">
        <v>232</v>
      </c>
      <c r="D8" s="191" t="s">
        <v>233</v>
      </c>
      <c r="E8" s="193">
        <v>42546</v>
      </c>
      <c r="F8" s="194">
        <v>340.95</v>
      </c>
      <c r="G8" s="195">
        <v>2</v>
      </c>
      <c r="H8" s="196">
        <v>681.9</v>
      </c>
      <c r="I8" s="172"/>
    </row>
    <row r="9" ht="16.5" hidden="1" spans="1:9">
      <c r="A9" s="190" t="s">
        <v>235</v>
      </c>
      <c r="B9" s="191" t="s">
        <v>236</v>
      </c>
      <c r="C9" s="192" t="s">
        <v>237</v>
      </c>
      <c r="D9" s="191" t="s">
        <v>238</v>
      </c>
      <c r="E9" s="193">
        <v>42547</v>
      </c>
      <c r="F9" s="194">
        <v>79.99</v>
      </c>
      <c r="G9" s="195">
        <v>7</v>
      </c>
      <c r="H9" s="196">
        <v>559.93</v>
      </c>
      <c r="I9" s="172"/>
    </row>
    <row r="10" ht="16.5" hidden="1" spans="1:9">
      <c r="A10" s="190" t="s">
        <v>230</v>
      </c>
      <c r="B10" s="191" t="s">
        <v>239</v>
      </c>
      <c r="C10" s="192" t="s">
        <v>232</v>
      </c>
      <c r="D10" s="191" t="s">
        <v>238</v>
      </c>
      <c r="E10" s="193">
        <v>42548</v>
      </c>
      <c r="F10" s="194">
        <v>168.95</v>
      </c>
      <c r="G10" s="195">
        <v>3</v>
      </c>
      <c r="H10" s="196">
        <v>506.85</v>
      </c>
      <c r="I10" s="172"/>
    </row>
    <row r="11" ht="16.5" hidden="1" spans="1:9">
      <c r="A11" s="190" t="s">
        <v>240</v>
      </c>
      <c r="B11" s="191" t="s">
        <v>236</v>
      </c>
      <c r="C11" s="192" t="s">
        <v>232</v>
      </c>
      <c r="D11" s="191" t="s">
        <v>228</v>
      </c>
      <c r="E11" s="193">
        <v>42548</v>
      </c>
      <c r="F11" s="194">
        <v>79.99</v>
      </c>
      <c r="G11" s="195">
        <v>12</v>
      </c>
      <c r="H11" s="196">
        <v>959.88</v>
      </c>
      <c r="I11" s="172"/>
    </row>
    <row r="12" ht="16.5" hidden="1" spans="1:9">
      <c r="A12" s="190" t="s">
        <v>241</v>
      </c>
      <c r="B12" s="191" t="s">
        <v>242</v>
      </c>
      <c r="C12" s="192" t="s">
        <v>243</v>
      </c>
      <c r="D12" s="191" t="s">
        <v>238</v>
      </c>
      <c r="E12" s="193">
        <v>42550</v>
      </c>
      <c r="F12" s="194">
        <v>799.95</v>
      </c>
      <c r="G12" s="195">
        <v>13</v>
      </c>
      <c r="H12" s="196">
        <v>10399.35</v>
      </c>
      <c r="I12" s="172"/>
    </row>
    <row r="13" ht="16.5" hidden="1" spans="1:9">
      <c r="A13" s="190" t="s">
        <v>244</v>
      </c>
      <c r="B13" s="191" t="s">
        <v>236</v>
      </c>
      <c r="C13" s="192" t="s">
        <v>227</v>
      </c>
      <c r="D13" s="191" t="s">
        <v>233</v>
      </c>
      <c r="E13" s="193">
        <v>42551</v>
      </c>
      <c r="F13" s="194">
        <v>79.99</v>
      </c>
      <c r="G13" s="195">
        <v>10</v>
      </c>
      <c r="H13" s="196">
        <v>799.9</v>
      </c>
      <c r="I13" s="172"/>
    </row>
    <row r="14" ht="16.5" hidden="1" spans="1:9">
      <c r="A14" s="190" t="s">
        <v>230</v>
      </c>
      <c r="B14" s="191" t="s">
        <v>242</v>
      </c>
      <c r="C14" s="192" t="s">
        <v>232</v>
      </c>
      <c r="D14" s="191" t="s">
        <v>233</v>
      </c>
      <c r="E14" s="193">
        <v>42551</v>
      </c>
      <c r="F14" s="194">
        <v>799.95</v>
      </c>
      <c r="G14" s="195">
        <v>2</v>
      </c>
      <c r="H14" s="196">
        <v>1599.9</v>
      </c>
      <c r="I14" s="172"/>
    </row>
    <row r="15" ht="16.5" hidden="1" spans="1:9">
      <c r="A15" s="190" t="s">
        <v>230</v>
      </c>
      <c r="B15" s="191" t="s">
        <v>231</v>
      </c>
      <c r="C15" s="192" t="s">
        <v>232</v>
      </c>
      <c r="D15" s="191" t="s">
        <v>233</v>
      </c>
      <c r="E15" s="193">
        <v>42551</v>
      </c>
      <c r="F15" s="194">
        <v>340.95</v>
      </c>
      <c r="G15" s="195">
        <v>6</v>
      </c>
      <c r="H15" s="196">
        <v>2045.7</v>
      </c>
      <c r="I15" s="172"/>
    </row>
    <row r="16" ht="16.5" hidden="1" spans="1:9">
      <c r="A16" s="190" t="s">
        <v>230</v>
      </c>
      <c r="B16" s="191" t="s">
        <v>231</v>
      </c>
      <c r="C16" s="192" t="s">
        <v>232</v>
      </c>
      <c r="D16" s="191" t="s">
        <v>228</v>
      </c>
      <c r="E16" s="193">
        <v>42554</v>
      </c>
      <c r="F16" s="194">
        <v>340.95</v>
      </c>
      <c r="G16" s="195">
        <v>13</v>
      </c>
      <c r="H16" s="196">
        <v>4432.35</v>
      </c>
      <c r="I16" s="172"/>
    </row>
    <row r="17" ht="16.5" hidden="1" spans="1:9">
      <c r="A17" s="190" t="s">
        <v>240</v>
      </c>
      <c r="B17" s="191" t="s">
        <v>239</v>
      </c>
      <c r="C17" s="192" t="s">
        <v>232</v>
      </c>
      <c r="D17" s="191" t="s">
        <v>233</v>
      </c>
      <c r="E17" s="193">
        <v>42554</v>
      </c>
      <c r="F17" s="194">
        <v>168.95</v>
      </c>
      <c r="G17" s="195">
        <v>10</v>
      </c>
      <c r="H17" s="196">
        <v>1689.5</v>
      </c>
      <c r="I17" s="172"/>
    </row>
    <row r="18" ht="16.5" hidden="1" spans="1:9">
      <c r="A18" s="190" t="s">
        <v>225</v>
      </c>
      <c r="B18" s="191" t="s">
        <v>231</v>
      </c>
      <c r="C18" s="192" t="s">
        <v>227</v>
      </c>
      <c r="D18" s="191" t="s">
        <v>233</v>
      </c>
      <c r="E18" s="193">
        <v>42554</v>
      </c>
      <c r="F18" s="194">
        <v>340.95</v>
      </c>
      <c r="G18" s="195">
        <v>4</v>
      </c>
      <c r="H18" s="196">
        <v>1363.8</v>
      </c>
      <c r="I18" s="172"/>
    </row>
    <row r="19" ht="16.5" hidden="1" spans="1:9">
      <c r="A19" s="190" t="s">
        <v>240</v>
      </c>
      <c r="B19" s="191" t="s">
        <v>239</v>
      </c>
      <c r="C19" s="192" t="s">
        <v>232</v>
      </c>
      <c r="D19" s="191" t="s">
        <v>228</v>
      </c>
      <c r="E19" s="193">
        <v>42555</v>
      </c>
      <c r="F19" s="194">
        <v>168.95</v>
      </c>
      <c r="G19" s="195">
        <v>11</v>
      </c>
      <c r="H19" s="196">
        <v>1858.45</v>
      </c>
      <c r="I19" s="172"/>
    </row>
    <row r="20" ht="16.5" spans="1:9">
      <c r="A20" s="190" t="s">
        <v>235</v>
      </c>
      <c r="B20" s="191" t="s">
        <v>226</v>
      </c>
      <c r="C20" s="192" t="s">
        <v>237</v>
      </c>
      <c r="D20" s="191" t="s">
        <v>228</v>
      </c>
      <c r="E20" s="193">
        <v>42555</v>
      </c>
      <c r="F20" s="194">
        <v>340.95</v>
      </c>
      <c r="G20" s="195">
        <v>7</v>
      </c>
      <c r="H20" s="196">
        <v>2386.65</v>
      </c>
      <c r="I20" s="172"/>
    </row>
    <row r="21" ht="16.5" hidden="1" spans="1:9">
      <c r="A21" s="190" t="s">
        <v>240</v>
      </c>
      <c r="B21" s="191" t="s">
        <v>236</v>
      </c>
      <c r="C21" s="192" t="s">
        <v>232</v>
      </c>
      <c r="D21" s="191" t="s">
        <v>238</v>
      </c>
      <c r="E21" s="193">
        <v>42556</v>
      </c>
      <c r="F21" s="194">
        <v>79.99</v>
      </c>
      <c r="G21" s="195">
        <v>11</v>
      </c>
      <c r="H21" s="196">
        <v>879.89</v>
      </c>
      <c r="I21" s="172"/>
    </row>
    <row r="22" ht="16.5" hidden="1" spans="1:9">
      <c r="A22" s="190" t="s">
        <v>244</v>
      </c>
      <c r="B22" s="191" t="s">
        <v>242</v>
      </c>
      <c r="C22" s="192" t="s">
        <v>227</v>
      </c>
      <c r="D22" s="191" t="s">
        <v>228</v>
      </c>
      <c r="E22" s="193">
        <v>42556</v>
      </c>
      <c r="F22" s="194">
        <v>799.95</v>
      </c>
      <c r="G22" s="195">
        <v>6</v>
      </c>
      <c r="H22" s="196">
        <v>4799.7</v>
      </c>
      <c r="I22" s="172"/>
    </row>
    <row r="23" ht="16.5" spans="1:9">
      <c r="A23" s="190" t="s">
        <v>245</v>
      </c>
      <c r="B23" s="191" t="s">
        <v>226</v>
      </c>
      <c r="C23" s="192" t="s">
        <v>243</v>
      </c>
      <c r="D23" s="191" t="s">
        <v>228</v>
      </c>
      <c r="E23" s="193">
        <v>42557</v>
      </c>
      <c r="F23" s="194">
        <v>340.95</v>
      </c>
      <c r="G23" s="195">
        <v>14</v>
      </c>
      <c r="H23" s="196">
        <v>4773.3</v>
      </c>
      <c r="I23" s="172"/>
    </row>
    <row r="24" ht="16.5" hidden="1" spans="1:9">
      <c r="A24" s="190" t="s">
        <v>241</v>
      </c>
      <c r="B24" s="191" t="s">
        <v>239</v>
      </c>
      <c r="C24" s="192" t="s">
        <v>243</v>
      </c>
      <c r="D24" s="191" t="s">
        <v>233</v>
      </c>
      <c r="E24" s="193">
        <v>42557</v>
      </c>
      <c r="F24" s="194">
        <v>168.95</v>
      </c>
      <c r="G24" s="195">
        <v>10</v>
      </c>
      <c r="H24" s="196">
        <v>1689.5</v>
      </c>
      <c r="I24" s="172"/>
    </row>
    <row r="25" ht="16.5" hidden="1" spans="1:9">
      <c r="A25" s="190" t="s">
        <v>225</v>
      </c>
      <c r="B25" s="191" t="s">
        <v>231</v>
      </c>
      <c r="C25" s="192" t="s">
        <v>227</v>
      </c>
      <c r="D25" s="191" t="s">
        <v>238</v>
      </c>
      <c r="E25" s="193">
        <v>42562</v>
      </c>
      <c r="F25" s="194">
        <v>340.95</v>
      </c>
      <c r="G25" s="195">
        <v>4</v>
      </c>
      <c r="H25" s="196">
        <v>1363.8</v>
      </c>
      <c r="I25" s="172"/>
    </row>
    <row r="26" ht="16.5" hidden="1" spans="1:9">
      <c r="A26" s="190" t="s">
        <v>245</v>
      </c>
      <c r="B26" s="191" t="s">
        <v>236</v>
      </c>
      <c r="C26" s="192" t="s">
        <v>243</v>
      </c>
      <c r="D26" s="191" t="s">
        <v>228</v>
      </c>
      <c r="E26" s="193">
        <v>42563</v>
      </c>
      <c r="F26" s="194">
        <v>79.99</v>
      </c>
      <c r="G26" s="195">
        <v>20</v>
      </c>
      <c r="H26" s="196">
        <v>1599.8</v>
      </c>
      <c r="I26" s="172"/>
    </row>
    <row r="27" ht="16.5" hidden="1" spans="1:9">
      <c r="A27" s="190" t="s">
        <v>241</v>
      </c>
      <c r="B27" s="191" t="s">
        <v>231</v>
      </c>
      <c r="C27" s="192" t="s">
        <v>243</v>
      </c>
      <c r="D27" s="191" t="s">
        <v>233</v>
      </c>
      <c r="E27" s="193">
        <v>42564</v>
      </c>
      <c r="F27" s="194">
        <v>340.95</v>
      </c>
      <c r="G27" s="195">
        <v>8</v>
      </c>
      <c r="H27" s="196">
        <v>2727.6</v>
      </c>
      <c r="I27" s="172"/>
    </row>
    <row r="28" ht="16.5" hidden="1" spans="1:9">
      <c r="A28" s="190" t="s">
        <v>246</v>
      </c>
      <c r="B28" s="191" t="s">
        <v>236</v>
      </c>
      <c r="C28" s="192" t="s">
        <v>227</v>
      </c>
      <c r="D28" s="191" t="s">
        <v>233</v>
      </c>
      <c r="E28" s="193">
        <v>42566</v>
      </c>
      <c r="F28" s="194">
        <v>79.99</v>
      </c>
      <c r="G28" s="195">
        <v>11</v>
      </c>
      <c r="H28" s="196">
        <v>879.89</v>
      </c>
      <c r="I28" s="172"/>
    </row>
    <row r="29" ht="16.5" spans="1:9">
      <c r="A29" s="190" t="s">
        <v>235</v>
      </c>
      <c r="B29" s="191" t="s">
        <v>226</v>
      </c>
      <c r="C29" s="192" t="s">
        <v>237</v>
      </c>
      <c r="D29" s="191" t="s">
        <v>238</v>
      </c>
      <c r="E29" s="193">
        <v>42568</v>
      </c>
      <c r="F29" s="194">
        <v>340.95</v>
      </c>
      <c r="G29" s="195">
        <v>13</v>
      </c>
      <c r="H29" s="196">
        <v>4432.35</v>
      </c>
      <c r="I29" s="172"/>
    </row>
    <row r="30" ht="16.5" hidden="1" spans="1:9">
      <c r="A30" s="190" t="s">
        <v>235</v>
      </c>
      <c r="B30" s="191" t="s">
        <v>231</v>
      </c>
      <c r="C30" s="192" t="s">
        <v>237</v>
      </c>
      <c r="D30" s="191" t="s">
        <v>228</v>
      </c>
      <c r="E30" s="193">
        <v>42568</v>
      </c>
      <c r="F30" s="194">
        <v>340.95</v>
      </c>
      <c r="G30" s="195">
        <v>7</v>
      </c>
      <c r="H30" s="196">
        <v>2386.65</v>
      </c>
      <c r="I30" s="172"/>
    </row>
    <row r="31" ht="16.5" hidden="1" spans="1:9">
      <c r="A31" s="190" t="s">
        <v>246</v>
      </c>
      <c r="B31" s="191" t="s">
        <v>231</v>
      </c>
      <c r="C31" s="192" t="s">
        <v>227</v>
      </c>
      <c r="D31" s="191" t="s">
        <v>228</v>
      </c>
      <c r="E31" s="193">
        <v>42569</v>
      </c>
      <c r="F31" s="194">
        <v>340.95</v>
      </c>
      <c r="G31" s="195">
        <v>8</v>
      </c>
      <c r="H31" s="196">
        <v>2727.6</v>
      </c>
      <c r="I31" s="172"/>
    </row>
    <row r="32" ht="16.5" hidden="1" spans="1:9">
      <c r="A32" s="190" t="s">
        <v>225</v>
      </c>
      <c r="B32" s="191" t="s">
        <v>242</v>
      </c>
      <c r="C32" s="192" t="s">
        <v>227</v>
      </c>
      <c r="D32" s="191" t="s">
        <v>238</v>
      </c>
      <c r="E32" s="193">
        <v>42570</v>
      </c>
      <c r="F32" s="194">
        <v>799.95</v>
      </c>
      <c r="G32" s="195">
        <v>10</v>
      </c>
      <c r="H32" s="196">
        <v>7999.5</v>
      </c>
      <c r="I32" s="172"/>
    </row>
    <row r="33" ht="16.5" hidden="1" spans="1:9">
      <c r="A33" s="190" t="s">
        <v>225</v>
      </c>
      <c r="B33" s="191" t="s">
        <v>242</v>
      </c>
      <c r="C33" s="192" t="s">
        <v>227</v>
      </c>
      <c r="D33" s="191" t="s">
        <v>233</v>
      </c>
      <c r="E33" s="193">
        <v>42570</v>
      </c>
      <c r="F33" s="194">
        <v>799.95</v>
      </c>
      <c r="G33" s="195">
        <v>7</v>
      </c>
      <c r="H33" s="196">
        <v>5599.65</v>
      </c>
      <c r="I33" s="172"/>
    </row>
    <row r="34" ht="16.5" hidden="1" spans="1:9">
      <c r="A34" s="190" t="s">
        <v>245</v>
      </c>
      <c r="B34" s="191" t="s">
        <v>231</v>
      </c>
      <c r="C34" s="192" t="s">
        <v>243</v>
      </c>
      <c r="D34" s="191" t="s">
        <v>238</v>
      </c>
      <c r="E34" s="193">
        <v>42571</v>
      </c>
      <c r="F34" s="194">
        <v>340.95</v>
      </c>
      <c r="G34" s="195">
        <v>4</v>
      </c>
      <c r="H34" s="196">
        <v>1363.8</v>
      </c>
      <c r="I34" s="172"/>
    </row>
    <row r="35" ht="16.5" spans="1:9">
      <c r="A35" s="190" t="s">
        <v>235</v>
      </c>
      <c r="B35" s="191" t="s">
        <v>226</v>
      </c>
      <c r="C35" s="192" t="s">
        <v>237</v>
      </c>
      <c r="D35" s="191" t="s">
        <v>233</v>
      </c>
      <c r="E35" s="193">
        <v>42571</v>
      </c>
      <c r="F35" s="194">
        <v>340.95</v>
      </c>
      <c r="G35" s="195">
        <v>8</v>
      </c>
      <c r="H35" s="196">
        <v>2727.6</v>
      </c>
      <c r="I35" s="172"/>
    </row>
    <row r="36" ht="16.5" hidden="1" spans="1:9">
      <c r="A36" s="190" t="s">
        <v>235</v>
      </c>
      <c r="B36" s="191" t="s">
        <v>242</v>
      </c>
      <c r="C36" s="192" t="s">
        <v>237</v>
      </c>
      <c r="D36" s="191" t="s">
        <v>247</v>
      </c>
      <c r="E36" s="193">
        <v>42572</v>
      </c>
      <c r="F36" s="194">
        <v>799.95</v>
      </c>
      <c r="G36" s="195">
        <v>5</v>
      </c>
      <c r="H36" s="196">
        <v>3999.75</v>
      </c>
      <c r="I36" s="172"/>
    </row>
    <row r="37" ht="16.5" hidden="1" spans="1:9">
      <c r="A37" s="190" t="s">
        <v>241</v>
      </c>
      <c r="B37" s="191" t="s">
        <v>242</v>
      </c>
      <c r="C37" s="192" t="s">
        <v>243</v>
      </c>
      <c r="D37" s="191" t="s">
        <v>233</v>
      </c>
      <c r="E37" s="193">
        <v>42572</v>
      </c>
      <c r="F37" s="194">
        <v>799.95</v>
      </c>
      <c r="G37" s="195">
        <v>7</v>
      </c>
      <c r="H37" s="196">
        <v>5599.65</v>
      </c>
      <c r="I37" s="172"/>
    </row>
    <row r="38" ht="16.5" spans="1:9">
      <c r="A38" s="190" t="s">
        <v>225</v>
      </c>
      <c r="B38" s="191" t="s">
        <v>226</v>
      </c>
      <c r="C38" s="192" t="s">
        <v>227</v>
      </c>
      <c r="D38" s="191" t="s">
        <v>233</v>
      </c>
      <c r="E38" s="193">
        <v>42572</v>
      </c>
      <c r="F38" s="194">
        <v>340.95</v>
      </c>
      <c r="G38" s="195">
        <v>6</v>
      </c>
      <c r="H38" s="196">
        <v>2045.7</v>
      </c>
      <c r="I38" s="172"/>
    </row>
    <row r="39" ht="16.5" hidden="1" spans="1:9">
      <c r="A39" s="190" t="s">
        <v>235</v>
      </c>
      <c r="B39" s="191" t="s">
        <v>236</v>
      </c>
      <c r="C39" s="192" t="s">
        <v>237</v>
      </c>
      <c r="D39" s="191" t="s">
        <v>233</v>
      </c>
      <c r="E39" s="193">
        <v>42573</v>
      </c>
      <c r="F39" s="194">
        <v>79.99</v>
      </c>
      <c r="G39" s="195">
        <v>5</v>
      </c>
      <c r="H39" s="196">
        <v>399.95</v>
      </c>
      <c r="I39" s="172"/>
    </row>
    <row r="40" ht="16.5" hidden="1" spans="1:9">
      <c r="A40" s="190" t="s">
        <v>230</v>
      </c>
      <c r="B40" s="191" t="s">
        <v>236</v>
      </c>
      <c r="C40" s="192" t="s">
        <v>232</v>
      </c>
      <c r="D40" s="191" t="s">
        <v>233</v>
      </c>
      <c r="E40" s="193">
        <v>42576</v>
      </c>
      <c r="F40" s="194">
        <v>79.99</v>
      </c>
      <c r="G40" s="195">
        <v>10</v>
      </c>
      <c r="H40" s="196">
        <v>799.9</v>
      </c>
      <c r="I40" s="172"/>
    </row>
    <row r="41" ht="16.5" spans="1:9">
      <c r="A41" s="190" t="s">
        <v>248</v>
      </c>
      <c r="B41" s="191" t="s">
        <v>226</v>
      </c>
      <c r="C41" s="192" t="s">
        <v>243</v>
      </c>
      <c r="D41" s="191" t="s">
        <v>228</v>
      </c>
      <c r="E41" s="193">
        <v>42577</v>
      </c>
      <c r="F41" s="194">
        <v>340.95</v>
      </c>
      <c r="G41" s="195">
        <v>7</v>
      </c>
      <c r="H41" s="196">
        <v>2386.65</v>
      </c>
      <c r="I41" s="172"/>
    </row>
    <row r="42" ht="16.5" spans="1:9">
      <c r="A42" s="190" t="s">
        <v>248</v>
      </c>
      <c r="B42" s="191" t="s">
        <v>226</v>
      </c>
      <c r="C42" s="192" t="s">
        <v>243</v>
      </c>
      <c r="D42" s="191" t="s">
        <v>228</v>
      </c>
      <c r="E42" s="193">
        <v>42577</v>
      </c>
      <c r="F42" s="194">
        <v>340.95</v>
      </c>
      <c r="G42" s="195">
        <v>11</v>
      </c>
      <c r="H42" s="196">
        <v>3750.45</v>
      </c>
      <c r="I42" s="172"/>
    </row>
    <row r="43" ht="16.5" spans="1:9">
      <c r="A43" s="190" t="s">
        <v>244</v>
      </c>
      <c r="B43" s="191" t="s">
        <v>226</v>
      </c>
      <c r="C43" s="192" t="s">
        <v>227</v>
      </c>
      <c r="D43" s="191" t="s">
        <v>228</v>
      </c>
      <c r="E43" s="193">
        <v>42577</v>
      </c>
      <c r="F43" s="194">
        <v>340.95</v>
      </c>
      <c r="G43" s="195">
        <v>9</v>
      </c>
      <c r="H43" s="196">
        <v>3068.55</v>
      </c>
      <c r="I43" s="172"/>
    </row>
    <row r="44" ht="16.5" spans="1:9">
      <c r="A44" s="190" t="s">
        <v>244</v>
      </c>
      <c r="B44" s="191" t="s">
        <v>226</v>
      </c>
      <c r="C44" s="192" t="s">
        <v>227</v>
      </c>
      <c r="D44" s="191" t="s">
        <v>228</v>
      </c>
      <c r="E44" s="193">
        <v>42577</v>
      </c>
      <c r="F44" s="194">
        <v>340.95</v>
      </c>
      <c r="G44" s="195">
        <v>12</v>
      </c>
      <c r="H44" s="196">
        <v>4091.4</v>
      </c>
      <c r="I44" s="172"/>
    </row>
    <row r="45" ht="16.5" spans="1:9">
      <c r="A45" s="190" t="s">
        <v>225</v>
      </c>
      <c r="B45" s="191" t="s">
        <v>226</v>
      </c>
      <c r="C45" s="192" t="s">
        <v>227</v>
      </c>
      <c r="D45" s="191" t="s">
        <v>228</v>
      </c>
      <c r="E45" s="193">
        <v>42577</v>
      </c>
      <c r="F45" s="194">
        <v>340.95</v>
      </c>
      <c r="G45" s="195">
        <v>15</v>
      </c>
      <c r="H45" s="196">
        <v>5114.25</v>
      </c>
      <c r="I45" s="172"/>
    </row>
    <row r="46" ht="16.5" spans="1:9">
      <c r="A46" s="190" t="s">
        <v>225</v>
      </c>
      <c r="B46" s="191" t="s">
        <v>226</v>
      </c>
      <c r="C46" s="192" t="s">
        <v>227</v>
      </c>
      <c r="D46" s="191" t="s">
        <v>228</v>
      </c>
      <c r="E46" s="193">
        <v>42577</v>
      </c>
      <c r="F46" s="194">
        <v>340.95</v>
      </c>
      <c r="G46" s="195">
        <v>17</v>
      </c>
      <c r="H46" s="196">
        <v>5796.15</v>
      </c>
      <c r="I46" s="172"/>
    </row>
    <row r="47" ht="16.5" hidden="1" spans="1:9">
      <c r="A47" s="190" t="s">
        <v>230</v>
      </c>
      <c r="B47" s="191" t="s">
        <v>236</v>
      </c>
      <c r="C47" s="192" t="s">
        <v>232</v>
      </c>
      <c r="D47" s="191" t="s">
        <v>247</v>
      </c>
      <c r="E47" s="193">
        <v>42579</v>
      </c>
      <c r="F47" s="194">
        <v>79.99</v>
      </c>
      <c r="G47" s="195">
        <v>9</v>
      </c>
      <c r="H47" s="196">
        <v>719.91</v>
      </c>
      <c r="I47" s="172"/>
    </row>
    <row r="48" ht="16.5" hidden="1" spans="1:9">
      <c r="A48" s="190" t="s">
        <v>230</v>
      </c>
      <c r="B48" s="191" t="s">
        <v>236</v>
      </c>
      <c r="C48" s="192" t="s">
        <v>232</v>
      </c>
      <c r="D48" s="191" t="s">
        <v>247</v>
      </c>
      <c r="E48" s="193">
        <v>42579</v>
      </c>
      <c r="F48" s="194">
        <v>79.99</v>
      </c>
      <c r="G48" s="195">
        <v>14</v>
      </c>
      <c r="H48" s="196">
        <v>1119.86</v>
      </c>
      <c r="I48" s="172"/>
    </row>
    <row r="49" ht="16.5" spans="1:9">
      <c r="A49" s="190" t="s">
        <v>241</v>
      </c>
      <c r="B49" s="191" t="s">
        <v>226</v>
      </c>
      <c r="C49" s="192" t="s">
        <v>243</v>
      </c>
      <c r="D49" s="191" t="s">
        <v>233</v>
      </c>
      <c r="E49" s="193">
        <v>42580</v>
      </c>
      <c r="F49" s="194">
        <v>340.95</v>
      </c>
      <c r="G49" s="195">
        <v>1</v>
      </c>
      <c r="H49" s="196">
        <v>340.95</v>
      </c>
      <c r="I49" s="172"/>
    </row>
    <row r="50" ht="16.5" spans="1:9">
      <c r="A50" s="190" t="s">
        <v>241</v>
      </c>
      <c r="B50" s="191" t="s">
        <v>226</v>
      </c>
      <c r="C50" s="192" t="s">
        <v>243</v>
      </c>
      <c r="D50" s="191" t="s">
        <v>233</v>
      </c>
      <c r="E50" s="193">
        <v>42580</v>
      </c>
      <c r="F50" s="194">
        <v>340.95</v>
      </c>
      <c r="G50" s="195">
        <v>3</v>
      </c>
      <c r="H50" s="196">
        <v>1022.85</v>
      </c>
      <c r="I50" s="172"/>
    </row>
    <row r="51" ht="16.5" hidden="1" spans="1:9">
      <c r="A51" s="190" t="s">
        <v>241</v>
      </c>
      <c r="B51" s="191" t="s">
        <v>242</v>
      </c>
      <c r="C51" s="192" t="s">
        <v>243</v>
      </c>
      <c r="D51" s="191" t="s">
        <v>247</v>
      </c>
      <c r="E51" s="193">
        <v>42582</v>
      </c>
      <c r="F51" s="194">
        <v>799.95</v>
      </c>
      <c r="G51" s="195">
        <v>4</v>
      </c>
      <c r="H51" s="196">
        <v>3199.8</v>
      </c>
      <c r="I51" s="172"/>
    </row>
    <row r="52" ht="16.5" hidden="1" spans="1:9">
      <c r="A52" s="190" t="s">
        <v>241</v>
      </c>
      <c r="B52" s="191" t="s">
        <v>242</v>
      </c>
      <c r="C52" s="192" t="s">
        <v>243</v>
      </c>
      <c r="D52" s="191" t="s">
        <v>247</v>
      </c>
      <c r="E52" s="193">
        <v>42582</v>
      </c>
      <c r="F52" s="194">
        <v>799.95</v>
      </c>
      <c r="G52" s="195">
        <v>11</v>
      </c>
      <c r="H52" s="196">
        <v>8799.45</v>
      </c>
      <c r="I52" s="172"/>
    </row>
    <row r="53" ht="16.5" hidden="1" spans="1:9">
      <c r="A53" s="190" t="s">
        <v>249</v>
      </c>
      <c r="B53" s="191" t="s">
        <v>231</v>
      </c>
      <c r="C53" s="192" t="s">
        <v>243</v>
      </c>
      <c r="D53" s="191" t="s">
        <v>238</v>
      </c>
      <c r="E53" s="193">
        <v>42583</v>
      </c>
      <c r="F53" s="194">
        <v>340.95</v>
      </c>
      <c r="G53" s="195">
        <v>4</v>
      </c>
      <c r="H53" s="196">
        <v>1363.8</v>
      </c>
      <c r="I53" s="172"/>
    </row>
    <row r="54" ht="16.5" hidden="1" spans="1:9">
      <c r="A54" s="190" t="s">
        <v>249</v>
      </c>
      <c r="B54" s="191" t="s">
        <v>231</v>
      </c>
      <c r="C54" s="192" t="s">
        <v>243</v>
      </c>
      <c r="D54" s="191" t="s">
        <v>238</v>
      </c>
      <c r="E54" s="193">
        <v>42583</v>
      </c>
      <c r="F54" s="194">
        <v>340.95</v>
      </c>
      <c r="G54" s="195">
        <v>6</v>
      </c>
      <c r="H54" s="196">
        <v>2045.7</v>
      </c>
      <c r="I54" s="172"/>
    </row>
    <row r="55" ht="16.5" hidden="1" spans="1:9">
      <c r="A55" s="190" t="s">
        <v>225</v>
      </c>
      <c r="B55" s="191" t="s">
        <v>239</v>
      </c>
      <c r="C55" s="192" t="s">
        <v>227</v>
      </c>
      <c r="D55" s="191" t="s">
        <v>228</v>
      </c>
      <c r="E55" s="193">
        <v>42583</v>
      </c>
      <c r="F55" s="194">
        <v>168.95</v>
      </c>
      <c r="G55" s="195">
        <v>8</v>
      </c>
      <c r="H55" s="196">
        <v>1351.6</v>
      </c>
      <c r="I55" s="172"/>
    </row>
    <row r="56" ht="16.5" hidden="1" spans="1:9">
      <c r="A56" s="190" t="s">
        <v>225</v>
      </c>
      <c r="B56" s="191" t="s">
        <v>239</v>
      </c>
      <c r="C56" s="192" t="s">
        <v>227</v>
      </c>
      <c r="D56" s="191" t="s">
        <v>228</v>
      </c>
      <c r="E56" s="193">
        <v>42583</v>
      </c>
      <c r="F56" s="194">
        <v>168.95</v>
      </c>
      <c r="G56" s="195">
        <v>13</v>
      </c>
      <c r="H56" s="196">
        <v>2196.35</v>
      </c>
      <c r="I56" s="172"/>
    </row>
    <row r="57" ht="16.5" hidden="1" spans="1:9">
      <c r="A57" s="190" t="s">
        <v>225</v>
      </c>
      <c r="B57" s="191" t="s">
        <v>236</v>
      </c>
      <c r="C57" s="192" t="s">
        <v>227</v>
      </c>
      <c r="D57" s="191" t="s">
        <v>228</v>
      </c>
      <c r="E57" s="193">
        <v>42583</v>
      </c>
      <c r="F57" s="194">
        <v>79.99</v>
      </c>
      <c r="G57" s="195">
        <v>8</v>
      </c>
      <c r="H57" s="196">
        <v>639.92</v>
      </c>
      <c r="I57" s="172"/>
    </row>
    <row r="58" ht="16.5" hidden="1" spans="1:9">
      <c r="A58" s="190" t="s">
        <v>225</v>
      </c>
      <c r="B58" s="191" t="s">
        <v>236</v>
      </c>
      <c r="C58" s="192" t="s">
        <v>227</v>
      </c>
      <c r="D58" s="191" t="s">
        <v>228</v>
      </c>
      <c r="E58" s="193">
        <v>42583</v>
      </c>
      <c r="F58" s="194">
        <v>79.99</v>
      </c>
      <c r="G58" s="195">
        <v>14</v>
      </c>
      <c r="H58" s="196">
        <v>1119.86</v>
      </c>
      <c r="I58" s="172"/>
    </row>
    <row r="59" ht="16.5" hidden="1" spans="1:9">
      <c r="A59" s="190" t="s">
        <v>248</v>
      </c>
      <c r="B59" s="191" t="s">
        <v>236</v>
      </c>
      <c r="C59" s="192" t="s">
        <v>243</v>
      </c>
      <c r="D59" s="191" t="s">
        <v>228</v>
      </c>
      <c r="E59" s="193">
        <v>42586</v>
      </c>
      <c r="F59" s="194">
        <v>79.99</v>
      </c>
      <c r="G59" s="195">
        <v>17</v>
      </c>
      <c r="H59" s="196">
        <v>1359.83</v>
      </c>
      <c r="I59" s="172"/>
    </row>
    <row r="60" ht="16.5" hidden="1" spans="1:9">
      <c r="A60" s="190" t="s">
        <v>249</v>
      </c>
      <c r="B60" s="191" t="s">
        <v>242</v>
      </c>
      <c r="C60" s="192" t="s">
        <v>243</v>
      </c>
      <c r="D60" s="191" t="s">
        <v>247</v>
      </c>
      <c r="E60" s="193">
        <v>42587</v>
      </c>
      <c r="F60" s="194">
        <v>799.95</v>
      </c>
      <c r="G60" s="195">
        <v>1</v>
      </c>
      <c r="H60" s="196">
        <v>799.95</v>
      </c>
      <c r="I60" s="172"/>
    </row>
    <row r="61" ht="16.5" hidden="1" spans="1:9">
      <c r="A61" s="190" t="s">
        <v>246</v>
      </c>
      <c r="B61" s="191" t="s">
        <v>239</v>
      </c>
      <c r="C61" s="192" t="s">
        <v>227</v>
      </c>
      <c r="D61" s="191" t="s">
        <v>233</v>
      </c>
      <c r="E61" s="193">
        <v>42587</v>
      </c>
      <c r="F61" s="194">
        <v>168.95</v>
      </c>
      <c r="G61" s="195">
        <v>11</v>
      </c>
      <c r="H61" s="196">
        <v>1858.45</v>
      </c>
      <c r="I61" s="172"/>
    </row>
    <row r="62" ht="16.5" hidden="1" spans="1:9">
      <c r="A62" s="190" t="s">
        <v>249</v>
      </c>
      <c r="B62" s="191" t="s">
        <v>242</v>
      </c>
      <c r="C62" s="192" t="s">
        <v>243</v>
      </c>
      <c r="D62" s="191" t="s">
        <v>238</v>
      </c>
      <c r="E62" s="193">
        <v>42590</v>
      </c>
      <c r="F62" s="194">
        <v>799.95</v>
      </c>
      <c r="G62" s="195">
        <v>9</v>
      </c>
      <c r="H62" s="196">
        <v>7199.55</v>
      </c>
      <c r="I62" s="172"/>
    </row>
    <row r="63" ht="16.5" hidden="1" spans="1:9">
      <c r="A63" s="190" t="s">
        <v>244</v>
      </c>
      <c r="B63" s="191" t="s">
        <v>236</v>
      </c>
      <c r="C63" s="192" t="s">
        <v>227</v>
      </c>
      <c r="D63" s="191" t="s">
        <v>228</v>
      </c>
      <c r="E63" s="193">
        <v>42590</v>
      </c>
      <c r="F63" s="194">
        <v>79.99</v>
      </c>
      <c r="G63" s="195">
        <v>15</v>
      </c>
      <c r="H63" s="196">
        <v>1199.85</v>
      </c>
      <c r="I63" s="172"/>
    </row>
    <row r="64" ht="16.5" hidden="1" spans="1:9">
      <c r="A64" s="190" t="s">
        <v>241</v>
      </c>
      <c r="B64" s="191" t="s">
        <v>242</v>
      </c>
      <c r="C64" s="192" t="s">
        <v>243</v>
      </c>
      <c r="D64" s="191" t="s">
        <v>228</v>
      </c>
      <c r="E64" s="193">
        <v>42590</v>
      </c>
      <c r="F64" s="194">
        <v>799.95</v>
      </c>
      <c r="G64" s="195">
        <v>14</v>
      </c>
      <c r="H64" s="196">
        <v>11199.3</v>
      </c>
      <c r="I64" s="172"/>
    </row>
    <row r="65" ht="16.5" hidden="1" spans="1:9">
      <c r="A65" s="190" t="s">
        <v>225</v>
      </c>
      <c r="B65" s="191" t="s">
        <v>236</v>
      </c>
      <c r="C65" s="192" t="s">
        <v>227</v>
      </c>
      <c r="D65" s="191" t="s">
        <v>228</v>
      </c>
      <c r="E65" s="193">
        <v>42590</v>
      </c>
      <c r="F65" s="194">
        <v>79.99</v>
      </c>
      <c r="G65" s="195">
        <v>20</v>
      </c>
      <c r="H65" s="196">
        <v>1599.8</v>
      </c>
      <c r="I65" s="172"/>
    </row>
    <row r="66" ht="16.5" hidden="1" spans="1:9">
      <c r="A66" s="190" t="s">
        <v>246</v>
      </c>
      <c r="B66" s="191" t="s">
        <v>242</v>
      </c>
      <c r="C66" s="192" t="s">
        <v>227</v>
      </c>
      <c r="D66" s="191" t="s">
        <v>247</v>
      </c>
      <c r="E66" s="193">
        <v>42590</v>
      </c>
      <c r="F66" s="194">
        <v>799.95</v>
      </c>
      <c r="G66" s="195">
        <v>5</v>
      </c>
      <c r="H66" s="196">
        <v>3999.75</v>
      </c>
      <c r="I66" s="172"/>
    </row>
    <row r="67" ht="16.5" hidden="1" spans="1:9">
      <c r="A67" s="190" t="s">
        <v>246</v>
      </c>
      <c r="B67" s="191" t="s">
        <v>242</v>
      </c>
      <c r="C67" s="192" t="s">
        <v>227</v>
      </c>
      <c r="D67" s="191" t="s">
        <v>228</v>
      </c>
      <c r="E67" s="193">
        <v>42591</v>
      </c>
      <c r="F67" s="194">
        <v>799.95</v>
      </c>
      <c r="G67" s="195">
        <v>18</v>
      </c>
      <c r="H67" s="196">
        <v>14399.1</v>
      </c>
      <c r="I67" s="172"/>
    </row>
    <row r="68" ht="16.5" hidden="1" spans="1:9">
      <c r="A68" s="190" t="s">
        <v>235</v>
      </c>
      <c r="B68" s="191" t="s">
        <v>239</v>
      </c>
      <c r="C68" s="192" t="s">
        <v>237</v>
      </c>
      <c r="D68" s="191" t="s">
        <v>247</v>
      </c>
      <c r="E68" s="193">
        <v>42591</v>
      </c>
      <c r="F68" s="194">
        <v>168.95</v>
      </c>
      <c r="G68" s="195">
        <v>8</v>
      </c>
      <c r="H68" s="196">
        <v>1351.6</v>
      </c>
      <c r="I68" s="172"/>
    </row>
    <row r="69" ht="16.5" hidden="1" spans="1:9">
      <c r="A69" s="190" t="s">
        <v>246</v>
      </c>
      <c r="B69" s="191" t="s">
        <v>242</v>
      </c>
      <c r="C69" s="192" t="s">
        <v>227</v>
      </c>
      <c r="D69" s="191" t="s">
        <v>247</v>
      </c>
      <c r="E69" s="193">
        <v>42592</v>
      </c>
      <c r="F69" s="194">
        <v>799.95</v>
      </c>
      <c r="G69" s="195">
        <v>14</v>
      </c>
      <c r="H69" s="196">
        <v>11199.3</v>
      </c>
      <c r="I69" s="172"/>
    </row>
    <row r="70" ht="16.5" spans="1:9">
      <c r="A70" s="190" t="s">
        <v>241</v>
      </c>
      <c r="B70" s="191" t="s">
        <v>226</v>
      </c>
      <c r="C70" s="192" t="s">
        <v>243</v>
      </c>
      <c r="D70" s="191" t="s">
        <v>228</v>
      </c>
      <c r="E70" s="193">
        <v>42593</v>
      </c>
      <c r="F70" s="194">
        <v>340.95</v>
      </c>
      <c r="G70" s="195">
        <v>18</v>
      </c>
      <c r="H70" s="196">
        <v>6137.1</v>
      </c>
      <c r="I70" s="172"/>
    </row>
    <row r="71" ht="16.5" spans="1:9">
      <c r="A71" s="190" t="s">
        <v>240</v>
      </c>
      <c r="B71" s="191" t="s">
        <v>226</v>
      </c>
      <c r="C71" s="192" t="s">
        <v>232</v>
      </c>
      <c r="D71" s="191" t="s">
        <v>233</v>
      </c>
      <c r="E71" s="193">
        <v>42593</v>
      </c>
      <c r="F71" s="194">
        <v>340.95</v>
      </c>
      <c r="G71" s="195">
        <v>2</v>
      </c>
      <c r="H71" s="196">
        <v>681.9</v>
      </c>
      <c r="I71" s="172"/>
    </row>
    <row r="72" ht="16.5" hidden="1" spans="1:9">
      <c r="A72" s="190" t="s">
        <v>241</v>
      </c>
      <c r="B72" s="191" t="s">
        <v>242</v>
      </c>
      <c r="C72" s="192" t="s">
        <v>243</v>
      </c>
      <c r="D72" s="191" t="s">
        <v>228</v>
      </c>
      <c r="E72" s="193">
        <v>42594</v>
      </c>
      <c r="F72" s="194">
        <v>799.95</v>
      </c>
      <c r="G72" s="195">
        <v>17</v>
      </c>
      <c r="H72" s="196">
        <v>13599.15</v>
      </c>
      <c r="I72" s="172"/>
    </row>
    <row r="73" ht="16.5" spans="1:9">
      <c r="A73" s="190" t="s">
        <v>248</v>
      </c>
      <c r="B73" s="191" t="s">
        <v>226</v>
      </c>
      <c r="C73" s="192" t="s">
        <v>243</v>
      </c>
      <c r="D73" s="191" t="s">
        <v>247</v>
      </c>
      <c r="E73" s="193">
        <v>42594</v>
      </c>
      <c r="F73" s="194">
        <v>340.95</v>
      </c>
      <c r="G73" s="195">
        <v>12</v>
      </c>
      <c r="H73" s="196">
        <v>4091.4</v>
      </c>
      <c r="I73" s="172"/>
    </row>
    <row r="74" ht="16.5" hidden="1" spans="1:9">
      <c r="A74" s="190" t="s">
        <v>241</v>
      </c>
      <c r="B74" s="191" t="s">
        <v>231</v>
      </c>
      <c r="C74" s="192" t="s">
        <v>243</v>
      </c>
      <c r="D74" s="191" t="s">
        <v>233</v>
      </c>
      <c r="E74" s="193">
        <v>42598</v>
      </c>
      <c r="F74" s="194">
        <v>340.95</v>
      </c>
      <c r="G74" s="195">
        <v>14</v>
      </c>
      <c r="H74" s="196">
        <v>4773.3</v>
      </c>
      <c r="I74" s="172"/>
    </row>
    <row r="75" ht="16.5" hidden="1" spans="1:9">
      <c r="A75" s="190" t="s">
        <v>241</v>
      </c>
      <c r="B75" s="191" t="s">
        <v>242</v>
      </c>
      <c r="C75" s="192" t="s">
        <v>243</v>
      </c>
      <c r="D75" s="191" t="s">
        <v>238</v>
      </c>
      <c r="E75" s="193">
        <v>42599</v>
      </c>
      <c r="F75" s="194">
        <v>799.95</v>
      </c>
      <c r="G75" s="195">
        <v>9</v>
      </c>
      <c r="H75" s="196">
        <v>7199.55</v>
      </c>
      <c r="I75" s="172"/>
    </row>
    <row r="76" ht="16.5" hidden="1" spans="1:9">
      <c r="A76" s="190" t="s">
        <v>230</v>
      </c>
      <c r="B76" s="191" t="s">
        <v>239</v>
      </c>
      <c r="C76" s="192" t="s">
        <v>232</v>
      </c>
      <c r="D76" s="191" t="s">
        <v>238</v>
      </c>
      <c r="E76" s="193">
        <v>42603</v>
      </c>
      <c r="F76" s="194">
        <v>168.95</v>
      </c>
      <c r="G76" s="195">
        <v>4</v>
      </c>
      <c r="H76" s="196">
        <v>675.8</v>
      </c>
      <c r="I76" s="172"/>
    </row>
    <row r="77" ht="16.5" hidden="1" spans="1:9">
      <c r="A77" s="190" t="s">
        <v>244</v>
      </c>
      <c r="B77" s="191" t="s">
        <v>231</v>
      </c>
      <c r="C77" s="192" t="s">
        <v>227</v>
      </c>
      <c r="D77" s="191" t="s">
        <v>228</v>
      </c>
      <c r="E77" s="193">
        <v>42603</v>
      </c>
      <c r="F77" s="194">
        <v>340.95</v>
      </c>
      <c r="G77" s="195">
        <v>20</v>
      </c>
      <c r="H77" s="196">
        <v>6819</v>
      </c>
      <c r="I77" s="172"/>
    </row>
    <row r="78" ht="16.5" hidden="1" spans="1:9">
      <c r="A78" s="190" t="s">
        <v>230</v>
      </c>
      <c r="B78" s="191" t="s">
        <v>236</v>
      </c>
      <c r="C78" s="192" t="s">
        <v>232</v>
      </c>
      <c r="D78" s="191" t="s">
        <v>233</v>
      </c>
      <c r="E78" s="193">
        <v>42604</v>
      </c>
      <c r="F78" s="194">
        <v>79.99</v>
      </c>
      <c r="G78" s="195">
        <v>10</v>
      </c>
      <c r="H78" s="196">
        <v>799.9</v>
      </c>
      <c r="I78" s="172"/>
    </row>
    <row r="79" ht="16.5" hidden="1" spans="1:9">
      <c r="A79" s="190" t="s">
        <v>241</v>
      </c>
      <c r="B79" s="191" t="s">
        <v>236</v>
      </c>
      <c r="C79" s="192" t="s">
        <v>243</v>
      </c>
      <c r="D79" s="191" t="s">
        <v>238</v>
      </c>
      <c r="E79" s="193">
        <v>42606</v>
      </c>
      <c r="F79" s="194">
        <v>79.99</v>
      </c>
      <c r="G79" s="195">
        <v>12</v>
      </c>
      <c r="H79" s="196">
        <v>959.88</v>
      </c>
      <c r="I79" s="172"/>
    </row>
    <row r="80" ht="16.5" hidden="1" spans="1:9">
      <c r="A80" s="190" t="s">
        <v>240</v>
      </c>
      <c r="B80" s="191" t="s">
        <v>239</v>
      </c>
      <c r="C80" s="192" t="s">
        <v>232</v>
      </c>
      <c r="D80" s="191" t="s">
        <v>238</v>
      </c>
      <c r="E80" s="193">
        <v>42607</v>
      </c>
      <c r="F80" s="194">
        <v>168.95</v>
      </c>
      <c r="G80" s="195">
        <v>11</v>
      </c>
      <c r="H80" s="196">
        <v>1858.45</v>
      </c>
      <c r="I80" s="172"/>
    </row>
    <row r="81" ht="16.5" hidden="1" spans="1:9">
      <c r="A81" s="190" t="s">
        <v>241</v>
      </c>
      <c r="B81" s="191" t="s">
        <v>231</v>
      </c>
      <c r="C81" s="192" t="s">
        <v>243</v>
      </c>
      <c r="D81" s="191" t="s">
        <v>250</v>
      </c>
      <c r="E81" s="193">
        <v>42608</v>
      </c>
      <c r="F81" s="194">
        <v>340.95</v>
      </c>
      <c r="G81" s="195">
        <v>1</v>
      </c>
      <c r="H81" s="196">
        <v>340.95</v>
      </c>
      <c r="I81" s="172"/>
    </row>
    <row r="82" ht="16.5" hidden="1" spans="1:9">
      <c r="A82" s="190" t="s">
        <v>248</v>
      </c>
      <c r="B82" s="191" t="s">
        <v>242</v>
      </c>
      <c r="C82" s="192" t="s">
        <v>243</v>
      </c>
      <c r="D82" s="191" t="s">
        <v>238</v>
      </c>
      <c r="E82" s="193">
        <v>42611</v>
      </c>
      <c r="F82" s="194">
        <v>799.95</v>
      </c>
      <c r="G82" s="195">
        <v>8</v>
      </c>
      <c r="H82" s="196">
        <v>6399.6</v>
      </c>
      <c r="I82" s="172"/>
    </row>
    <row r="83" ht="16.5" hidden="1" spans="1:9">
      <c r="A83" s="190" t="s">
        <v>249</v>
      </c>
      <c r="B83" s="191" t="s">
        <v>239</v>
      </c>
      <c r="C83" s="192" t="s">
        <v>243</v>
      </c>
      <c r="D83" s="191" t="s">
        <v>233</v>
      </c>
      <c r="E83" s="193">
        <v>42611</v>
      </c>
      <c r="F83" s="194">
        <v>168.95</v>
      </c>
      <c r="G83" s="195">
        <v>15</v>
      </c>
      <c r="H83" s="196">
        <v>2534.25</v>
      </c>
      <c r="I83" s="172"/>
    </row>
    <row r="84" ht="16.5" spans="1:9">
      <c r="A84" s="190" t="s">
        <v>225</v>
      </c>
      <c r="B84" s="191" t="s">
        <v>226</v>
      </c>
      <c r="C84" s="192" t="s">
        <v>227</v>
      </c>
      <c r="D84" s="191" t="s">
        <v>250</v>
      </c>
      <c r="E84" s="193">
        <v>42611</v>
      </c>
      <c r="F84" s="194">
        <v>340.95</v>
      </c>
      <c r="G84" s="195">
        <v>6</v>
      </c>
      <c r="H84" s="196">
        <v>2045.7</v>
      </c>
      <c r="I84" s="172"/>
    </row>
    <row r="85" ht="16.5" spans="1:9">
      <c r="A85" s="190" t="s">
        <v>249</v>
      </c>
      <c r="B85" s="191" t="s">
        <v>226</v>
      </c>
      <c r="C85" s="192" t="s">
        <v>243</v>
      </c>
      <c r="D85" s="191" t="s">
        <v>228</v>
      </c>
      <c r="E85" s="193">
        <v>42612</v>
      </c>
      <c r="F85" s="194">
        <v>340.95</v>
      </c>
      <c r="G85" s="195">
        <v>17</v>
      </c>
      <c r="H85" s="196">
        <v>5796.15</v>
      </c>
      <c r="I85" s="172"/>
    </row>
    <row r="86" ht="16.5" spans="1:9">
      <c r="A86" s="190" t="s">
        <v>235</v>
      </c>
      <c r="B86" s="191" t="s">
        <v>226</v>
      </c>
      <c r="C86" s="192" t="s">
        <v>237</v>
      </c>
      <c r="D86" s="191" t="s">
        <v>247</v>
      </c>
      <c r="E86" s="193">
        <v>42612</v>
      </c>
      <c r="F86" s="194">
        <v>340.95</v>
      </c>
      <c r="G86" s="195">
        <v>2</v>
      </c>
      <c r="H86" s="196">
        <v>681.9</v>
      </c>
      <c r="I86" s="172"/>
    </row>
    <row r="87" ht="16.5" spans="1:9">
      <c r="A87" s="190" t="s">
        <v>249</v>
      </c>
      <c r="B87" s="191" t="s">
        <v>226</v>
      </c>
      <c r="C87" s="192" t="s">
        <v>243</v>
      </c>
      <c r="D87" s="191" t="s">
        <v>247</v>
      </c>
      <c r="E87" s="193">
        <v>42612</v>
      </c>
      <c r="F87" s="194">
        <v>340.95</v>
      </c>
      <c r="G87" s="195">
        <v>9</v>
      </c>
      <c r="H87" s="196">
        <v>3068.55</v>
      </c>
      <c r="I87" s="172"/>
    </row>
    <row r="88" ht="16.5" hidden="1" spans="1:9">
      <c r="A88" s="190" t="s">
        <v>241</v>
      </c>
      <c r="B88" s="191" t="s">
        <v>242</v>
      </c>
      <c r="C88" s="192" t="s">
        <v>243</v>
      </c>
      <c r="D88" s="191" t="s">
        <v>247</v>
      </c>
      <c r="E88" s="193">
        <v>42612</v>
      </c>
      <c r="F88" s="194">
        <v>799.95</v>
      </c>
      <c r="G88" s="195">
        <v>8</v>
      </c>
      <c r="H88" s="196">
        <v>6399.6</v>
      </c>
      <c r="I88" s="172"/>
    </row>
    <row r="89" ht="16.5" hidden="1" spans="1:9">
      <c r="A89" s="190" t="s">
        <v>225</v>
      </c>
      <c r="B89" s="191" t="s">
        <v>231</v>
      </c>
      <c r="C89" s="192" t="s">
        <v>227</v>
      </c>
      <c r="D89" s="191" t="s">
        <v>238</v>
      </c>
      <c r="E89" s="193">
        <v>42613</v>
      </c>
      <c r="F89" s="194">
        <v>340.95</v>
      </c>
      <c r="G89" s="195">
        <v>5</v>
      </c>
      <c r="H89" s="196">
        <v>1704.75</v>
      </c>
      <c r="I89" s="172"/>
    </row>
    <row r="90" ht="16.5" hidden="1" spans="1:9">
      <c r="A90" s="190" t="s">
        <v>244</v>
      </c>
      <c r="B90" s="191" t="s">
        <v>242</v>
      </c>
      <c r="C90" s="192" t="s">
        <v>227</v>
      </c>
      <c r="D90" s="191" t="s">
        <v>238</v>
      </c>
      <c r="E90" s="193">
        <v>42615</v>
      </c>
      <c r="F90" s="194">
        <v>799.95</v>
      </c>
      <c r="G90" s="195">
        <v>11</v>
      </c>
      <c r="H90" s="196">
        <v>8799.45</v>
      </c>
      <c r="I90" s="172"/>
    </row>
    <row r="91" ht="16.5" hidden="1" spans="1:9">
      <c r="A91" s="190" t="s">
        <v>225</v>
      </c>
      <c r="B91" s="191" t="s">
        <v>236</v>
      </c>
      <c r="C91" s="192" t="s">
        <v>227</v>
      </c>
      <c r="D91" s="191" t="s">
        <v>238</v>
      </c>
      <c r="E91" s="193">
        <v>42617</v>
      </c>
      <c r="F91" s="194">
        <v>79.99</v>
      </c>
      <c r="G91" s="195">
        <v>9</v>
      </c>
      <c r="H91" s="196">
        <v>719.91</v>
      </c>
      <c r="I91" s="172"/>
    </row>
    <row r="92" ht="16.5" hidden="1" spans="1:9">
      <c r="A92" s="190" t="s">
        <v>235</v>
      </c>
      <c r="B92" s="191" t="s">
        <v>236</v>
      </c>
      <c r="C92" s="192" t="s">
        <v>237</v>
      </c>
      <c r="D92" s="191" t="s">
        <v>250</v>
      </c>
      <c r="E92" s="193">
        <v>42617</v>
      </c>
      <c r="F92" s="194">
        <v>79.99</v>
      </c>
      <c r="G92" s="195">
        <v>1</v>
      </c>
      <c r="H92" s="196">
        <v>79.99</v>
      </c>
      <c r="I92" s="172"/>
    </row>
    <row r="93" ht="16.5" spans="1:9">
      <c r="A93" s="190" t="s">
        <v>246</v>
      </c>
      <c r="B93" s="191" t="s">
        <v>226</v>
      </c>
      <c r="C93" s="192" t="s">
        <v>227</v>
      </c>
      <c r="D93" s="191" t="s">
        <v>250</v>
      </c>
      <c r="E93" s="193">
        <v>42617</v>
      </c>
      <c r="F93" s="194">
        <v>340.95</v>
      </c>
      <c r="G93" s="195">
        <v>11</v>
      </c>
      <c r="H93" s="196">
        <v>3750.45</v>
      </c>
      <c r="I93" s="172"/>
    </row>
    <row r="94" ht="16.5" hidden="1" spans="1:9">
      <c r="A94" s="190" t="s">
        <v>240</v>
      </c>
      <c r="B94" s="191" t="s">
        <v>236</v>
      </c>
      <c r="C94" s="192" t="s">
        <v>232</v>
      </c>
      <c r="D94" s="191" t="s">
        <v>238</v>
      </c>
      <c r="E94" s="193">
        <v>42618</v>
      </c>
      <c r="F94" s="194">
        <v>79.99</v>
      </c>
      <c r="G94" s="195">
        <v>5</v>
      </c>
      <c r="H94" s="196">
        <v>399.95</v>
      </c>
      <c r="I94" s="172"/>
    </row>
    <row r="95" ht="16.5" hidden="1" spans="1:9">
      <c r="A95" s="190" t="s">
        <v>246</v>
      </c>
      <c r="B95" s="191" t="s">
        <v>239</v>
      </c>
      <c r="C95" s="192" t="s">
        <v>227</v>
      </c>
      <c r="D95" s="191" t="s">
        <v>233</v>
      </c>
      <c r="E95" s="193">
        <v>42619</v>
      </c>
      <c r="F95" s="194">
        <v>168.95</v>
      </c>
      <c r="G95" s="195">
        <v>12</v>
      </c>
      <c r="H95" s="196">
        <v>2027.4</v>
      </c>
      <c r="I95" s="172"/>
    </row>
    <row r="96" ht="16.5" hidden="1" spans="1:9">
      <c r="A96" s="190" t="s">
        <v>248</v>
      </c>
      <c r="B96" s="191" t="s">
        <v>231</v>
      </c>
      <c r="C96" s="192" t="s">
        <v>243</v>
      </c>
      <c r="D96" s="191" t="s">
        <v>247</v>
      </c>
      <c r="E96" s="193">
        <v>42620</v>
      </c>
      <c r="F96" s="194">
        <v>340.95</v>
      </c>
      <c r="G96" s="195">
        <v>1</v>
      </c>
      <c r="H96" s="196">
        <v>340.95</v>
      </c>
      <c r="I96" s="172"/>
    </row>
    <row r="97" ht="16.5" hidden="1" spans="1:9">
      <c r="A97" s="190" t="s">
        <v>246</v>
      </c>
      <c r="B97" s="191" t="s">
        <v>242</v>
      </c>
      <c r="C97" s="192" t="s">
        <v>227</v>
      </c>
      <c r="D97" s="191" t="s">
        <v>247</v>
      </c>
      <c r="E97" s="193">
        <v>42620</v>
      </c>
      <c r="F97" s="194">
        <v>799.95</v>
      </c>
      <c r="G97" s="195">
        <v>9</v>
      </c>
      <c r="H97" s="196">
        <v>7199.55</v>
      </c>
      <c r="I97" s="172"/>
    </row>
    <row r="98" ht="16.5" hidden="1" spans="1:9">
      <c r="A98" s="190" t="s">
        <v>244</v>
      </c>
      <c r="B98" s="191" t="s">
        <v>231</v>
      </c>
      <c r="C98" s="192" t="s">
        <v>227</v>
      </c>
      <c r="D98" s="191" t="s">
        <v>228</v>
      </c>
      <c r="E98" s="193">
        <v>42622</v>
      </c>
      <c r="F98" s="194">
        <v>340.95</v>
      </c>
      <c r="G98" s="195">
        <v>16</v>
      </c>
      <c r="H98" s="196">
        <v>5455.2</v>
      </c>
      <c r="I98" s="172"/>
    </row>
    <row r="99" ht="16.5" hidden="1" spans="1:9">
      <c r="A99" s="190" t="s">
        <v>241</v>
      </c>
      <c r="B99" s="191" t="s">
        <v>242</v>
      </c>
      <c r="C99" s="192" t="s">
        <v>243</v>
      </c>
      <c r="D99" s="191" t="s">
        <v>233</v>
      </c>
      <c r="E99" s="193">
        <v>42625</v>
      </c>
      <c r="F99" s="194">
        <v>799.95</v>
      </c>
      <c r="G99" s="195">
        <v>8</v>
      </c>
      <c r="H99" s="196">
        <v>6399.6</v>
      </c>
      <c r="I99" s="172"/>
    </row>
    <row r="100" ht="16.5" hidden="1" spans="1:9">
      <c r="A100" s="190" t="s">
        <v>225</v>
      </c>
      <c r="B100" s="191" t="s">
        <v>236</v>
      </c>
      <c r="C100" s="192" t="s">
        <v>227</v>
      </c>
      <c r="D100" s="191" t="s">
        <v>228</v>
      </c>
      <c r="E100" s="193">
        <v>42626</v>
      </c>
      <c r="F100" s="194">
        <v>79.99</v>
      </c>
      <c r="G100" s="195">
        <v>20</v>
      </c>
      <c r="H100" s="196">
        <v>1599.8</v>
      </c>
      <c r="I100" s="172"/>
    </row>
    <row r="101" ht="16.5" hidden="1" spans="1:9">
      <c r="A101" s="190" t="s">
        <v>249</v>
      </c>
      <c r="B101" s="191" t="s">
        <v>231</v>
      </c>
      <c r="C101" s="192" t="s">
        <v>243</v>
      </c>
      <c r="D101" s="191" t="s">
        <v>250</v>
      </c>
      <c r="E101" s="193">
        <v>42626</v>
      </c>
      <c r="F101" s="194">
        <v>340.95</v>
      </c>
      <c r="G101" s="195">
        <v>6</v>
      </c>
      <c r="H101" s="196">
        <v>2045.7</v>
      </c>
      <c r="I101" s="172"/>
    </row>
    <row r="102" ht="16.5" hidden="1" spans="1:9">
      <c r="A102" s="190" t="s">
        <v>248</v>
      </c>
      <c r="B102" s="191" t="s">
        <v>231</v>
      </c>
      <c r="C102" s="192" t="s">
        <v>243</v>
      </c>
      <c r="D102" s="191" t="s">
        <v>228</v>
      </c>
      <c r="E102" s="193">
        <v>42628</v>
      </c>
      <c r="F102" s="194">
        <v>340.95</v>
      </c>
      <c r="G102" s="195">
        <v>20</v>
      </c>
      <c r="H102" s="196">
        <v>6819</v>
      </c>
      <c r="I102" s="172"/>
    </row>
    <row r="103" ht="16.5" hidden="1" spans="1:9">
      <c r="A103" s="190" t="s">
        <v>249</v>
      </c>
      <c r="B103" s="191" t="s">
        <v>231</v>
      </c>
      <c r="C103" s="192" t="s">
        <v>243</v>
      </c>
      <c r="D103" s="191" t="s">
        <v>238</v>
      </c>
      <c r="E103" s="193">
        <v>42629</v>
      </c>
      <c r="F103" s="194">
        <v>340.95</v>
      </c>
      <c r="G103" s="195">
        <v>15</v>
      </c>
      <c r="H103" s="196">
        <v>5114.25</v>
      </c>
      <c r="I103" s="172"/>
    </row>
    <row r="104" ht="16.5" hidden="1" spans="1:9">
      <c r="A104" s="190" t="s">
        <v>225</v>
      </c>
      <c r="B104" s="191" t="s">
        <v>242</v>
      </c>
      <c r="C104" s="192" t="s">
        <v>227</v>
      </c>
      <c r="D104" s="191" t="s">
        <v>233</v>
      </c>
      <c r="E104" s="193">
        <v>42632</v>
      </c>
      <c r="F104" s="194">
        <v>799.95</v>
      </c>
      <c r="G104" s="195">
        <v>7</v>
      </c>
      <c r="H104" s="196">
        <v>5599.65</v>
      </c>
      <c r="I104" s="172"/>
    </row>
    <row r="105" ht="16.5" spans="1:9">
      <c r="A105" s="190" t="s">
        <v>251</v>
      </c>
      <c r="B105" s="191" t="s">
        <v>226</v>
      </c>
      <c r="C105" s="192" t="s">
        <v>237</v>
      </c>
      <c r="D105" s="191" t="s">
        <v>250</v>
      </c>
      <c r="E105" s="193">
        <v>42632</v>
      </c>
      <c r="F105" s="194">
        <v>340.95</v>
      </c>
      <c r="G105" s="195">
        <v>9</v>
      </c>
      <c r="H105" s="196">
        <v>3068.55</v>
      </c>
      <c r="I105" s="172"/>
    </row>
    <row r="106" ht="16.5" hidden="1" spans="1:9">
      <c r="A106" s="190" t="s">
        <v>248</v>
      </c>
      <c r="B106" s="191" t="s">
        <v>236</v>
      </c>
      <c r="C106" s="192" t="s">
        <v>243</v>
      </c>
      <c r="D106" s="191" t="s">
        <v>233</v>
      </c>
      <c r="E106" s="193">
        <v>42634</v>
      </c>
      <c r="F106" s="194">
        <v>79.99</v>
      </c>
      <c r="G106" s="195">
        <v>6</v>
      </c>
      <c r="H106" s="196">
        <v>479.94</v>
      </c>
      <c r="I106" s="172"/>
    </row>
    <row r="107" ht="16.5" hidden="1" spans="1:9">
      <c r="A107" s="190" t="s">
        <v>240</v>
      </c>
      <c r="B107" s="191" t="s">
        <v>239</v>
      </c>
      <c r="C107" s="192" t="s">
        <v>232</v>
      </c>
      <c r="D107" s="191" t="s">
        <v>238</v>
      </c>
      <c r="E107" s="193">
        <v>42635</v>
      </c>
      <c r="F107" s="194">
        <v>168.95</v>
      </c>
      <c r="G107" s="195">
        <v>14</v>
      </c>
      <c r="H107" s="196">
        <v>2365.3</v>
      </c>
      <c r="I107" s="172"/>
    </row>
    <row r="108" ht="16.5" hidden="1" spans="1:9">
      <c r="A108" s="190" t="s">
        <v>235</v>
      </c>
      <c r="B108" s="191" t="s">
        <v>231</v>
      </c>
      <c r="C108" s="192" t="s">
        <v>237</v>
      </c>
      <c r="D108" s="191" t="s">
        <v>247</v>
      </c>
      <c r="E108" s="193">
        <v>42635</v>
      </c>
      <c r="F108" s="194">
        <v>340.95</v>
      </c>
      <c r="G108" s="195">
        <v>3</v>
      </c>
      <c r="H108" s="196">
        <v>1022.85</v>
      </c>
      <c r="I108" s="172"/>
    </row>
    <row r="109" ht="16.5" spans="1:9">
      <c r="A109" s="190" t="s">
        <v>225</v>
      </c>
      <c r="B109" s="191" t="s">
        <v>226</v>
      </c>
      <c r="C109" s="192" t="s">
        <v>227</v>
      </c>
      <c r="D109" s="191" t="s">
        <v>250</v>
      </c>
      <c r="E109" s="193">
        <v>42636</v>
      </c>
      <c r="F109" s="194">
        <v>340.95</v>
      </c>
      <c r="G109" s="195">
        <v>5</v>
      </c>
      <c r="H109" s="196">
        <v>1704.75</v>
      </c>
      <c r="I109" s="172"/>
    </row>
    <row r="110" ht="16.5" spans="1:9">
      <c r="A110" s="190" t="s">
        <v>246</v>
      </c>
      <c r="B110" s="191" t="s">
        <v>226</v>
      </c>
      <c r="C110" s="192" t="s">
        <v>227</v>
      </c>
      <c r="D110" s="191" t="s">
        <v>233</v>
      </c>
      <c r="E110" s="193">
        <v>42638</v>
      </c>
      <c r="F110" s="194">
        <v>340.95</v>
      </c>
      <c r="G110" s="195">
        <v>3</v>
      </c>
      <c r="H110" s="196">
        <v>1022.85</v>
      </c>
      <c r="I110" s="172"/>
    </row>
    <row r="111" ht="16.5" hidden="1" spans="1:9">
      <c r="A111" s="190" t="s">
        <v>246</v>
      </c>
      <c r="B111" s="191" t="s">
        <v>231</v>
      </c>
      <c r="C111" s="192" t="s">
        <v>227</v>
      </c>
      <c r="D111" s="191" t="s">
        <v>228</v>
      </c>
      <c r="E111" s="193">
        <v>42639</v>
      </c>
      <c r="F111" s="194">
        <v>340.95</v>
      </c>
      <c r="G111" s="195">
        <v>18</v>
      </c>
      <c r="H111" s="196">
        <v>6137.1</v>
      </c>
      <c r="I111" s="172"/>
    </row>
    <row r="112" ht="16.5" hidden="1" spans="1:9">
      <c r="A112" s="190" t="s">
        <v>244</v>
      </c>
      <c r="B112" s="191" t="s">
        <v>239</v>
      </c>
      <c r="C112" s="192" t="s">
        <v>227</v>
      </c>
      <c r="D112" s="191" t="s">
        <v>247</v>
      </c>
      <c r="E112" s="193">
        <v>42639</v>
      </c>
      <c r="F112" s="194">
        <v>168.95</v>
      </c>
      <c r="G112" s="195">
        <v>13</v>
      </c>
      <c r="H112" s="196">
        <v>2196.35</v>
      </c>
      <c r="I112" s="172"/>
    </row>
    <row r="113" ht="16.5" hidden="1" spans="1:9">
      <c r="A113" s="190" t="s">
        <v>248</v>
      </c>
      <c r="B113" s="191" t="s">
        <v>231</v>
      </c>
      <c r="C113" s="192" t="s">
        <v>243</v>
      </c>
      <c r="D113" s="191" t="s">
        <v>233</v>
      </c>
      <c r="E113" s="193">
        <v>42639</v>
      </c>
      <c r="F113" s="194">
        <v>340.95</v>
      </c>
      <c r="G113" s="195">
        <v>11</v>
      </c>
      <c r="H113" s="196">
        <v>3750.45</v>
      </c>
      <c r="I113" s="172"/>
    </row>
    <row r="114" ht="16.5" hidden="1" spans="1:9">
      <c r="A114" s="190" t="s">
        <v>249</v>
      </c>
      <c r="B114" s="191" t="s">
        <v>236</v>
      </c>
      <c r="C114" s="192" t="s">
        <v>243</v>
      </c>
      <c r="D114" s="191" t="s">
        <v>233</v>
      </c>
      <c r="E114" s="193">
        <v>42639</v>
      </c>
      <c r="F114" s="194">
        <v>79.99</v>
      </c>
      <c r="G114" s="195">
        <v>13</v>
      </c>
      <c r="H114" s="196">
        <v>1039.87</v>
      </c>
      <c r="I114" s="172"/>
    </row>
    <row r="115" ht="16.5" hidden="1" spans="1:9">
      <c r="A115" s="190" t="s">
        <v>235</v>
      </c>
      <c r="B115" s="191" t="s">
        <v>231</v>
      </c>
      <c r="C115" s="192" t="s">
        <v>237</v>
      </c>
      <c r="D115" s="191" t="s">
        <v>250</v>
      </c>
      <c r="E115" s="193">
        <v>42639</v>
      </c>
      <c r="F115" s="194">
        <v>340.95</v>
      </c>
      <c r="G115" s="195">
        <v>6</v>
      </c>
      <c r="H115" s="196">
        <v>2045.7</v>
      </c>
      <c r="I115" s="172"/>
    </row>
    <row r="116" ht="16.5" hidden="1" spans="1:9">
      <c r="A116" s="190" t="s">
        <v>249</v>
      </c>
      <c r="B116" s="191" t="s">
        <v>231</v>
      </c>
      <c r="C116" s="192" t="s">
        <v>243</v>
      </c>
      <c r="D116" s="191" t="s">
        <v>250</v>
      </c>
      <c r="E116" s="193">
        <v>42639</v>
      </c>
      <c r="F116" s="194">
        <v>340.95</v>
      </c>
      <c r="G116" s="195">
        <v>2</v>
      </c>
      <c r="H116" s="196">
        <v>681.9</v>
      </c>
      <c r="I116" s="172"/>
    </row>
    <row r="117" ht="16.5" hidden="1" spans="1:9">
      <c r="A117" s="190" t="s">
        <v>246</v>
      </c>
      <c r="B117" s="191" t="s">
        <v>236</v>
      </c>
      <c r="C117" s="192" t="s">
        <v>227</v>
      </c>
      <c r="D117" s="191" t="s">
        <v>238</v>
      </c>
      <c r="E117" s="193">
        <v>42640</v>
      </c>
      <c r="F117" s="194">
        <v>79.99</v>
      </c>
      <c r="G117" s="195">
        <v>13</v>
      </c>
      <c r="H117" s="196">
        <v>1039.87</v>
      </c>
      <c r="I117" s="172"/>
    </row>
    <row r="118" ht="16.5" hidden="1" spans="1:9">
      <c r="A118" s="190" t="s">
        <v>240</v>
      </c>
      <c r="B118" s="191" t="s">
        <v>239</v>
      </c>
      <c r="C118" s="192" t="s">
        <v>232</v>
      </c>
      <c r="D118" s="191" t="s">
        <v>233</v>
      </c>
      <c r="E118" s="193">
        <v>42641</v>
      </c>
      <c r="F118" s="194">
        <v>168.95</v>
      </c>
      <c r="G118" s="195">
        <v>3</v>
      </c>
      <c r="H118" s="196">
        <v>506.85</v>
      </c>
      <c r="I118" s="172"/>
    </row>
    <row r="119" ht="16.5" hidden="1" spans="1:9">
      <c r="A119" s="190" t="s">
        <v>246</v>
      </c>
      <c r="B119" s="191" t="s">
        <v>239</v>
      </c>
      <c r="C119" s="192" t="s">
        <v>227</v>
      </c>
      <c r="D119" s="191" t="s">
        <v>247</v>
      </c>
      <c r="E119" s="193">
        <v>42643</v>
      </c>
      <c r="F119" s="194">
        <v>168.95</v>
      </c>
      <c r="G119" s="195">
        <v>10</v>
      </c>
      <c r="H119" s="196">
        <v>1689.5</v>
      </c>
      <c r="I119" s="172"/>
    </row>
    <row r="120" ht="16.5" hidden="1" spans="1:9">
      <c r="A120" s="190" t="s">
        <v>235</v>
      </c>
      <c r="B120" s="191" t="s">
        <v>231</v>
      </c>
      <c r="C120" s="192" t="s">
        <v>237</v>
      </c>
      <c r="D120" s="191" t="s">
        <v>233</v>
      </c>
      <c r="E120" s="193">
        <v>42643</v>
      </c>
      <c r="F120" s="194">
        <v>340.95</v>
      </c>
      <c r="G120" s="195">
        <v>14</v>
      </c>
      <c r="H120" s="196">
        <v>4773.3</v>
      </c>
      <c r="I120" s="172"/>
    </row>
    <row r="121" ht="16.5" spans="1:9">
      <c r="A121" s="190" t="s">
        <v>251</v>
      </c>
      <c r="B121" s="191" t="s">
        <v>226</v>
      </c>
      <c r="C121" s="192" t="s">
        <v>237</v>
      </c>
      <c r="D121" s="191" t="s">
        <v>250</v>
      </c>
      <c r="E121" s="193">
        <v>42643</v>
      </c>
      <c r="F121" s="194">
        <v>340.95</v>
      </c>
      <c r="G121" s="195">
        <v>8</v>
      </c>
      <c r="H121" s="196">
        <v>2727.6</v>
      </c>
      <c r="I121" s="172"/>
    </row>
    <row r="122" ht="16.5" hidden="1" spans="1:9">
      <c r="A122" s="190" t="s">
        <v>248</v>
      </c>
      <c r="B122" s="191" t="s">
        <v>242</v>
      </c>
      <c r="C122" s="192" t="s">
        <v>243</v>
      </c>
      <c r="D122" s="191" t="s">
        <v>233</v>
      </c>
      <c r="E122" s="193">
        <v>42645</v>
      </c>
      <c r="F122" s="194">
        <v>799.95</v>
      </c>
      <c r="G122" s="195">
        <v>4</v>
      </c>
      <c r="H122" s="196">
        <v>3199.8</v>
      </c>
      <c r="I122" s="172"/>
    </row>
    <row r="123" ht="16.5" hidden="1" spans="1:9">
      <c r="A123" s="190" t="s">
        <v>225</v>
      </c>
      <c r="B123" s="191" t="s">
        <v>231</v>
      </c>
      <c r="C123" s="192" t="s">
        <v>227</v>
      </c>
      <c r="D123" s="191" t="s">
        <v>233</v>
      </c>
      <c r="E123" s="193">
        <v>42645</v>
      </c>
      <c r="F123" s="194">
        <v>340.95</v>
      </c>
      <c r="G123" s="195">
        <v>4</v>
      </c>
      <c r="H123" s="196">
        <v>1363.8</v>
      </c>
      <c r="I123" s="172"/>
    </row>
    <row r="124" ht="16.5" hidden="1" spans="1:9">
      <c r="A124" s="190" t="s">
        <v>249</v>
      </c>
      <c r="B124" s="191" t="s">
        <v>231</v>
      </c>
      <c r="C124" s="192" t="s">
        <v>243</v>
      </c>
      <c r="D124" s="191" t="s">
        <v>238</v>
      </c>
      <c r="E124" s="193">
        <v>42646</v>
      </c>
      <c r="F124" s="194">
        <v>340.95</v>
      </c>
      <c r="G124" s="195">
        <v>6</v>
      </c>
      <c r="H124" s="196">
        <v>2045.7</v>
      </c>
      <c r="I124" s="172"/>
    </row>
    <row r="125" ht="16.5" hidden="1" spans="1:9">
      <c r="A125" s="190" t="s">
        <v>235</v>
      </c>
      <c r="B125" s="191" t="s">
        <v>242</v>
      </c>
      <c r="C125" s="192" t="s">
        <v>237</v>
      </c>
      <c r="D125" s="191" t="s">
        <v>228</v>
      </c>
      <c r="E125" s="193">
        <v>42646</v>
      </c>
      <c r="F125" s="194">
        <v>799.95</v>
      </c>
      <c r="G125" s="195">
        <v>7</v>
      </c>
      <c r="H125" s="196">
        <v>5599.65</v>
      </c>
      <c r="I125" s="172"/>
    </row>
    <row r="126" ht="16.5" hidden="1" spans="1:9">
      <c r="A126" s="190" t="s">
        <v>249</v>
      </c>
      <c r="B126" s="191" t="s">
        <v>239</v>
      </c>
      <c r="C126" s="192" t="s">
        <v>243</v>
      </c>
      <c r="D126" s="191" t="s">
        <v>250</v>
      </c>
      <c r="E126" s="193">
        <v>42646</v>
      </c>
      <c r="F126" s="194">
        <v>168.95</v>
      </c>
      <c r="G126" s="195">
        <v>12</v>
      </c>
      <c r="H126" s="196">
        <v>2027.4</v>
      </c>
      <c r="I126" s="172"/>
    </row>
    <row r="127" ht="16.5" hidden="1" spans="1:9">
      <c r="A127" s="190" t="s">
        <v>251</v>
      </c>
      <c r="B127" s="191" t="s">
        <v>236</v>
      </c>
      <c r="C127" s="192" t="s">
        <v>227</v>
      </c>
      <c r="D127" s="191" t="s">
        <v>228</v>
      </c>
      <c r="E127" s="193">
        <v>42648</v>
      </c>
      <c r="F127" s="194">
        <v>79.99</v>
      </c>
      <c r="G127" s="195">
        <v>12</v>
      </c>
      <c r="H127" s="196">
        <v>959.88</v>
      </c>
      <c r="I127" s="172"/>
    </row>
    <row r="128" ht="16.5" hidden="1" spans="1:9">
      <c r="A128" s="190" t="s">
        <v>251</v>
      </c>
      <c r="B128" s="191" t="s">
        <v>236</v>
      </c>
      <c r="C128" s="192" t="s">
        <v>227</v>
      </c>
      <c r="D128" s="191" t="s">
        <v>250</v>
      </c>
      <c r="E128" s="193">
        <v>42648</v>
      </c>
      <c r="F128" s="194">
        <v>79.99</v>
      </c>
      <c r="G128" s="195">
        <v>12</v>
      </c>
      <c r="H128" s="196">
        <v>959.88</v>
      </c>
      <c r="I128" s="172"/>
    </row>
    <row r="129" ht="16.5" hidden="1" spans="1:9">
      <c r="A129" s="190" t="s">
        <v>246</v>
      </c>
      <c r="B129" s="191" t="s">
        <v>236</v>
      </c>
      <c r="C129" s="192" t="s">
        <v>227</v>
      </c>
      <c r="D129" s="191" t="s">
        <v>247</v>
      </c>
      <c r="E129" s="193">
        <v>42649</v>
      </c>
      <c r="F129" s="194">
        <v>79.99</v>
      </c>
      <c r="G129" s="195">
        <v>8</v>
      </c>
      <c r="H129" s="196">
        <v>639.92</v>
      </c>
      <c r="I129" s="172"/>
    </row>
    <row r="130" ht="16.5" hidden="1" spans="1:9">
      <c r="A130" s="190" t="s">
        <v>244</v>
      </c>
      <c r="B130" s="191" t="s">
        <v>231</v>
      </c>
      <c r="C130" s="192" t="s">
        <v>227</v>
      </c>
      <c r="D130" s="191" t="s">
        <v>233</v>
      </c>
      <c r="E130" s="193">
        <v>42650</v>
      </c>
      <c r="F130" s="194">
        <v>340.95</v>
      </c>
      <c r="G130" s="195">
        <v>5</v>
      </c>
      <c r="H130" s="196">
        <v>1704.75</v>
      </c>
      <c r="I130" s="172"/>
    </row>
    <row r="131" ht="16.5" hidden="1" spans="1:9">
      <c r="A131" s="190" t="s">
        <v>248</v>
      </c>
      <c r="B131" s="191" t="s">
        <v>242</v>
      </c>
      <c r="C131" s="192" t="s">
        <v>243</v>
      </c>
      <c r="D131" s="191" t="s">
        <v>233</v>
      </c>
      <c r="E131" s="193">
        <v>42652</v>
      </c>
      <c r="F131" s="194">
        <v>799.95</v>
      </c>
      <c r="G131" s="195">
        <v>8</v>
      </c>
      <c r="H131" s="196">
        <v>6399.6</v>
      </c>
      <c r="I131" s="172"/>
    </row>
    <row r="132" ht="16.5" hidden="1" spans="1:9">
      <c r="A132" s="190" t="s">
        <v>249</v>
      </c>
      <c r="B132" s="191" t="s">
        <v>231</v>
      </c>
      <c r="C132" s="192" t="s">
        <v>243</v>
      </c>
      <c r="D132" s="191" t="s">
        <v>238</v>
      </c>
      <c r="E132" s="193">
        <v>42653</v>
      </c>
      <c r="F132" s="194">
        <v>340.95</v>
      </c>
      <c r="G132" s="195">
        <v>2</v>
      </c>
      <c r="H132" s="196">
        <v>681.9</v>
      </c>
      <c r="I132" s="172"/>
    </row>
    <row r="133" ht="16.5" hidden="1" spans="1:9">
      <c r="A133" s="190" t="s">
        <v>248</v>
      </c>
      <c r="B133" s="191" t="s">
        <v>236</v>
      </c>
      <c r="C133" s="192" t="s">
        <v>243</v>
      </c>
      <c r="D133" s="191" t="s">
        <v>228</v>
      </c>
      <c r="E133" s="193">
        <v>42653</v>
      </c>
      <c r="F133" s="194">
        <v>79.99</v>
      </c>
      <c r="G133" s="195">
        <v>11</v>
      </c>
      <c r="H133" s="196">
        <v>879.89</v>
      </c>
      <c r="I133" s="172"/>
    </row>
    <row r="134" ht="16.5" hidden="1" spans="1:9">
      <c r="A134" s="190" t="s">
        <v>251</v>
      </c>
      <c r="B134" s="191" t="s">
        <v>231</v>
      </c>
      <c r="C134" s="192" t="s">
        <v>227</v>
      </c>
      <c r="D134" s="191" t="s">
        <v>247</v>
      </c>
      <c r="E134" s="193">
        <v>42653</v>
      </c>
      <c r="F134" s="194">
        <v>340.95</v>
      </c>
      <c r="G134" s="195">
        <v>1</v>
      </c>
      <c r="H134" s="196">
        <v>340.95</v>
      </c>
      <c r="I134" s="172"/>
    </row>
    <row r="135" ht="16.5" hidden="1" spans="1:9">
      <c r="A135" s="190" t="s">
        <v>235</v>
      </c>
      <c r="B135" s="191" t="s">
        <v>239</v>
      </c>
      <c r="C135" s="192" t="s">
        <v>237</v>
      </c>
      <c r="D135" s="191" t="s">
        <v>250</v>
      </c>
      <c r="E135" s="193">
        <v>42654</v>
      </c>
      <c r="F135" s="194">
        <v>168.95</v>
      </c>
      <c r="G135" s="195">
        <v>12</v>
      </c>
      <c r="H135" s="196">
        <v>2027.4</v>
      </c>
      <c r="I135" s="172"/>
    </row>
    <row r="136" ht="16.5" spans="1:9">
      <c r="A136" s="190" t="s">
        <v>248</v>
      </c>
      <c r="B136" s="191" t="s">
        <v>226</v>
      </c>
      <c r="C136" s="192" t="s">
        <v>243</v>
      </c>
      <c r="D136" s="191" t="s">
        <v>238</v>
      </c>
      <c r="E136" s="193">
        <v>42655</v>
      </c>
      <c r="F136" s="194">
        <v>340.95</v>
      </c>
      <c r="G136" s="195">
        <v>8</v>
      </c>
      <c r="H136" s="196">
        <v>2727.6</v>
      </c>
      <c r="I136" s="172"/>
    </row>
    <row r="137" ht="16.5" hidden="1" spans="1:9">
      <c r="A137" s="190" t="s">
        <v>251</v>
      </c>
      <c r="B137" s="191" t="s">
        <v>236</v>
      </c>
      <c r="C137" s="192" t="s">
        <v>227</v>
      </c>
      <c r="D137" s="191" t="s">
        <v>228</v>
      </c>
      <c r="E137" s="193">
        <v>42655</v>
      </c>
      <c r="F137" s="194">
        <v>79.99</v>
      </c>
      <c r="G137" s="195">
        <v>10</v>
      </c>
      <c r="H137" s="196">
        <v>799.9</v>
      </c>
      <c r="I137" s="172"/>
    </row>
    <row r="138" ht="16.5" hidden="1" spans="1:9">
      <c r="A138" s="190" t="s">
        <v>244</v>
      </c>
      <c r="B138" s="191" t="s">
        <v>231</v>
      </c>
      <c r="C138" s="192" t="s">
        <v>227</v>
      </c>
      <c r="D138" s="191" t="s">
        <v>247</v>
      </c>
      <c r="E138" s="193">
        <v>42655</v>
      </c>
      <c r="F138" s="194">
        <v>340.95</v>
      </c>
      <c r="G138" s="195">
        <v>4</v>
      </c>
      <c r="H138" s="196">
        <v>1363.8</v>
      </c>
      <c r="I138" s="172"/>
    </row>
    <row r="139" ht="16.5" hidden="1" spans="1:9">
      <c r="A139" s="190" t="s">
        <v>248</v>
      </c>
      <c r="B139" s="191" t="s">
        <v>236</v>
      </c>
      <c r="C139" s="192" t="s">
        <v>243</v>
      </c>
      <c r="D139" s="191" t="s">
        <v>233</v>
      </c>
      <c r="E139" s="193">
        <v>42655</v>
      </c>
      <c r="F139" s="194">
        <v>79.99</v>
      </c>
      <c r="G139" s="195">
        <v>7</v>
      </c>
      <c r="H139" s="196">
        <v>559.93</v>
      </c>
      <c r="I139" s="172"/>
    </row>
    <row r="140" ht="16.5" hidden="1" spans="1:9">
      <c r="A140" s="190" t="s">
        <v>225</v>
      </c>
      <c r="B140" s="191" t="s">
        <v>231</v>
      </c>
      <c r="C140" s="192" t="s">
        <v>227</v>
      </c>
      <c r="D140" s="191" t="s">
        <v>250</v>
      </c>
      <c r="E140" s="193">
        <v>42655</v>
      </c>
      <c r="F140" s="194">
        <v>340.95</v>
      </c>
      <c r="G140" s="195">
        <v>7</v>
      </c>
      <c r="H140" s="196">
        <v>2386.65</v>
      </c>
      <c r="I140" s="172"/>
    </row>
    <row r="141" ht="16.5" hidden="1" spans="1:9">
      <c r="A141" s="190" t="s">
        <v>248</v>
      </c>
      <c r="B141" s="191" t="s">
        <v>242</v>
      </c>
      <c r="C141" s="192" t="s">
        <v>243</v>
      </c>
      <c r="D141" s="191" t="s">
        <v>228</v>
      </c>
      <c r="E141" s="193">
        <v>42656</v>
      </c>
      <c r="F141" s="194">
        <v>799.95</v>
      </c>
      <c r="G141" s="195">
        <v>16</v>
      </c>
      <c r="H141" s="196">
        <v>12799.2</v>
      </c>
      <c r="I141" s="172"/>
    </row>
    <row r="142" ht="16.5" hidden="1" spans="1:9">
      <c r="A142" s="190" t="s">
        <v>241</v>
      </c>
      <c r="B142" s="191" t="s">
        <v>242</v>
      </c>
      <c r="C142" s="192" t="s">
        <v>243</v>
      </c>
      <c r="D142" s="191" t="s">
        <v>250</v>
      </c>
      <c r="E142" s="193">
        <v>42659</v>
      </c>
      <c r="F142" s="194">
        <v>799.95</v>
      </c>
      <c r="G142" s="195">
        <v>8</v>
      </c>
      <c r="H142" s="196">
        <v>6399.6</v>
      </c>
      <c r="I142" s="172"/>
    </row>
    <row r="143" ht="16.5" hidden="1" spans="1:9">
      <c r="A143" s="190" t="s">
        <v>244</v>
      </c>
      <c r="B143" s="191" t="s">
        <v>242</v>
      </c>
      <c r="C143" s="192" t="s">
        <v>227</v>
      </c>
      <c r="D143" s="191" t="s">
        <v>247</v>
      </c>
      <c r="E143" s="193">
        <v>42660</v>
      </c>
      <c r="F143" s="194">
        <v>799.95</v>
      </c>
      <c r="G143" s="195">
        <v>2</v>
      </c>
      <c r="H143" s="196">
        <v>1599.9</v>
      </c>
      <c r="I143" s="172"/>
    </row>
    <row r="144" ht="16.5" hidden="1" spans="1:9">
      <c r="A144" s="190" t="s">
        <v>241</v>
      </c>
      <c r="B144" s="191" t="s">
        <v>231</v>
      </c>
      <c r="C144" s="192" t="s">
        <v>243</v>
      </c>
      <c r="D144" s="191" t="s">
        <v>247</v>
      </c>
      <c r="E144" s="193">
        <v>42660</v>
      </c>
      <c r="F144" s="194">
        <v>340.95</v>
      </c>
      <c r="G144" s="195">
        <v>11</v>
      </c>
      <c r="H144" s="196">
        <v>3750.45</v>
      </c>
      <c r="I144" s="172"/>
    </row>
    <row r="145" ht="16.5" spans="1:9">
      <c r="A145" s="190" t="s">
        <v>225</v>
      </c>
      <c r="B145" s="191" t="s">
        <v>226</v>
      </c>
      <c r="C145" s="192" t="s">
        <v>227</v>
      </c>
      <c r="D145" s="191" t="s">
        <v>238</v>
      </c>
      <c r="E145" s="193">
        <v>42661</v>
      </c>
      <c r="F145" s="194">
        <v>340.95</v>
      </c>
      <c r="G145" s="195">
        <v>8</v>
      </c>
      <c r="H145" s="196">
        <v>2727.6</v>
      </c>
      <c r="I145" s="172"/>
    </row>
    <row r="146" ht="16.5" hidden="1" spans="1:9">
      <c r="A146" s="190" t="s">
        <v>241</v>
      </c>
      <c r="B146" s="191" t="s">
        <v>239</v>
      </c>
      <c r="C146" s="192" t="s">
        <v>243</v>
      </c>
      <c r="D146" s="191" t="s">
        <v>250</v>
      </c>
      <c r="E146" s="193">
        <v>42661</v>
      </c>
      <c r="F146" s="194">
        <v>168.95</v>
      </c>
      <c r="G146" s="195">
        <v>12</v>
      </c>
      <c r="H146" s="196">
        <v>2027.4</v>
      </c>
      <c r="I146" s="172"/>
    </row>
    <row r="147" ht="16.5" hidden="1" spans="1:9">
      <c r="A147" s="190" t="s">
        <v>230</v>
      </c>
      <c r="B147" s="191" t="s">
        <v>236</v>
      </c>
      <c r="C147" s="192" t="s">
        <v>232</v>
      </c>
      <c r="D147" s="191" t="s">
        <v>247</v>
      </c>
      <c r="E147" s="193">
        <v>42662</v>
      </c>
      <c r="F147" s="194">
        <v>79.99</v>
      </c>
      <c r="G147" s="195">
        <v>1</v>
      </c>
      <c r="H147" s="196">
        <v>79.99</v>
      </c>
      <c r="I147" s="172"/>
    </row>
    <row r="148" ht="16.5" hidden="1" spans="1:9">
      <c r="A148" s="190" t="s">
        <v>235</v>
      </c>
      <c r="B148" s="191" t="s">
        <v>231</v>
      </c>
      <c r="C148" s="192" t="s">
        <v>237</v>
      </c>
      <c r="D148" s="191" t="s">
        <v>238</v>
      </c>
      <c r="E148" s="193">
        <v>42667</v>
      </c>
      <c r="F148" s="194">
        <v>340.95</v>
      </c>
      <c r="G148" s="195">
        <v>2</v>
      </c>
      <c r="H148" s="196">
        <v>681.9</v>
      </c>
      <c r="I148" s="172"/>
    </row>
    <row r="149" ht="16.5" hidden="1" spans="1:9">
      <c r="A149" s="190" t="s">
        <v>249</v>
      </c>
      <c r="B149" s="191" t="s">
        <v>242</v>
      </c>
      <c r="C149" s="192" t="s">
        <v>243</v>
      </c>
      <c r="D149" s="191" t="s">
        <v>250</v>
      </c>
      <c r="E149" s="193">
        <v>42668</v>
      </c>
      <c r="F149" s="194">
        <v>799.95</v>
      </c>
      <c r="G149" s="195">
        <v>6</v>
      </c>
      <c r="H149" s="196">
        <v>4799.7</v>
      </c>
      <c r="I149" s="172"/>
    </row>
    <row r="150" ht="16.5" hidden="1" spans="1:9">
      <c r="A150" s="190" t="s">
        <v>235</v>
      </c>
      <c r="B150" s="191" t="s">
        <v>236</v>
      </c>
      <c r="C150" s="192" t="s">
        <v>237</v>
      </c>
      <c r="D150" s="191" t="s">
        <v>238</v>
      </c>
      <c r="E150" s="193">
        <v>42670</v>
      </c>
      <c r="F150" s="194">
        <v>79.99</v>
      </c>
      <c r="G150" s="195">
        <v>5</v>
      </c>
      <c r="H150" s="196">
        <v>399.95</v>
      </c>
      <c r="I150" s="172"/>
    </row>
    <row r="151" ht="16.5" hidden="1" spans="1:9">
      <c r="A151" s="190" t="s">
        <v>251</v>
      </c>
      <c r="B151" s="191" t="s">
        <v>242</v>
      </c>
      <c r="C151" s="192" t="s">
        <v>227</v>
      </c>
      <c r="D151" s="191" t="s">
        <v>247</v>
      </c>
      <c r="E151" s="193">
        <v>42671</v>
      </c>
      <c r="F151" s="194">
        <v>799.95</v>
      </c>
      <c r="G151" s="195">
        <v>6</v>
      </c>
      <c r="H151" s="196">
        <v>4799.7</v>
      </c>
      <c r="I151" s="172"/>
    </row>
    <row r="152" ht="16.5" hidden="1" spans="1:9">
      <c r="A152" s="190" t="s">
        <v>230</v>
      </c>
      <c r="B152" s="191" t="s">
        <v>231</v>
      </c>
      <c r="C152" s="192" t="s">
        <v>232</v>
      </c>
      <c r="D152" s="191" t="s">
        <v>247</v>
      </c>
      <c r="E152" s="193">
        <v>42671</v>
      </c>
      <c r="F152" s="194">
        <v>340.95</v>
      </c>
      <c r="G152" s="195">
        <v>15</v>
      </c>
      <c r="H152" s="196">
        <v>5114.25</v>
      </c>
      <c r="I152" s="172"/>
    </row>
    <row r="153" ht="16.5" hidden="1" spans="1:9">
      <c r="A153" s="190" t="s">
        <v>235</v>
      </c>
      <c r="B153" s="191" t="s">
        <v>242</v>
      </c>
      <c r="C153" s="192" t="s">
        <v>237</v>
      </c>
      <c r="D153" s="191" t="s">
        <v>238</v>
      </c>
      <c r="E153" s="193">
        <v>42673</v>
      </c>
      <c r="F153" s="194">
        <v>799.95</v>
      </c>
      <c r="G153" s="195">
        <v>9</v>
      </c>
      <c r="H153" s="196">
        <v>7199.55</v>
      </c>
      <c r="I153" s="172"/>
    </row>
    <row r="154" ht="16.5" hidden="1" spans="1:9">
      <c r="A154" s="190" t="s">
        <v>240</v>
      </c>
      <c r="B154" s="191" t="s">
        <v>242</v>
      </c>
      <c r="C154" s="192" t="s">
        <v>232</v>
      </c>
      <c r="D154" s="191" t="s">
        <v>233</v>
      </c>
      <c r="E154" s="193">
        <v>42674</v>
      </c>
      <c r="F154" s="194">
        <v>799.95</v>
      </c>
      <c r="G154" s="195">
        <v>10</v>
      </c>
      <c r="H154" s="196">
        <v>7999.5</v>
      </c>
      <c r="I154" s="172"/>
    </row>
    <row r="155" ht="16.5" spans="1:9">
      <c r="A155" s="190" t="s">
        <v>246</v>
      </c>
      <c r="B155" s="191" t="s">
        <v>226</v>
      </c>
      <c r="C155" s="192" t="s">
        <v>227</v>
      </c>
      <c r="D155" s="191" t="s">
        <v>250</v>
      </c>
      <c r="E155" s="193">
        <v>42674</v>
      </c>
      <c r="F155" s="194">
        <v>340.95</v>
      </c>
      <c r="G155" s="195">
        <v>11</v>
      </c>
      <c r="H155" s="196">
        <v>3750.45</v>
      </c>
      <c r="I155" s="172"/>
    </row>
    <row r="156" ht="16.5" hidden="1" spans="1:9">
      <c r="A156" s="190" t="s">
        <v>235</v>
      </c>
      <c r="B156" s="191" t="s">
        <v>236</v>
      </c>
      <c r="C156" s="192" t="s">
        <v>237</v>
      </c>
      <c r="D156" s="191" t="s">
        <v>233</v>
      </c>
      <c r="E156" s="193">
        <v>42675</v>
      </c>
      <c r="F156" s="194">
        <v>79.99</v>
      </c>
      <c r="G156" s="195">
        <v>3</v>
      </c>
      <c r="H156" s="196">
        <v>239.97</v>
      </c>
      <c r="I156" s="172"/>
    </row>
    <row r="157" ht="16.5" hidden="1" spans="1:9">
      <c r="A157" s="190" t="s">
        <v>241</v>
      </c>
      <c r="B157" s="191" t="s">
        <v>239</v>
      </c>
      <c r="C157" s="192" t="s">
        <v>243</v>
      </c>
      <c r="D157" s="191" t="s">
        <v>247</v>
      </c>
      <c r="E157" s="193">
        <v>42676</v>
      </c>
      <c r="F157" s="194">
        <v>168.95</v>
      </c>
      <c r="G157" s="195">
        <v>15</v>
      </c>
      <c r="H157" s="196">
        <v>2534.25</v>
      </c>
      <c r="I157" s="172"/>
    </row>
    <row r="158" ht="16.5" hidden="1" spans="1:9">
      <c r="A158" s="190" t="s">
        <v>249</v>
      </c>
      <c r="B158" s="191" t="s">
        <v>239</v>
      </c>
      <c r="C158" s="192" t="s">
        <v>243</v>
      </c>
      <c r="D158" s="191" t="s">
        <v>250</v>
      </c>
      <c r="E158" s="193">
        <v>42676</v>
      </c>
      <c r="F158" s="194">
        <v>168.95</v>
      </c>
      <c r="G158" s="195">
        <v>14</v>
      </c>
      <c r="H158" s="196">
        <v>2365.3</v>
      </c>
      <c r="I158" s="172"/>
    </row>
    <row r="159" ht="16.5" spans="1:9">
      <c r="A159" s="190" t="s">
        <v>249</v>
      </c>
      <c r="B159" s="191" t="s">
        <v>226</v>
      </c>
      <c r="C159" s="192" t="s">
        <v>243</v>
      </c>
      <c r="D159" s="191" t="s">
        <v>228</v>
      </c>
      <c r="E159" s="193">
        <v>42677</v>
      </c>
      <c r="F159" s="194">
        <v>340.95</v>
      </c>
      <c r="G159" s="195">
        <v>6</v>
      </c>
      <c r="H159" s="196">
        <v>2045.7</v>
      </c>
      <c r="I159" s="172"/>
    </row>
    <row r="160" ht="16.5" hidden="1" spans="1:9">
      <c r="A160" s="190" t="s">
        <v>246</v>
      </c>
      <c r="B160" s="191" t="s">
        <v>236</v>
      </c>
      <c r="C160" s="192" t="s">
        <v>227</v>
      </c>
      <c r="D160" s="191" t="s">
        <v>228</v>
      </c>
      <c r="E160" s="193">
        <v>42678</v>
      </c>
      <c r="F160" s="194">
        <v>79.99</v>
      </c>
      <c r="G160" s="195">
        <v>7</v>
      </c>
      <c r="H160" s="196">
        <v>559.93</v>
      </c>
      <c r="I160" s="172"/>
    </row>
    <row r="161" ht="16.5" spans="1:9">
      <c r="A161" s="190" t="s">
        <v>244</v>
      </c>
      <c r="B161" s="191" t="s">
        <v>226</v>
      </c>
      <c r="C161" s="192" t="s">
        <v>227</v>
      </c>
      <c r="D161" s="191" t="s">
        <v>247</v>
      </c>
      <c r="E161" s="193">
        <v>42678</v>
      </c>
      <c r="F161" s="194">
        <v>340.95</v>
      </c>
      <c r="G161" s="195">
        <v>12</v>
      </c>
      <c r="H161" s="196">
        <v>4091.4</v>
      </c>
      <c r="I161" s="172"/>
    </row>
    <row r="162" ht="16.5" spans="1:9">
      <c r="A162" s="190" t="s">
        <v>244</v>
      </c>
      <c r="B162" s="191" t="s">
        <v>226</v>
      </c>
      <c r="C162" s="192" t="s">
        <v>227</v>
      </c>
      <c r="D162" s="191" t="s">
        <v>233</v>
      </c>
      <c r="E162" s="193">
        <v>42678</v>
      </c>
      <c r="F162" s="194">
        <v>340.95</v>
      </c>
      <c r="G162" s="195">
        <v>5</v>
      </c>
      <c r="H162" s="196">
        <v>1704.75</v>
      </c>
      <c r="I162" s="172"/>
    </row>
    <row r="163" ht="16.5" hidden="1" spans="1:9">
      <c r="A163" s="190" t="s">
        <v>240</v>
      </c>
      <c r="B163" s="191" t="s">
        <v>231</v>
      </c>
      <c r="C163" s="192" t="s">
        <v>232</v>
      </c>
      <c r="D163" s="191" t="s">
        <v>228</v>
      </c>
      <c r="E163" s="193">
        <v>42680</v>
      </c>
      <c r="F163" s="194">
        <v>340.95</v>
      </c>
      <c r="G163" s="195">
        <v>15</v>
      </c>
      <c r="H163" s="196">
        <v>5114.25</v>
      </c>
      <c r="I163" s="172"/>
    </row>
    <row r="164" ht="16.5" hidden="1" spans="1:9">
      <c r="A164" s="190" t="s">
        <v>235</v>
      </c>
      <c r="B164" s="191" t="s">
        <v>239</v>
      </c>
      <c r="C164" s="192" t="s">
        <v>237</v>
      </c>
      <c r="D164" s="191" t="s">
        <v>233</v>
      </c>
      <c r="E164" s="193">
        <v>42680</v>
      </c>
      <c r="F164" s="194">
        <v>168.95</v>
      </c>
      <c r="G164" s="195">
        <v>11</v>
      </c>
      <c r="H164" s="196">
        <v>1858.45</v>
      </c>
      <c r="I164" s="172"/>
    </row>
    <row r="165" ht="16.5" hidden="1" spans="1:9">
      <c r="A165" s="190" t="s">
        <v>252</v>
      </c>
      <c r="B165" s="191" t="s">
        <v>231</v>
      </c>
      <c r="C165" s="192" t="s">
        <v>237</v>
      </c>
      <c r="D165" s="191" t="s">
        <v>250</v>
      </c>
      <c r="E165" s="193">
        <v>42680</v>
      </c>
      <c r="F165" s="194">
        <v>340.95</v>
      </c>
      <c r="G165" s="195">
        <v>15</v>
      </c>
      <c r="H165" s="196">
        <v>5114.25</v>
      </c>
      <c r="I165" s="172"/>
    </row>
    <row r="166" ht="16.5" spans="1:9">
      <c r="A166" s="190" t="s">
        <v>241</v>
      </c>
      <c r="B166" s="191" t="s">
        <v>226</v>
      </c>
      <c r="C166" s="192" t="s">
        <v>243</v>
      </c>
      <c r="D166" s="191" t="s">
        <v>228</v>
      </c>
      <c r="E166" s="193">
        <v>42681</v>
      </c>
      <c r="F166" s="194">
        <v>340.95</v>
      </c>
      <c r="G166" s="195">
        <v>18</v>
      </c>
      <c r="H166" s="196">
        <v>6137.1</v>
      </c>
      <c r="I166" s="172"/>
    </row>
    <row r="167" ht="16.5" hidden="1" spans="1:9">
      <c r="A167" s="190" t="s">
        <v>248</v>
      </c>
      <c r="B167" s="191" t="s">
        <v>231</v>
      </c>
      <c r="C167" s="192" t="s">
        <v>243</v>
      </c>
      <c r="D167" s="191" t="s">
        <v>238</v>
      </c>
      <c r="E167" s="193">
        <v>42683</v>
      </c>
      <c r="F167" s="194">
        <v>340.95</v>
      </c>
      <c r="G167" s="195">
        <v>3</v>
      </c>
      <c r="H167" s="196">
        <v>1022.85</v>
      </c>
      <c r="I167" s="172"/>
    </row>
    <row r="168" ht="16.5" hidden="1" spans="1:9">
      <c r="A168" s="190" t="s">
        <v>251</v>
      </c>
      <c r="B168" s="191" t="s">
        <v>239</v>
      </c>
      <c r="C168" s="192" t="s">
        <v>227</v>
      </c>
      <c r="D168" s="191" t="s">
        <v>238</v>
      </c>
      <c r="E168" s="193">
        <v>42684</v>
      </c>
      <c r="F168" s="194">
        <v>168.95</v>
      </c>
      <c r="G168" s="195">
        <v>4</v>
      </c>
      <c r="H168" s="196">
        <v>675.8</v>
      </c>
      <c r="I168" s="172"/>
    </row>
    <row r="169" ht="16.5" hidden="1" spans="1:9">
      <c r="A169" s="190" t="s">
        <v>249</v>
      </c>
      <c r="B169" s="191" t="s">
        <v>239</v>
      </c>
      <c r="C169" s="192" t="s">
        <v>243</v>
      </c>
      <c r="D169" s="191" t="s">
        <v>228</v>
      </c>
      <c r="E169" s="193">
        <v>42685</v>
      </c>
      <c r="F169" s="194">
        <v>168.95</v>
      </c>
      <c r="G169" s="195">
        <v>9</v>
      </c>
      <c r="H169" s="196">
        <v>1520.55</v>
      </c>
      <c r="I169" s="172"/>
    </row>
    <row r="170" ht="16.5" hidden="1" spans="1:9">
      <c r="A170" s="190" t="s">
        <v>248</v>
      </c>
      <c r="B170" s="191" t="s">
        <v>231</v>
      </c>
      <c r="C170" s="192" t="s">
        <v>243</v>
      </c>
      <c r="D170" s="191" t="s">
        <v>247</v>
      </c>
      <c r="E170" s="193">
        <v>42687</v>
      </c>
      <c r="F170" s="194">
        <v>340.95</v>
      </c>
      <c r="G170" s="195">
        <v>3</v>
      </c>
      <c r="H170" s="196">
        <v>1022.85</v>
      </c>
      <c r="I170" s="172"/>
    </row>
    <row r="171" ht="16.5" hidden="1" spans="1:9">
      <c r="A171" s="190" t="s">
        <v>225</v>
      </c>
      <c r="B171" s="191" t="s">
        <v>242</v>
      </c>
      <c r="C171" s="192" t="s">
        <v>227</v>
      </c>
      <c r="D171" s="191" t="s">
        <v>247</v>
      </c>
      <c r="E171" s="193">
        <v>42687</v>
      </c>
      <c r="F171" s="194">
        <v>799.95</v>
      </c>
      <c r="G171" s="195">
        <v>10</v>
      </c>
      <c r="H171" s="196">
        <v>7999.5</v>
      </c>
      <c r="I171" s="172"/>
    </row>
    <row r="172" ht="16.5" hidden="1" spans="1:9">
      <c r="A172" s="190" t="s">
        <v>248</v>
      </c>
      <c r="B172" s="191" t="s">
        <v>236</v>
      </c>
      <c r="C172" s="192" t="s">
        <v>243</v>
      </c>
      <c r="D172" s="191" t="s">
        <v>238</v>
      </c>
      <c r="E172" s="193">
        <v>42688</v>
      </c>
      <c r="F172" s="194">
        <v>79.99</v>
      </c>
      <c r="G172" s="195">
        <v>1</v>
      </c>
      <c r="H172" s="196">
        <v>79.99</v>
      </c>
      <c r="I172" s="172"/>
    </row>
    <row r="173" ht="16.5" hidden="1" spans="1:9">
      <c r="A173" s="190" t="s">
        <v>249</v>
      </c>
      <c r="B173" s="191" t="s">
        <v>239</v>
      </c>
      <c r="C173" s="192" t="s">
        <v>243</v>
      </c>
      <c r="D173" s="191" t="s">
        <v>228</v>
      </c>
      <c r="E173" s="193">
        <v>42688</v>
      </c>
      <c r="F173" s="194">
        <v>168.95</v>
      </c>
      <c r="G173" s="195">
        <v>6</v>
      </c>
      <c r="H173" s="196">
        <v>1013.7</v>
      </c>
      <c r="I173" s="172"/>
    </row>
    <row r="174" ht="16.5" spans="1:9">
      <c r="A174" s="190" t="s">
        <v>244</v>
      </c>
      <c r="B174" s="191" t="s">
        <v>226</v>
      </c>
      <c r="C174" s="192" t="s">
        <v>227</v>
      </c>
      <c r="D174" s="191" t="s">
        <v>228</v>
      </c>
      <c r="E174" s="193">
        <v>42688</v>
      </c>
      <c r="F174" s="194">
        <v>340.95</v>
      </c>
      <c r="G174" s="195">
        <v>14</v>
      </c>
      <c r="H174" s="196">
        <v>4773.3</v>
      </c>
      <c r="I174" s="172"/>
    </row>
    <row r="175" ht="16.5" hidden="1" spans="1:9">
      <c r="A175" s="190" t="s">
        <v>246</v>
      </c>
      <c r="B175" s="191" t="s">
        <v>239</v>
      </c>
      <c r="C175" s="192" t="s">
        <v>227</v>
      </c>
      <c r="D175" s="191" t="s">
        <v>233</v>
      </c>
      <c r="E175" s="193">
        <v>42688</v>
      </c>
      <c r="F175" s="194">
        <v>168.95</v>
      </c>
      <c r="G175" s="195">
        <v>9</v>
      </c>
      <c r="H175" s="196">
        <v>1520.55</v>
      </c>
      <c r="I175" s="172"/>
    </row>
    <row r="176" ht="16.5" spans="1:9">
      <c r="A176" s="190" t="s">
        <v>241</v>
      </c>
      <c r="B176" s="191" t="s">
        <v>226</v>
      </c>
      <c r="C176" s="192" t="s">
        <v>243</v>
      </c>
      <c r="D176" s="191" t="s">
        <v>250</v>
      </c>
      <c r="E176" s="193">
        <v>42688</v>
      </c>
      <c r="F176" s="194">
        <v>340.95</v>
      </c>
      <c r="G176" s="195">
        <v>1</v>
      </c>
      <c r="H176" s="196">
        <v>340.95</v>
      </c>
      <c r="I176" s="172"/>
    </row>
    <row r="177" ht="16.5" hidden="1" spans="1:9">
      <c r="A177" s="190" t="s">
        <v>241</v>
      </c>
      <c r="B177" s="191" t="s">
        <v>242</v>
      </c>
      <c r="C177" s="192" t="s">
        <v>243</v>
      </c>
      <c r="D177" s="191" t="s">
        <v>238</v>
      </c>
      <c r="E177" s="193">
        <v>42691</v>
      </c>
      <c r="F177" s="194">
        <v>799.95</v>
      </c>
      <c r="G177" s="195">
        <v>5</v>
      </c>
      <c r="H177" s="196">
        <v>3999.75</v>
      </c>
      <c r="I177" s="172"/>
    </row>
    <row r="178" ht="16.5" hidden="1" spans="1:9">
      <c r="A178" s="190" t="s">
        <v>244</v>
      </c>
      <c r="B178" s="191" t="s">
        <v>239</v>
      </c>
      <c r="C178" s="192" t="s">
        <v>227</v>
      </c>
      <c r="D178" s="191" t="s">
        <v>228</v>
      </c>
      <c r="E178" s="193">
        <v>42694</v>
      </c>
      <c r="F178" s="194">
        <v>168.95</v>
      </c>
      <c r="G178" s="195">
        <v>14</v>
      </c>
      <c r="H178" s="196">
        <v>2365.3</v>
      </c>
      <c r="I178" s="172"/>
    </row>
    <row r="179" ht="16.5" spans="1:9">
      <c r="A179" s="190" t="s">
        <v>251</v>
      </c>
      <c r="B179" s="191" t="s">
        <v>226</v>
      </c>
      <c r="C179" s="192" t="s">
        <v>237</v>
      </c>
      <c r="D179" s="191" t="s">
        <v>233</v>
      </c>
      <c r="E179" s="193">
        <v>42695</v>
      </c>
      <c r="F179" s="194">
        <v>340.95</v>
      </c>
      <c r="G179" s="195">
        <v>2</v>
      </c>
      <c r="H179" s="196">
        <v>681.9</v>
      </c>
      <c r="I179" s="172"/>
    </row>
    <row r="180" ht="16.5" hidden="1" spans="1:9">
      <c r="A180" s="190" t="s">
        <v>246</v>
      </c>
      <c r="B180" s="191" t="s">
        <v>236</v>
      </c>
      <c r="C180" s="192" t="s">
        <v>227</v>
      </c>
      <c r="D180" s="191" t="s">
        <v>233</v>
      </c>
      <c r="E180" s="193">
        <v>42695</v>
      </c>
      <c r="F180" s="194">
        <v>79.99</v>
      </c>
      <c r="G180" s="195">
        <v>12</v>
      </c>
      <c r="H180" s="196">
        <v>959.88</v>
      </c>
      <c r="I180" s="172"/>
    </row>
    <row r="181" ht="16.5" spans="1:9">
      <c r="A181" s="190" t="s">
        <v>248</v>
      </c>
      <c r="B181" s="191" t="s">
        <v>226</v>
      </c>
      <c r="C181" s="192" t="s">
        <v>243</v>
      </c>
      <c r="D181" s="191" t="s">
        <v>238</v>
      </c>
      <c r="E181" s="193">
        <v>42697</v>
      </c>
      <c r="F181" s="194">
        <v>340.95</v>
      </c>
      <c r="G181" s="195">
        <v>9</v>
      </c>
      <c r="H181" s="196">
        <v>3068.55</v>
      </c>
      <c r="I181" s="172"/>
    </row>
    <row r="182" ht="16.5" hidden="1" spans="1:9">
      <c r="A182" s="190" t="s">
        <v>241</v>
      </c>
      <c r="B182" s="191" t="s">
        <v>236</v>
      </c>
      <c r="C182" s="192" t="s">
        <v>243</v>
      </c>
      <c r="D182" s="191" t="s">
        <v>247</v>
      </c>
      <c r="E182" s="193">
        <v>42698</v>
      </c>
      <c r="F182" s="194">
        <v>79.99</v>
      </c>
      <c r="G182" s="195">
        <v>6</v>
      </c>
      <c r="H182" s="196">
        <v>479.94</v>
      </c>
      <c r="I182" s="172"/>
    </row>
    <row r="183" ht="16.5" hidden="1" spans="1:9">
      <c r="A183" s="190" t="s">
        <v>249</v>
      </c>
      <c r="B183" s="191" t="s">
        <v>239</v>
      </c>
      <c r="C183" s="192" t="s">
        <v>243</v>
      </c>
      <c r="D183" s="191" t="s">
        <v>228</v>
      </c>
      <c r="E183" s="193">
        <v>42701</v>
      </c>
      <c r="F183" s="194">
        <v>168.95</v>
      </c>
      <c r="G183" s="195">
        <v>18</v>
      </c>
      <c r="H183" s="196">
        <v>3041.1</v>
      </c>
      <c r="I183" s="172"/>
    </row>
    <row r="184" ht="16.5" spans="1:9">
      <c r="A184" s="190" t="s">
        <v>244</v>
      </c>
      <c r="B184" s="191" t="s">
        <v>226</v>
      </c>
      <c r="C184" s="192" t="s">
        <v>227</v>
      </c>
      <c r="D184" s="191" t="s">
        <v>228</v>
      </c>
      <c r="E184" s="193">
        <v>42702</v>
      </c>
      <c r="F184" s="194">
        <v>340.95</v>
      </c>
      <c r="G184" s="195">
        <v>13</v>
      </c>
      <c r="H184" s="196">
        <v>4432.35</v>
      </c>
      <c r="I184" s="172"/>
    </row>
    <row r="185" ht="16.5" hidden="1" spans="1:9">
      <c r="A185" s="190" t="s">
        <v>240</v>
      </c>
      <c r="B185" s="191" t="s">
        <v>236</v>
      </c>
      <c r="C185" s="192" t="s">
        <v>232</v>
      </c>
      <c r="D185" s="191" t="s">
        <v>247</v>
      </c>
      <c r="E185" s="193">
        <v>42703</v>
      </c>
      <c r="F185" s="194">
        <v>79.99</v>
      </c>
      <c r="G185" s="195">
        <v>14</v>
      </c>
      <c r="H185" s="196">
        <v>1119.86</v>
      </c>
      <c r="I185" s="172"/>
    </row>
    <row r="186" ht="16.5" hidden="1" spans="1:9">
      <c r="A186" s="190" t="s">
        <v>244</v>
      </c>
      <c r="B186" s="191" t="s">
        <v>242</v>
      </c>
      <c r="C186" s="192" t="s">
        <v>227</v>
      </c>
      <c r="D186" s="191" t="s">
        <v>247</v>
      </c>
      <c r="E186" s="193">
        <v>42703</v>
      </c>
      <c r="F186" s="194">
        <v>799.95</v>
      </c>
      <c r="G186" s="195">
        <v>3</v>
      </c>
      <c r="H186" s="196">
        <v>2399.85</v>
      </c>
      <c r="I186" s="172"/>
    </row>
    <row r="187" ht="16.5" hidden="1" spans="1:9">
      <c r="A187" s="190" t="s">
        <v>244</v>
      </c>
      <c r="B187" s="191" t="s">
        <v>231</v>
      </c>
      <c r="C187" s="192" t="s">
        <v>227</v>
      </c>
      <c r="D187" s="191" t="s">
        <v>228</v>
      </c>
      <c r="E187" s="193">
        <v>42704</v>
      </c>
      <c r="F187" s="194">
        <v>340.95</v>
      </c>
      <c r="G187" s="195">
        <v>18</v>
      </c>
      <c r="H187" s="196">
        <v>6137.1</v>
      </c>
      <c r="I187" s="172"/>
    </row>
    <row r="188" ht="16.5" hidden="1" spans="1:9">
      <c r="A188" s="190" t="s">
        <v>235</v>
      </c>
      <c r="B188" s="191" t="s">
        <v>236</v>
      </c>
      <c r="C188" s="192" t="s">
        <v>237</v>
      </c>
      <c r="D188" s="191" t="s">
        <v>250</v>
      </c>
      <c r="E188" s="193">
        <v>42704</v>
      </c>
      <c r="F188" s="194">
        <v>79.99</v>
      </c>
      <c r="G188" s="195">
        <v>9</v>
      </c>
      <c r="H188" s="196">
        <v>719.91</v>
      </c>
      <c r="I188" s="172"/>
    </row>
    <row r="189" ht="16.5" hidden="1" spans="1:9">
      <c r="A189" s="190" t="s">
        <v>248</v>
      </c>
      <c r="B189" s="191" t="s">
        <v>242</v>
      </c>
      <c r="C189" s="192" t="s">
        <v>243</v>
      </c>
      <c r="D189" s="191" t="s">
        <v>247</v>
      </c>
      <c r="E189" s="193">
        <v>42705</v>
      </c>
      <c r="F189" s="194">
        <v>799.95</v>
      </c>
      <c r="G189" s="195">
        <v>10</v>
      </c>
      <c r="H189" s="196">
        <v>7999.5</v>
      </c>
      <c r="I189" s="172"/>
    </row>
    <row r="190" ht="16.5" spans="1:9">
      <c r="A190" s="190" t="s">
        <v>252</v>
      </c>
      <c r="B190" s="191" t="s">
        <v>226</v>
      </c>
      <c r="C190" s="192" t="s">
        <v>237</v>
      </c>
      <c r="D190" s="191" t="s">
        <v>238</v>
      </c>
      <c r="E190" s="193">
        <v>42706</v>
      </c>
      <c r="F190" s="194">
        <v>340.95</v>
      </c>
      <c r="G190" s="195">
        <v>6</v>
      </c>
      <c r="H190" s="196">
        <v>2045.7</v>
      </c>
      <c r="I190" s="172"/>
    </row>
    <row r="191" ht="16.5" hidden="1" spans="1:9">
      <c r="A191" s="190" t="s">
        <v>249</v>
      </c>
      <c r="B191" s="191" t="s">
        <v>239</v>
      </c>
      <c r="C191" s="192" t="s">
        <v>243</v>
      </c>
      <c r="D191" s="191" t="s">
        <v>238</v>
      </c>
      <c r="E191" s="193">
        <v>42709</v>
      </c>
      <c r="F191" s="194">
        <v>168.95</v>
      </c>
      <c r="G191" s="195">
        <v>6</v>
      </c>
      <c r="H191" s="196">
        <v>1013.7</v>
      </c>
      <c r="I191" s="172"/>
    </row>
    <row r="192" ht="16.5" hidden="1" spans="1:9">
      <c r="A192" s="190" t="s">
        <v>246</v>
      </c>
      <c r="B192" s="191" t="s">
        <v>239</v>
      </c>
      <c r="C192" s="192" t="s">
        <v>227</v>
      </c>
      <c r="D192" s="191" t="s">
        <v>238</v>
      </c>
      <c r="E192" s="193">
        <v>42709</v>
      </c>
      <c r="F192" s="194">
        <v>168.95</v>
      </c>
      <c r="G192" s="195">
        <v>9</v>
      </c>
      <c r="H192" s="196">
        <v>1520.55</v>
      </c>
      <c r="I192" s="172"/>
    </row>
    <row r="193" ht="16.5" spans="1:9">
      <c r="A193" s="190" t="s">
        <v>252</v>
      </c>
      <c r="B193" s="191" t="s">
        <v>226</v>
      </c>
      <c r="C193" s="192" t="s">
        <v>237</v>
      </c>
      <c r="D193" s="191" t="s">
        <v>238</v>
      </c>
      <c r="E193" s="193">
        <v>42709</v>
      </c>
      <c r="F193" s="194">
        <v>340.95</v>
      </c>
      <c r="G193" s="195">
        <v>10</v>
      </c>
      <c r="H193" s="196">
        <v>3409.5</v>
      </c>
      <c r="I193" s="172"/>
    </row>
    <row r="194" ht="16.5" hidden="1" spans="1:9">
      <c r="A194" s="190" t="s">
        <v>225</v>
      </c>
      <c r="B194" s="191" t="s">
        <v>242</v>
      </c>
      <c r="C194" s="192" t="s">
        <v>227</v>
      </c>
      <c r="D194" s="191" t="s">
        <v>250</v>
      </c>
      <c r="E194" s="193">
        <v>42709</v>
      </c>
      <c r="F194" s="194">
        <v>799.95</v>
      </c>
      <c r="G194" s="195">
        <v>3</v>
      </c>
      <c r="H194" s="196">
        <v>2399.85</v>
      </c>
      <c r="I194" s="172"/>
    </row>
    <row r="195" ht="16.5" hidden="1" spans="1:9">
      <c r="A195" s="190" t="s">
        <v>225</v>
      </c>
      <c r="B195" s="191" t="s">
        <v>242</v>
      </c>
      <c r="C195" s="192" t="s">
        <v>227</v>
      </c>
      <c r="D195" s="191" t="s">
        <v>228</v>
      </c>
      <c r="E195" s="193">
        <v>42710</v>
      </c>
      <c r="F195" s="194">
        <v>799.95</v>
      </c>
      <c r="G195" s="195">
        <v>19</v>
      </c>
      <c r="H195" s="196">
        <v>15199.05</v>
      </c>
      <c r="I195" s="172"/>
    </row>
    <row r="196" ht="16.5" hidden="1" spans="1:9">
      <c r="A196" s="190" t="s">
        <v>251</v>
      </c>
      <c r="B196" s="191" t="s">
        <v>231</v>
      </c>
      <c r="C196" s="192" t="s">
        <v>227</v>
      </c>
      <c r="D196" s="191" t="s">
        <v>233</v>
      </c>
      <c r="E196" s="193">
        <v>42710</v>
      </c>
      <c r="F196" s="194">
        <v>340.95</v>
      </c>
      <c r="G196" s="195">
        <v>14</v>
      </c>
      <c r="H196" s="196">
        <v>4773.3</v>
      </c>
      <c r="I196" s="172"/>
    </row>
    <row r="197" ht="16.5" hidden="1" spans="1:9">
      <c r="A197" s="190" t="s">
        <v>251</v>
      </c>
      <c r="B197" s="191" t="s">
        <v>242</v>
      </c>
      <c r="C197" s="192" t="s">
        <v>227</v>
      </c>
      <c r="D197" s="191" t="s">
        <v>233</v>
      </c>
      <c r="E197" s="193">
        <v>42712</v>
      </c>
      <c r="F197" s="194">
        <v>799.95</v>
      </c>
      <c r="G197" s="195">
        <v>11</v>
      </c>
      <c r="H197" s="196">
        <v>8799.45</v>
      </c>
      <c r="I197" s="172"/>
    </row>
    <row r="198" ht="16.5" hidden="1" spans="1:9">
      <c r="A198" s="190" t="s">
        <v>248</v>
      </c>
      <c r="B198" s="191" t="s">
        <v>242</v>
      </c>
      <c r="C198" s="192" t="s">
        <v>243</v>
      </c>
      <c r="D198" s="191" t="s">
        <v>250</v>
      </c>
      <c r="E198" s="193">
        <v>42712</v>
      </c>
      <c r="F198" s="194">
        <v>799.95</v>
      </c>
      <c r="G198" s="195">
        <v>6</v>
      </c>
      <c r="H198" s="196">
        <v>4799.7</v>
      </c>
      <c r="I198" s="172"/>
    </row>
    <row r="199" ht="16.5" hidden="1" spans="1:9">
      <c r="A199" s="190" t="s">
        <v>225</v>
      </c>
      <c r="B199" s="191" t="s">
        <v>236</v>
      </c>
      <c r="C199" s="192" t="s">
        <v>227</v>
      </c>
      <c r="D199" s="191" t="s">
        <v>233</v>
      </c>
      <c r="E199" s="193">
        <v>42713</v>
      </c>
      <c r="F199" s="194">
        <v>79.99</v>
      </c>
      <c r="G199" s="195">
        <v>3</v>
      </c>
      <c r="H199" s="196">
        <v>239.97</v>
      </c>
      <c r="I199" s="172"/>
    </row>
    <row r="200" ht="16.5" hidden="1" spans="1:9">
      <c r="A200" s="190" t="s">
        <v>235</v>
      </c>
      <c r="B200" s="191" t="s">
        <v>239</v>
      </c>
      <c r="C200" s="192" t="s">
        <v>237</v>
      </c>
      <c r="D200" s="191" t="s">
        <v>238</v>
      </c>
      <c r="E200" s="193">
        <v>42716</v>
      </c>
      <c r="F200" s="194">
        <v>168.95</v>
      </c>
      <c r="G200" s="195">
        <v>5</v>
      </c>
      <c r="H200" s="196">
        <v>844.75</v>
      </c>
      <c r="I200" s="172"/>
    </row>
    <row r="201" ht="16.5" hidden="1" spans="1:9">
      <c r="A201" s="190" t="s">
        <v>244</v>
      </c>
      <c r="B201" s="191" t="s">
        <v>242</v>
      </c>
      <c r="C201" s="192" t="s">
        <v>227</v>
      </c>
      <c r="D201" s="191" t="s">
        <v>228</v>
      </c>
      <c r="E201" s="193">
        <v>42716</v>
      </c>
      <c r="F201" s="194">
        <v>799.95</v>
      </c>
      <c r="G201" s="195">
        <v>19</v>
      </c>
      <c r="H201" s="196">
        <v>15199.05</v>
      </c>
      <c r="I201" s="172"/>
    </row>
    <row r="202" ht="16.5" hidden="1" spans="1:9">
      <c r="A202" s="190" t="s">
        <v>244</v>
      </c>
      <c r="B202" s="191" t="s">
        <v>236</v>
      </c>
      <c r="C202" s="192" t="s">
        <v>227</v>
      </c>
      <c r="D202" s="191" t="s">
        <v>247</v>
      </c>
      <c r="E202" s="193">
        <v>42716</v>
      </c>
      <c r="F202" s="194">
        <v>79.99</v>
      </c>
      <c r="G202" s="195">
        <v>10</v>
      </c>
      <c r="H202" s="196">
        <v>799.9</v>
      </c>
      <c r="I202" s="172"/>
    </row>
    <row r="203" ht="16.5" spans="1:9">
      <c r="A203" s="190" t="s">
        <v>246</v>
      </c>
      <c r="B203" s="191" t="s">
        <v>226</v>
      </c>
      <c r="C203" s="192" t="s">
        <v>227</v>
      </c>
      <c r="D203" s="191" t="s">
        <v>250</v>
      </c>
      <c r="E203" s="193">
        <v>42716</v>
      </c>
      <c r="F203" s="194">
        <v>340.95</v>
      </c>
      <c r="G203" s="195">
        <v>8</v>
      </c>
      <c r="H203" s="196">
        <v>2727.6</v>
      </c>
      <c r="I203" s="172"/>
    </row>
    <row r="204" ht="16.5" hidden="1" spans="1:9">
      <c r="A204" s="190" t="s">
        <v>244</v>
      </c>
      <c r="B204" s="191" t="s">
        <v>242</v>
      </c>
      <c r="C204" s="192" t="s">
        <v>227</v>
      </c>
      <c r="D204" s="191" t="s">
        <v>250</v>
      </c>
      <c r="E204" s="193">
        <v>42716</v>
      </c>
      <c r="F204" s="194">
        <v>799.95</v>
      </c>
      <c r="G204" s="195">
        <v>9</v>
      </c>
      <c r="H204" s="196">
        <v>7199.55</v>
      </c>
      <c r="I204" s="172"/>
    </row>
    <row r="205" ht="16.5" hidden="1" spans="1:9">
      <c r="A205" s="190" t="s">
        <v>244</v>
      </c>
      <c r="B205" s="191" t="s">
        <v>231</v>
      </c>
      <c r="C205" s="192" t="s">
        <v>227</v>
      </c>
      <c r="D205" s="191" t="s">
        <v>247</v>
      </c>
      <c r="E205" s="193">
        <v>42717</v>
      </c>
      <c r="F205" s="194">
        <v>340.95</v>
      </c>
      <c r="G205" s="195">
        <v>6</v>
      </c>
      <c r="H205" s="196">
        <v>2045.7</v>
      </c>
      <c r="I205" s="172"/>
    </row>
    <row r="206" ht="16.5" hidden="1" spans="1:9">
      <c r="A206" s="190" t="s">
        <v>241</v>
      </c>
      <c r="B206" s="191" t="s">
        <v>236</v>
      </c>
      <c r="C206" s="192" t="s">
        <v>243</v>
      </c>
      <c r="D206" s="191" t="s">
        <v>233</v>
      </c>
      <c r="E206" s="193">
        <v>42717</v>
      </c>
      <c r="F206" s="194">
        <v>79.99</v>
      </c>
      <c r="G206" s="195">
        <v>11</v>
      </c>
      <c r="H206" s="196">
        <v>879.89</v>
      </c>
      <c r="I206" s="172"/>
    </row>
    <row r="207" ht="16.5" hidden="1" spans="1:9">
      <c r="A207" s="190" t="s">
        <v>246</v>
      </c>
      <c r="B207" s="191" t="s">
        <v>239</v>
      </c>
      <c r="C207" s="192" t="s">
        <v>227</v>
      </c>
      <c r="D207" s="191" t="s">
        <v>238</v>
      </c>
      <c r="E207" s="193">
        <v>42718</v>
      </c>
      <c r="F207" s="194">
        <v>168.95</v>
      </c>
      <c r="G207" s="195">
        <v>7</v>
      </c>
      <c r="H207" s="196">
        <v>1182.65</v>
      </c>
      <c r="I207" s="172"/>
    </row>
    <row r="208" ht="16.5" hidden="1" spans="1:9">
      <c r="A208" s="190" t="s">
        <v>248</v>
      </c>
      <c r="B208" s="191" t="s">
        <v>231</v>
      </c>
      <c r="C208" s="192" t="s">
        <v>243</v>
      </c>
      <c r="D208" s="191" t="s">
        <v>233</v>
      </c>
      <c r="E208" s="193">
        <v>42718</v>
      </c>
      <c r="F208" s="194">
        <v>340.95</v>
      </c>
      <c r="G208" s="195">
        <v>2</v>
      </c>
      <c r="H208" s="196">
        <v>681.9</v>
      </c>
      <c r="I208" s="172"/>
    </row>
    <row r="209" ht="16.5" hidden="1" spans="1:9">
      <c r="A209" s="190" t="s">
        <v>246</v>
      </c>
      <c r="B209" s="191" t="s">
        <v>231</v>
      </c>
      <c r="C209" s="192" t="s">
        <v>227</v>
      </c>
      <c r="D209" s="191" t="s">
        <v>250</v>
      </c>
      <c r="E209" s="193">
        <v>42718</v>
      </c>
      <c r="F209" s="194">
        <v>340.95</v>
      </c>
      <c r="G209" s="195">
        <v>15</v>
      </c>
      <c r="H209" s="196">
        <v>5114.25</v>
      </c>
      <c r="I209" s="172"/>
    </row>
    <row r="210" ht="16.5" hidden="1" spans="1:9">
      <c r="A210" s="190" t="s">
        <v>251</v>
      </c>
      <c r="B210" s="191" t="s">
        <v>236</v>
      </c>
      <c r="C210" s="192" t="s">
        <v>227</v>
      </c>
      <c r="D210" s="191" t="s">
        <v>228</v>
      </c>
      <c r="E210" s="193">
        <v>42719</v>
      </c>
      <c r="F210" s="194">
        <v>79.99</v>
      </c>
      <c r="G210" s="195">
        <v>12</v>
      </c>
      <c r="H210" s="196">
        <v>959.88</v>
      </c>
      <c r="I210" s="172"/>
    </row>
    <row r="211" ht="16.5" hidden="1" spans="1:9">
      <c r="A211" s="190" t="s">
        <v>240</v>
      </c>
      <c r="B211" s="191" t="s">
        <v>242</v>
      </c>
      <c r="C211" s="192" t="s">
        <v>232</v>
      </c>
      <c r="D211" s="191" t="s">
        <v>250</v>
      </c>
      <c r="E211" s="193">
        <v>42719</v>
      </c>
      <c r="F211" s="194">
        <v>799.95</v>
      </c>
      <c r="G211" s="195">
        <v>14</v>
      </c>
      <c r="H211" s="196">
        <v>11199.3</v>
      </c>
      <c r="I211" s="172"/>
    </row>
    <row r="212" ht="16.5" hidden="1" spans="1:9">
      <c r="A212" s="190" t="s">
        <v>249</v>
      </c>
      <c r="B212" s="191" t="s">
        <v>242</v>
      </c>
      <c r="C212" s="192" t="s">
        <v>243</v>
      </c>
      <c r="D212" s="191" t="s">
        <v>250</v>
      </c>
      <c r="E212" s="193">
        <v>42719</v>
      </c>
      <c r="F212" s="194">
        <v>799.95</v>
      </c>
      <c r="G212" s="195">
        <v>15</v>
      </c>
      <c r="H212" s="196">
        <v>11999.25</v>
      </c>
      <c r="I212" s="172"/>
    </row>
    <row r="213" ht="16.5" spans="1:9">
      <c r="A213" s="190" t="s">
        <v>249</v>
      </c>
      <c r="B213" s="191" t="s">
        <v>226</v>
      </c>
      <c r="C213" s="192" t="s">
        <v>243</v>
      </c>
      <c r="D213" s="191" t="s">
        <v>250</v>
      </c>
      <c r="E213" s="193">
        <v>42719</v>
      </c>
      <c r="F213" s="194">
        <v>340.95</v>
      </c>
      <c r="G213" s="195">
        <v>4</v>
      </c>
      <c r="H213" s="196">
        <v>1363.8</v>
      </c>
      <c r="I213" s="172"/>
    </row>
    <row r="214" ht="16.5" hidden="1" spans="1:9">
      <c r="A214" s="190" t="s">
        <v>235</v>
      </c>
      <c r="B214" s="191" t="s">
        <v>242</v>
      </c>
      <c r="C214" s="192" t="s">
        <v>237</v>
      </c>
      <c r="D214" s="191" t="s">
        <v>238</v>
      </c>
      <c r="E214" s="193">
        <v>42725</v>
      </c>
      <c r="F214" s="194">
        <v>799.95</v>
      </c>
      <c r="G214" s="195">
        <v>11</v>
      </c>
      <c r="H214" s="196">
        <v>8799.45</v>
      </c>
      <c r="I214" s="172"/>
    </row>
    <row r="215" ht="16.5" spans="1:9">
      <c r="A215" s="190" t="s">
        <v>241</v>
      </c>
      <c r="B215" s="191" t="s">
        <v>226</v>
      </c>
      <c r="C215" s="192" t="s">
        <v>243</v>
      </c>
      <c r="D215" s="191" t="s">
        <v>247</v>
      </c>
      <c r="E215" s="193">
        <v>42725</v>
      </c>
      <c r="F215" s="194">
        <v>340.95</v>
      </c>
      <c r="G215" s="195">
        <v>14</v>
      </c>
      <c r="H215" s="196">
        <v>4773.3</v>
      </c>
      <c r="I215" s="172"/>
    </row>
    <row r="216" ht="16.5" hidden="1" spans="1:9">
      <c r="A216" s="190" t="s">
        <v>235</v>
      </c>
      <c r="B216" s="191" t="s">
        <v>236</v>
      </c>
      <c r="C216" s="192" t="s">
        <v>237</v>
      </c>
      <c r="D216" s="191" t="s">
        <v>238</v>
      </c>
      <c r="E216" s="193">
        <v>42726</v>
      </c>
      <c r="F216" s="194">
        <v>79.99</v>
      </c>
      <c r="G216" s="195">
        <v>6</v>
      </c>
      <c r="H216" s="196">
        <v>479.94</v>
      </c>
      <c r="I216" s="172"/>
    </row>
    <row r="217" ht="16.5" hidden="1" spans="1:9">
      <c r="A217" s="190" t="s">
        <v>240</v>
      </c>
      <c r="B217" s="191" t="s">
        <v>239</v>
      </c>
      <c r="C217" s="192" t="s">
        <v>232</v>
      </c>
      <c r="D217" s="191" t="s">
        <v>247</v>
      </c>
      <c r="E217" s="193">
        <v>42726</v>
      </c>
      <c r="F217" s="194">
        <v>168.95</v>
      </c>
      <c r="G217" s="195">
        <v>7</v>
      </c>
      <c r="H217" s="196">
        <v>1182.65</v>
      </c>
      <c r="I217" s="172"/>
    </row>
    <row r="218" ht="16.5" hidden="1" spans="1:9">
      <c r="A218" s="190" t="s">
        <v>235</v>
      </c>
      <c r="B218" s="191" t="s">
        <v>242</v>
      </c>
      <c r="C218" s="192" t="s">
        <v>237</v>
      </c>
      <c r="D218" s="191" t="s">
        <v>247</v>
      </c>
      <c r="E218" s="193">
        <v>42726</v>
      </c>
      <c r="F218" s="194">
        <v>799.95</v>
      </c>
      <c r="G218" s="195">
        <v>2</v>
      </c>
      <c r="H218" s="196">
        <v>1599.9</v>
      </c>
      <c r="I218" s="172"/>
    </row>
    <row r="219" ht="16.5" spans="1:9">
      <c r="A219" s="190" t="s">
        <v>241</v>
      </c>
      <c r="B219" s="191" t="s">
        <v>226</v>
      </c>
      <c r="C219" s="192" t="s">
        <v>243</v>
      </c>
      <c r="D219" s="191" t="s">
        <v>233</v>
      </c>
      <c r="E219" s="193">
        <v>42726</v>
      </c>
      <c r="F219" s="194">
        <v>340.95</v>
      </c>
      <c r="G219" s="195">
        <v>13</v>
      </c>
      <c r="H219" s="196">
        <v>4432.35</v>
      </c>
      <c r="I219" s="172"/>
    </row>
    <row r="220" ht="16.5" hidden="1" spans="1:9">
      <c r="A220" s="190" t="s">
        <v>246</v>
      </c>
      <c r="B220" s="191" t="s">
        <v>242</v>
      </c>
      <c r="C220" s="192" t="s">
        <v>227</v>
      </c>
      <c r="D220" s="191" t="s">
        <v>228</v>
      </c>
      <c r="E220" s="193">
        <v>42730</v>
      </c>
      <c r="F220" s="194">
        <v>799.95</v>
      </c>
      <c r="G220" s="195">
        <v>15</v>
      </c>
      <c r="H220" s="196">
        <v>11999.25</v>
      </c>
      <c r="I220" s="172"/>
    </row>
    <row r="221" ht="16.5" hidden="1" spans="1:9">
      <c r="A221" s="190" t="s">
        <v>246</v>
      </c>
      <c r="B221" s="191" t="s">
        <v>236</v>
      </c>
      <c r="C221" s="192" t="s">
        <v>227</v>
      </c>
      <c r="D221" s="191" t="s">
        <v>233</v>
      </c>
      <c r="E221" s="193">
        <v>42730</v>
      </c>
      <c r="F221" s="194">
        <v>79.99</v>
      </c>
      <c r="G221" s="195">
        <v>12</v>
      </c>
      <c r="H221" s="196">
        <v>959.88</v>
      </c>
      <c r="I221" s="172"/>
    </row>
    <row r="222" ht="16.5" hidden="1" spans="1:9">
      <c r="A222" s="190" t="s">
        <v>225</v>
      </c>
      <c r="B222" s="191" t="s">
        <v>239</v>
      </c>
      <c r="C222" s="192" t="s">
        <v>227</v>
      </c>
      <c r="D222" s="191" t="s">
        <v>250</v>
      </c>
      <c r="E222" s="193">
        <v>42732</v>
      </c>
      <c r="F222" s="194">
        <v>168.95</v>
      </c>
      <c r="G222" s="195">
        <v>14</v>
      </c>
      <c r="H222" s="196">
        <v>2365.3</v>
      </c>
      <c r="I222" s="172"/>
    </row>
    <row r="223" ht="16.5" spans="1:9">
      <c r="A223" s="190" t="s">
        <v>244</v>
      </c>
      <c r="B223" s="191" t="s">
        <v>226</v>
      </c>
      <c r="C223" s="192" t="s">
        <v>227</v>
      </c>
      <c r="D223" s="191" t="s">
        <v>228</v>
      </c>
      <c r="E223" s="193">
        <v>42733</v>
      </c>
      <c r="F223" s="194">
        <v>340.95</v>
      </c>
      <c r="G223" s="195">
        <v>9</v>
      </c>
      <c r="H223" s="196">
        <v>3068.55</v>
      </c>
      <c r="I223" s="172"/>
    </row>
    <row r="224" ht="16.5" hidden="1" spans="1:9">
      <c r="A224" s="190" t="s">
        <v>244</v>
      </c>
      <c r="B224" s="191" t="s">
        <v>242</v>
      </c>
      <c r="C224" s="192" t="s">
        <v>227</v>
      </c>
      <c r="D224" s="191" t="s">
        <v>228</v>
      </c>
      <c r="E224" s="193">
        <v>42734</v>
      </c>
      <c r="F224" s="194">
        <v>799.95</v>
      </c>
      <c r="G224" s="195">
        <v>14</v>
      </c>
      <c r="H224" s="196">
        <v>11199.3</v>
      </c>
      <c r="I224" s="172"/>
    </row>
    <row r="225" ht="16.5" hidden="1" spans="1:9">
      <c r="A225" s="190" t="s">
        <v>240</v>
      </c>
      <c r="B225" s="191" t="s">
        <v>242</v>
      </c>
      <c r="C225" s="192" t="s">
        <v>232</v>
      </c>
      <c r="D225" s="191" t="s">
        <v>247</v>
      </c>
      <c r="E225" s="193">
        <v>42734</v>
      </c>
      <c r="F225" s="194">
        <v>799.95</v>
      </c>
      <c r="G225" s="195">
        <v>3</v>
      </c>
      <c r="H225" s="196">
        <v>2399.85</v>
      </c>
      <c r="I225" s="172"/>
    </row>
    <row r="226" ht="16.5" hidden="1" spans="1:9">
      <c r="A226" s="190" t="s">
        <v>230</v>
      </c>
      <c r="B226" s="191" t="s">
        <v>231</v>
      </c>
      <c r="C226" s="192" t="s">
        <v>232</v>
      </c>
      <c r="D226" s="191" t="s">
        <v>247</v>
      </c>
      <c r="E226" s="193">
        <v>42734</v>
      </c>
      <c r="F226" s="194">
        <v>340.95</v>
      </c>
      <c r="G226" s="195">
        <v>14</v>
      </c>
      <c r="H226" s="196">
        <v>4773.3</v>
      </c>
      <c r="I226" s="172"/>
    </row>
    <row r="227" ht="16.5" hidden="1" spans="1:9">
      <c r="A227" s="190" t="s">
        <v>251</v>
      </c>
      <c r="B227" s="191" t="s">
        <v>226</v>
      </c>
      <c r="C227" s="192" t="s">
        <v>237</v>
      </c>
      <c r="D227" s="191" t="s">
        <v>238</v>
      </c>
      <c r="E227" s="193">
        <v>42737</v>
      </c>
      <c r="F227" s="194">
        <v>340.95</v>
      </c>
      <c r="G227" s="195">
        <v>6</v>
      </c>
      <c r="H227" s="196">
        <v>2045.7</v>
      </c>
      <c r="I227" s="172"/>
    </row>
    <row r="228" ht="16.5" hidden="1" spans="1:9">
      <c r="A228" s="190" t="s">
        <v>244</v>
      </c>
      <c r="B228" s="191" t="s">
        <v>236</v>
      </c>
      <c r="C228" s="192" t="s">
        <v>227</v>
      </c>
      <c r="D228" s="191" t="s">
        <v>238</v>
      </c>
      <c r="E228" s="193">
        <v>42737</v>
      </c>
      <c r="F228" s="194">
        <v>79.99</v>
      </c>
      <c r="G228" s="195">
        <v>2</v>
      </c>
      <c r="H228" s="196">
        <v>159.98</v>
      </c>
      <c r="I228" s="172"/>
    </row>
    <row r="229" ht="16.5" hidden="1" spans="1:9">
      <c r="A229" s="190" t="s">
        <v>244</v>
      </c>
      <c r="B229" s="191" t="s">
        <v>231</v>
      </c>
      <c r="C229" s="192" t="s">
        <v>227</v>
      </c>
      <c r="D229" s="191" t="s">
        <v>233</v>
      </c>
      <c r="E229" s="193">
        <v>42737</v>
      </c>
      <c r="F229" s="194">
        <v>340.95</v>
      </c>
      <c r="G229" s="195">
        <v>13</v>
      </c>
      <c r="H229" s="196">
        <v>4432.35</v>
      </c>
      <c r="I229" s="172"/>
    </row>
    <row r="230" ht="16.5" hidden="1" spans="1:9">
      <c r="A230" s="190" t="s">
        <v>225</v>
      </c>
      <c r="B230" s="191" t="s">
        <v>226</v>
      </c>
      <c r="C230" s="192" t="s">
        <v>227</v>
      </c>
      <c r="D230" s="191" t="s">
        <v>250</v>
      </c>
      <c r="E230" s="193">
        <v>42738</v>
      </c>
      <c r="F230" s="194">
        <v>340.95</v>
      </c>
      <c r="G230" s="195">
        <v>2</v>
      </c>
      <c r="H230" s="196">
        <v>681.9</v>
      </c>
      <c r="I230" s="172"/>
    </row>
    <row r="231" ht="16.5" hidden="1" spans="1:9">
      <c r="A231" s="190" t="s">
        <v>248</v>
      </c>
      <c r="B231" s="191" t="s">
        <v>236</v>
      </c>
      <c r="C231" s="192" t="s">
        <v>243</v>
      </c>
      <c r="D231" s="191" t="s">
        <v>228</v>
      </c>
      <c r="E231" s="193">
        <v>42739</v>
      </c>
      <c r="F231" s="194">
        <v>79.99</v>
      </c>
      <c r="G231" s="195">
        <v>8</v>
      </c>
      <c r="H231" s="196">
        <v>639.92</v>
      </c>
      <c r="I231" s="172"/>
    </row>
    <row r="232" ht="16.5" hidden="1" spans="1:9">
      <c r="A232" s="190" t="s">
        <v>230</v>
      </c>
      <c r="B232" s="191" t="s">
        <v>226</v>
      </c>
      <c r="C232" s="192" t="s">
        <v>232</v>
      </c>
      <c r="D232" s="191" t="s">
        <v>247</v>
      </c>
      <c r="E232" s="193">
        <v>42740</v>
      </c>
      <c r="F232" s="194">
        <v>340.95</v>
      </c>
      <c r="G232" s="195">
        <v>2</v>
      </c>
      <c r="H232" s="196">
        <v>681.9</v>
      </c>
      <c r="I232" s="172"/>
    </row>
    <row r="233" ht="16.5" hidden="1" spans="1:9">
      <c r="A233" s="190" t="s">
        <v>244</v>
      </c>
      <c r="B233" s="191" t="s">
        <v>242</v>
      </c>
      <c r="C233" s="192" t="s">
        <v>227</v>
      </c>
      <c r="D233" s="191" t="s">
        <v>238</v>
      </c>
      <c r="E233" s="193">
        <v>42741</v>
      </c>
      <c r="F233" s="194">
        <v>799.95</v>
      </c>
      <c r="G233" s="195">
        <v>14</v>
      </c>
      <c r="H233" s="196">
        <v>11199.3</v>
      </c>
      <c r="I233" s="172"/>
    </row>
    <row r="234" ht="16.5" hidden="1" spans="1:9">
      <c r="A234" s="190" t="s">
        <v>241</v>
      </c>
      <c r="B234" s="191" t="s">
        <v>226</v>
      </c>
      <c r="C234" s="192" t="s">
        <v>243</v>
      </c>
      <c r="D234" s="191" t="s">
        <v>233</v>
      </c>
      <c r="E234" s="193">
        <v>42741</v>
      </c>
      <c r="F234" s="194">
        <v>340.95</v>
      </c>
      <c r="G234" s="195">
        <v>13</v>
      </c>
      <c r="H234" s="196">
        <v>4432.35</v>
      </c>
      <c r="I234" s="172"/>
    </row>
    <row r="235" ht="16.5" hidden="1" spans="1:9">
      <c r="A235" s="190" t="s">
        <v>246</v>
      </c>
      <c r="B235" s="191" t="s">
        <v>242</v>
      </c>
      <c r="C235" s="192" t="s">
        <v>227</v>
      </c>
      <c r="D235" s="191" t="s">
        <v>238</v>
      </c>
      <c r="E235" s="193">
        <v>42744</v>
      </c>
      <c r="F235" s="194">
        <v>799.95</v>
      </c>
      <c r="G235" s="195">
        <v>2</v>
      </c>
      <c r="H235" s="196">
        <v>1599.9</v>
      </c>
      <c r="I235" s="172"/>
    </row>
    <row r="236" ht="16.5" hidden="1" spans="1:9">
      <c r="A236" s="190" t="s">
        <v>252</v>
      </c>
      <c r="B236" s="191" t="s">
        <v>242</v>
      </c>
      <c r="C236" s="192" t="s">
        <v>237</v>
      </c>
      <c r="D236" s="191" t="s">
        <v>247</v>
      </c>
      <c r="E236" s="193">
        <v>42744</v>
      </c>
      <c r="F236" s="194">
        <v>799.95</v>
      </c>
      <c r="G236" s="195">
        <v>15</v>
      </c>
      <c r="H236" s="196">
        <v>11999.25</v>
      </c>
      <c r="I236" s="172"/>
    </row>
    <row r="237" ht="16.5" hidden="1" spans="1:9">
      <c r="A237" s="190" t="s">
        <v>225</v>
      </c>
      <c r="B237" s="191" t="s">
        <v>226</v>
      </c>
      <c r="C237" s="192" t="s">
        <v>227</v>
      </c>
      <c r="D237" s="191" t="s">
        <v>247</v>
      </c>
      <c r="E237" s="193">
        <v>42744</v>
      </c>
      <c r="F237" s="194">
        <v>340.95</v>
      </c>
      <c r="G237" s="195">
        <v>13</v>
      </c>
      <c r="H237" s="196">
        <v>4432.35</v>
      </c>
      <c r="I237" s="172"/>
    </row>
    <row r="238" ht="16.5" hidden="1" spans="1:9">
      <c r="A238" s="190" t="s">
        <v>230</v>
      </c>
      <c r="B238" s="191" t="s">
        <v>236</v>
      </c>
      <c r="C238" s="192" t="s">
        <v>232</v>
      </c>
      <c r="D238" s="191" t="s">
        <v>233</v>
      </c>
      <c r="E238" s="193">
        <v>42744</v>
      </c>
      <c r="F238" s="194">
        <v>79.99</v>
      </c>
      <c r="G238" s="195">
        <v>13</v>
      </c>
      <c r="H238" s="196">
        <v>1039.87</v>
      </c>
      <c r="I238" s="172"/>
    </row>
    <row r="239" ht="16.5" hidden="1" spans="1:9">
      <c r="A239" s="190" t="s">
        <v>235</v>
      </c>
      <c r="B239" s="191" t="s">
        <v>239</v>
      </c>
      <c r="C239" s="192" t="s">
        <v>237</v>
      </c>
      <c r="D239" s="191" t="s">
        <v>228</v>
      </c>
      <c r="E239" s="193">
        <v>42745</v>
      </c>
      <c r="F239" s="194">
        <v>168.95</v>
      </c>
      <c r="G239" s="195">
        <v>7</v>
      </c>
      <c r="H239" s="196">
        <v>1182.65</v>
      </c>
      <c r="I239" s="172"/>
    </row>
    <row r="240" ht="16.5" hidden="1" spans="1:9">
      <c r="A240" s="190" t="s">
        <v>230</v>
      </c>
      <c r="B240" s="191" t="s">
        <v>226</v>
      </c>
      <c r="C240" s="192" t="s">
        <v>232</v>
      </c>
      <c r="D240" s="191" t="s">
        <v>247</v>
      </c>
      <c r="E240" s="193">
        <v>42745</v>
      </c>
      <c r="F240" s="194">
        <v>340.95</v>
      </c>
      <c r="G240" s="195">
        <v>9</v>
      </c>
      <c r="H240" s="196">
        <v>3068.55</v>
      </c>
      <c r="I240" s="172"/>
    </row>
    <row r="241" ht="16.5" hidden="1" spans="1:9">
      <c r="A241" s="190" t="s">
        <v>244</v>
      </c>
      <c r="B241" s="191" t="s">
        <v>231</v>
      </c>
      <c r="C241" s="192" t="s">
        <v>227</v>
      </c>
      <c r="D241" s="191" t="s">
        <v>250</v>
      </c>
      <c r="E241" s="193">
        <v>42745</v>
      </c>
      <c r="F241" s="194">
        <v>340.95</v>
      </c>
      <c r="G241" s="195">
        <v>7</v>
      </c>
      <c r="H241" s="196">
        <v>2386.65</v>
      </c>
      <c r="I241" s="172"/>
    </row>
    <row r="242" ht="16.5" hidden="1" spans="1:9">
      <c r="A242" s="190" t="s">
        <v>249</v>
      </c>
      <c r="B242" s="191" t="s">
        <v>231</v>
      </c>
      <c r="C242" s="192" t="s">
        <v>243</v>
      </c>
      <c r="D242" s="191" t="s">
        <v>238</v>
      </c>
      <c r="E242" s="193">
        <v>42746</v>
      </c>
      <c r="F242" s="194">
        <v>340.95</v>
      </c>
      <c r="G242" s="195">
        <v>14</v>
      </c>
      <c r="H242" s="196">
        <v>4773.3</v>
      </c>
      <c r="I242" s="172"/>
    </row>
    <row r="243" ht="16.5" hidden="1" spans="1:9">
      <c r="A243" s="190" t="s">
        <v>225</v>
      </c>
      <c r="B243" s="191" t="s">
        <v>236</v>
      </c>
      <c r="C243" s="192" t="s">
        <v>227</v>
      </c>
      <c r="D243" s="191" t="s">
        <v>238</v>
      </c>
      <c r="E243" s="193">
        <v>42747</v>
      </c>
      <c r="F243" s="194">
        <v>79.99</v>
      </c>
      <c r="G243" s="195">
        <v>9</v>
      </c>
      <c r="H243" s="196">
        <v>719.91</v>
      </c>
      <c r="I243" s="172"/>
    </row>
    <row r="244" ht="16.5" hidden="1" spans="1:9">
      <c r="A244" s="190" t="s">
        <v>240</v>
      </c>
      <c r="B244" s="191" t="s">
        <v>226</v>
      </c>
      <c r="C244" s="192" t="s">
        <v>232</v>
      </c>
      <c r="D244" s="191" t="s">
        <v>228</v>
      </c>
      <c r="E244" s="193">
        <v>42747</v>
      </c>
      <c r="F244" s="194">
        <v>340.95</v>
      </c>
      <c r="G244" s="195">
        <v>12</v>
      </c>
      <c r="H244" s="196">
        <v>4091.4</v>
      </c>
      <c r="I244" s="172"/>
    </row>
    <row r="245" ht="16.5" hidden="1" spans="1:9">
      <c r="A245" s="190" t="s">
        <v>248</v>
      </c>
      <c r="B245" s="191" t="s">
        <v>242</v>
      </c>
      <c r="C245" s="192" t="s">
        <v>243</v>
      </c>
      <c r="D245" s="191" t="s">
        <v>233</v>
      </c>
      <c r="E245" s="193">
        <v>42748</v>
      </c>
      <c r="F245" s="194">
        <v>799.95</v>
      </c>
      <c r="G245" s="195">
        <v>2</v>
      </c>
      <c r="H245" s="196">
        <v>1599.9</v>
      </c>
      <c r="I245" s="172"/>
    </row>
    <row r="246" ht="16.5" hidden="1" spans="1:9">
      <c r="A246" s="190" t="s">
        <v>244</v>
      </c>
      <c r="B246" s="191" t="s">
        <v>231</v>
      </c>
      <c r="C246" s="192" t="s">
        <v>227</v>
      </c>
      <c r="D246" s="191" t="s">
        <v>238</v>
      </c>
      <c r="E246" s="193">
        <v>42750</v>
      </c>
      <c r="F246" s="194">
        <v>340.95</v>
      </c>
      <c r="G246" s="195">
        <v>3</v>
      </c>
      <c r="H246" s="196">
        <v>1022.85</v>
      </c>
      <c r="I246" s="172"/>
    </row>
    <row r="247" ht="16.5" hidden="1" spans="1:9">
      <c r="A247" s="190" t="s">
        <v>246</v>
      </c>
      <c r="B247" s="191" t="s">
        <v>242</v>
      </c>
      <c r="C247" s="192" t="s">
        <v>227</v>
      </c>
      <c r="D247" s="191" t="s">
        <v>250</v>
      </c>
      <c r="E247" s="193">
        <v>42750</v>
      </c>
      <c r="F247" s="194">
        <v>799.95</v>
      </c>
      <c r="G247" s="195">
        <v>9</v>
      </c>
      <c r="H247" s="196">
        <v>7199.55</v>
      </c>
      <c r="I247" s="172"/>
    </row>
    <row r="248" ht="16.5" hidden="1" spans="1:9">
      <c r="A248" s="190" t="s">
        <v>241</v>
      </c>
      <c r="B248" s="191" t="s">
        <v>239</v>
      </c>
      <c r="C248" s="192" t="s">
        <v>243</v>
      </c>
      <c r="D248" s="191" t="s">
        <v>228</v>
      </c>
      <c r="E248" s="193">
        <v>42751</v>
      </c>
      <c r="F248" s="194">
        <v>168.95</v>
      </c>
      <c r="G248" s="195">
        <v>12</v>
      </c>
      <c r="H248" s="196">
        <v>2027.4</v>
      </c>
      <c r="I248" s="172"/>
    </row>
    <row r="249" ht="16.5" hidden="1" spans="1:9">
      <c r="A249" s="190" t="s">
        <v>230</v>
      </c>
      <c r="B249" s="191" t="s">
        <v>239</v>
      </c>
      <c r="C249" s="192" t="s">
        <v>232</v>
      </c>
      <c r="D249" s="191" t="s">
        <v>247</v>
      </c>
      <c r="E249" s="193">
        <v>42751</v>
      </c>
      <c r="F249" s="194">
        <v>168.95</v>
      </c>
      <c r="G249" s="195">
        <v>8</v>
      </c>
      <c r="H249" s="196">
        <v>1351.6</v>
      </c>
      <c r="I249" s="172"/>
    </row>
    <row r="250" ht="16.5" hidden="1" spans="1:9">
      <c r="A250" s="190" t="s">
        <v>248</v>
      </c>
      <c r="B250" s="191" t="s">
        <v>231</v>
      </c>
      <c r="C250" s="192" t="s">
        <v>243</v>
      </c>
      <c r="D250" s="191" t="s">
        <v>228</v>
      </c>
      <c r="E250" s="193">
        <v>42752</v>
      </c>
      <c r="F250" s="194">
        <v>340.95</v>
      </c>
      <c r="G250" s="195">
        <v>12</v>
      </c>
      <c r="H250" s="196">
        <v>4091.4</v>
      </c>
      <c r="I250" s="172"/>
    </row>
    <row r="251" ht="16.5" hidden="1" spans="1:9">
      <c r="A251" s="190" t="s">
        <v>225</v>
      </c>
      <c r="B251" s="191" t="s">
        <v>236</v>
      </c>
      <c r="C251" s="192" t="s">
        <v>227</v>
      </c>
      <c r="D251" s="191" t="s">
        <v>233</v>
      </c>
      <c r="E251" s="193">
        <v>42752</v>
      </c>
      <c r="F251" s="194">
        <v>79.99</v>
      </c>
      <c r="G251" s="195">
        <v>10</v>
      </c>
      <c r="H251" s="196">
        <v>799.9</v>
      </c>
      <c r="I251" s="172"/>
    </row>
    <row r="252" ht="16.5" hidden="1" spans="1:9">
      <c r="A252" s="190" t="s">
        <v>246</v>
      </c>
      <c r="B252" s="191" t="s">
        <v>231</v>
      </c>
      <c r="C252" s="192" t="s">
        <v>227</v>
      </c>
      <c r="D252" s="191" t="s">
        <v>228</v>
      </c>
      <c r="E252" s="193">
        <v>42753</v>
      </c>
      <c r="F252" s="194">
        <v>340.95</v>
      </c>
      <c r="G252" s="195">
        <v>11</v>
      </c>
      <c r="H252" s="196">
        <v>3750.45</v>
      </c>
      <c r="I252" s="172"/>
    </row>
    <row r="253" ht="16.5" hidden="1" spans="1:9">
      <c r="A253" s="190" t="s">
        <v>225</v>
      </c>
      <c r="B253" s="191" t="s">
        <v>226</v>
      </c>
      <c r="C253" s="192" t="s">
        <v>227</v>
      </c>
      <c r="D253" s="191" t="s">
        <v>238</v>
      </c>
      <c r="E253" s="193">
        <v>42754</v>
      </c>
      <c r="F253" s="194">
        <v>340.95</v>
      </c>
      <c r="G253" s="195">
        <v>10</v>
      </c>
      <c r="H253" s="196">
        <v>3409.5</v>
      </c>
      <c r="I253" s="172"/>
    </row>
    <row r="254" ht="16.5" hidden="1" spans="1:9">
      <c r="A254" s="190" t="s">
        <v>251</v>
      </c>
      <c r="B254" s="191" t="s">
        <v>226</v>
      </c>
      <c r="C254" s="192" t="s">
        <v>237</v>
      </c>
      <c r="D254" s="191" t="s">
        <v>228</v>
      </c>
      <c r="E254" s="193">
        <v>42757</v>
      </c>
      <c r="F254" s="194">
        <v>340.95</v>
      </c>
      <c r="G254" s="195">
        <v>15</v>
      </c>
      <c r="H254" s="196">
        <v>5114.25</v>
      </c>
      <c r="I254" s="172"/>
    </row>
    <row r="255" ht="16.5" hidden="1" spans="1:9">
      <c r="A255" s="190" t="s">
        <v>235</v>
      </c>
      <c r="B255" s="191" t="s">
        <v>239</v>
      </c>
      <c r="C255" s="192" t="s">
        <v>237</v>
      </c>
      <c r="D255" s="191" t="s">
        <v>228</v>
      </c>
      <c r="E255" s="193">
        <v>42757</v>
      </c>
      <c r="F255" s="194">
        <v>168.95</v>
      </c>
      <c r="G255" s="195">
        <v>20</v>
      </c>
      <c r="H255" s="196">
        <v>3379</v>
      </c>
      <c r="I255" s="172"/>
    </row>
    <row r="256" ht="16.5" hidden="1" spans="1:9">
      <c r="A256" s="190" t="s">
        <v>246</v>
      </c>
      <c r="B256" s="191" t="s">
        <v>231</v>
      </c>
      <c r="C256" s="192" t="s">
        <v>227</v>
      </c>
      <c r="D256" s="191" t="s">
        <v>228</v>
      </c>
      <c r="E256" s="193">
        <v>42758</v>
      </c>
      <c r="F256" s="194">
        <v>340.95</v>
      </c>
      <c r="G256" s="195">
        <v>7</v>
      </c>
      <c r="H256" s="196">
        <v>2386.65</v>
      </c>
      <c r="I256" s="172"/>
    </row>
    <row r="257" ht="16.5" hidden="1" spans="1:9">
      <c r="A257" s="190" t="s">
        <v>230</v>
      </c>
      <c r="B257" s="191" t="s">
        <v>231</v>
      </c>
      <c r="C257" s="192" t="s">
        <v>232</v>
      </c>
      <c r="D257" s="191" t="s">
        <v>247</v>
      </c>
      <c r="E257" s="193">
        <v>42758</v>
      </c>
      <c r="F257" s="194">
        <v>340.95</v>
      </c>
      <c r="G257" s="195">
        <v>4</v>
      </c>
      <c r="H257" s="196">
        <v>1363.8</v>
      </c>
      <c r="I257" s="172"/>
    </row>
    <row r="258" ht="16.5" hidden="1" spans="1:9">
      <c r="A258" s="190" t="s">
        <v>244</v>
      </c>
      <c r="B258" s="191" t="s">
        <v>239</v>
      </c>
      <c r="C258" s="192" t="s">
        <v>227</v>
      </c>
      <c r="D258" s="191" t="s">
        <v>250</v>
      </c>
      <c r="E258" s="193">
        <v>42758</v>
      </c>
      <c r="F258" s="194">
        <v>168.95</v>
      </c>
      <c r="G258" s="195">
        <v>15</v>
      </c>
      <c r="H258" s="196">
        <v>2534.25</v>
      </c>
      <c r="I258" s="172"/>
    </row>
    <row r="259" ht="16.5" hidden="1" spans="1:9">
      <c r="A259" s="190" t="s">
        <v>244</v>
      </c>
      <c r="B259" s="191" t="s">
        <v>242</v>
      </c>
      <c r="C259" s="192" t="s">
        <v>227</v>
      </c>
      <c r="D259" s="191" t="s">
        <v>238</v>
      </c>
      <c r="E259" s="193">
        <v>42759</v>
      </c>
      <c r="F259" s="194">
        <v>799.95</v>
      </c>
      <c r="G259" s="195">
        <v>8</v>
      </c>
      <c r="H259" s="196">
        <v>6399.6</v>
      </c>
      <c r="I259" s="172"/>
    </row>
    <row r="260" ht="16.5" hidden="1" spans="1:9">
      <c r="A260" s="190" t="s">
        <v>241</v>
      </c>
      <c r="B260" s="191" t="s">
        <v>242</v>
      </c>
      <c r="C260" s="192" t="s">
        <v>243</v>
      </c>
      <c r="D260" s="191" t="s">
        <v>233</v>
      </c>
      <c r="E260" s="193">
        <v>42759</v>
      </c>
      <c r="F260" s="194">
        <v>799.95</v>
      </c>
      <c r="G260" s="195">
        <v>5</v>
      </c>
      <c r="H260" s="196">
        <v>3999.75</v>
      </c>
      <c r="I260" s="172"/>
    </row>
    <row r="261" ht="16.5" hidden="1" spans="1:9">
      <c r="A261" s="190" t="s">
        <v>230</v>
      </c>
      <c r="B261" s="191" t="s">
        <v>231</v>
      </c>
      <c r="C261" s="192" t="s">
        <v>232</v>
      </c>
      <c r="D261" s="191" t="s">
        <v>238</v>
      </c>
      <c r="E261" s="193">
        <v>42761</v>
      </c>
      <c r="F261" s="194">
        <v>340.95</v>
      </c>
      <c r="G261" s="195">
        <v>14</v>
      </c>
      <c r="H261" s="196">
        <v>4773.3</v>
      </c>
      <c r="I261" s="172"/>
    </row>
    <row r="262" ht="16.5" hidden="1" spans="1:9">
      <c r="A262" s="190" t="s">
        <v>252</v>
      </c>
      <c r="B262" s="191" t="s">
        <v>231</v>
      </c>
      <c r="C262" s="192" t="s">
        <v>237</v>
      </c>
      <c r="D262" s="191" t="s">
        <v>250</v>
      </c>
      <c r="E262" s="193">
        <v>42761</v>
      </c>
      <c r="F262" s="194">
        <v>340.95</v>
      </c>
      <c r="G262" s="195">
        <v>2</v>
      </c>
      <c r="H262" s="196">
        <v>681.9</v>
      </c>
      <c r="I262" s="172"/>
    </row>
    <row r="263" ht="16.5" hidden="1" spans="1:9">
      <c r="A263" s="190" t="s">
        <v>246</v>
      </c>
      <c r="B263" s="191" t="s">
        <v>239</v>
      </c>
      <c r="C263" s="192" t="s">
        <v>227</v>
      </c>
      <c r="D263" s="191" t="s">
        <v>233</v>
      </c>
      <c r="E263" s="193">
        <v>42764</v>
      </c>
      <c r="F263" s="194">
        <v>168.95</v>
      </c>
      <c r="G263" s="195">
        <v>13</v>
      </c>
      <c r="H263" s="196">
        <v>2196.35</v>
      </c>
      <c r="I263" s="172"/>
    </row>
    <row r="264" ht="16.5" hidden="1" spans="1:9">
      <c r="A264" s="190" t="s">
        <v>241</v>
      </c>
      <c r="B264" s="191" t="s">
        <v>236</v>
      </c>
      <c r="C264" s="192" t="s">
        <v>243</v>
      </c>
      <c r="D264" s="191" t="s">
        <v>247</v>
      </c>
      <c r="E264" s="193">
        <v>42765</v>
      </c>
      <c r="F264" s="194">
        <v>79.99</v>
      </c>
      <c r="G264" s="195">
        <v>3</v>
      </c>
      <c r="H264" s="196">
        <v>239.97</v>
      </c>
      <c r="I264" s="172"/>
    </row>
    <row r="265" ht="16.5" hidden="1" spans="1:9">
      <c r="A265" s="190" t="s">
        <v>244</v>
      </c>
      <c r="B265" s="191" t="s">
        <v>231</v>
      </c>
      <c r="C265" s="192" t="s">
        <v>227</v>
      </c>
      <c r="D265" s="191" t="s">
        <v>228</v>
      </c>
      <c r="E265" s="193">
        <v>42766</v>
      </c>
      <c r="F265" s="194">
        <v>340.95</v>
      </c>
      <c r="G265" s="195">
        <v>20</v>
      </c>
      <c r="H265" s="196">
        <v>6819</v>
      </c>
      <c r="I265" s="172"/>
    </row>
    <row r="266" ht="16.5" hidden="1" spans="1:9">
      <c r="A266" s="190" t="s">
        <v>251</v>
      </c>
      <c r="B266" s="191" t="s">
        <v>242</v>
      </c>
      <c r="C266" s="192" t="s">
        <v>227</v>
      </c>
      <c r="D266" s="191" t="s">
        <v>247</v>
      </c>
      <c r="E266" s="193">
        <v>42768</v>
      </c>
      <c r="F266" s="194">
        <v>799.95</v>
      </c>
      <c r="G266" s="195">
        <v>9</v>
      </c>
      <c r="H266" s="196">
        <v>7199.55</v>
      </c>
      <c r="I266" s="172"/>
    </row>
    <row r="267" ht="16.5" hidden="1" spans="1:9">
      <c r="A267" s="190" t="s">
        <v>251</v>
      </c>
      <c r="B267" s="191" t="s">
        <v>226</v>
      </c>
      <c r="C267" s="192" t="s">
        <v>237</v>
      </c>
      <c r="D267" s="191" t="s">
        <v>247</v>
      </c>
      <c r="E267" s="193">
        <v>42769</v>
      </c>
      <c r="F267" s="194">
        <v>340.95</v>
      </c>
      <c r="G267" s="195">
        <v>15</v>
      </c>
      <c r="H267" s="196">
        <v>5114.25</v>
      </c>
      <c r="I267" s="172"/>
    </row>
    <row r="268" ht="16.5" hidden="1" spans="1:9">
      <c r="A268" s="190" t="s">
        <v>251</v>
      </c>
      <c r="B268" s="191" t="s">
        <v>242</v>
      </c>
      <c r="C268" s="192" t="s">
        <v>227</v>
      </c>
      <c r="D268" s="191" t="s">
        <v>238</v>
      </c>
      <c r="E268" s="193">
        <v>42771</v>
      </c>
      <c r="F268" s="194">
        <v>799.95</v>
      </c>
      <c r="G268" s="195">
        <v>1</v>
      </c>
      <c r="H268" s="196">
        <v>799.95</v>
      </c>
      <c r="I268" s="172"/>
    </row>
    <row r="269" ht="16.5" hidden="1" spans="1:9">
      <c r="A269" s="190" t="s">
        <v>248</v>
      </c>
      <c r="B269" s="191" t="s">
        <v>231</v>
      </c>
      <c r="C269" s="192" t="s">
        <v>243</v>
      </c>
      <c r="D269" s="191" t="s">
        <v>238</v>
      </c>
      <c r="E269" s="193">
        <v>42771</v>
      </c>
      <c r="F269" s="194">
        <v>340.95</v>
      </c>
      <c r="G269" s="195">
        <v>3</v>
      </c>
      <c r="H269" s="196">
        <v>1022.85</v>
      </c>
      <c r="I269" s="172"/>
    </row>
    <row r="270" ht="16.5" hidden="1" spans="1:9">
      <c r="A270" s="190" t="s">
        <v>248</v>
      </c>
      <c r="B270" s="191" t="s">
        <v>231</v>
      </c>
      <c r="C270" s="192" t="s">
        <v>243</v>
      </c>
      <c r="D270" s="191" t="s">
        <v>247</v>
      </c>
      <c r="E270" s="193">
        <v>42771</v>
      </c>
      <c r="F270" s="194">
        <v>340.95</v>
      </c>
      <c r="G270" s="195">
        <v>10</v>
      </c>
      <c r="H270" s="196">
        <v>3409.5</v>
      </c>
      <c r="I270" s="172"/>
    </row>
    <row r="271" ht="16.5" hidden="1" spans="1:9">
      <c r="A271" s="190" t="s">
        <v>241</v>
      </c>
      <c r="B271" s="191" t="s">
        <v>239</v>
      </c>
      <c r="C271" s="192" t="s">
        <v>243</v>
      </c>
      <c r="D271" s="191" t="s">
        <v>247</v>
      </c>
      <c r="E271" s="193">
        <v>42771</v>
      </c>
      <c r="F271" s="194">
        <v>168.95</v>
      </c>
      <c r="G271" s="195">
        <v>2</v>
      </c>
      <c r="H271" s="196">
        <v>337.9</v>
      </c>
      <c r="I271" s="172"/>
    </row>
    <row r="272" ht="16.5" hidden="1" spans="1:9">
      <c r="A272" s="190" t="s">
        <v>252</v>
      </c>
      <c r="B272" s="191" t="s">
        <v>239</v>
      </c>
      <c r="C272" s="192" t="s">
        <v>237</v>
      </c>
      <c r="D272" s="191" t="s">
        <v>250</v>
      </c>
      <c r="E272" s="193">
        <v>42772</v>
      </c>
      <c r="F272" s="194">
        <v>168.95</v>
      </c>
      <c r="G272" s="195">
        <v>8</v>
      </c>
      <c r="H272" s="196">
        <v>1351.6</v>
      </c>
      <c r="I272" s="172"/>
    </row>
    <row r="273" ht="16.5" hidden="1" spans="1:9">
      <c r="A273" s="190" t="s">
        <v>241</v>
      </c>
      <c r="B273" s="191" t="s">
        <v>231</v>
      </c>
      <c r="C273" s="192" t="s">
        <v>243</v>
      </c>
      <c r="D273" s="191" t="s">
        <v>228</v>
      </c>
      <c r="E273" s="193">
        <v>42773</v>
      </c>
      <c r="F273" s="194">
        <v>340.95</v>
      </c>
      <c r="G273" s="195">
        <v>6</v>
      </c>
      <c r="H273" s="196">
        <v>2045.7</v>
      </c>
      <c r="I273" s="172"/>
    </row>
    <row r="274" ht="16.5" hidden="1" spans="1:9">
      <c r="A274" s="190" t="s">
        <v>241</v>
      </c>
      <c r="B274" s="191" t="s">
        <v>239</v>
      </c>
      <c r="C274" s="192" t="s">
        <v>243</v>
      </c>
      <c r="D274" s="191" t="s">
        <v>247</v>
      </c>
      <c r="E274" s="193">
        <v>42773</v>
      </c>
      <c r="F274" s="194">
        <v>168.95</v>
      </c>
      <c r="G274" s="195">
        <v>1</v>
      </c>
      <c r="H274" s="196">
        <v>168.95</v>
      </c>
      <c r="I274" s="172"/>
    </row>
    <row r="275" ht="16.5" hidden="1" spans="1:9">
      <c r="A275" s="190" t="s">
        <v>248</v>
      </c>
      <c r="B275" s="191" t="s">
        <v>242</v>
      </c>
      <c r="C275" s="192" t="s">
        <v>243</v>
      </c>
      <c r="D275" s="191" t="s">
        <v>247</v>
      </c>
      <c r="E275" s="193">
        <v>42774</v>
      </c>
      <c r="F275" s="194">
        <v>799.95</v>
      </c>
      <c r="G275" s="195">
        <v>13</v>
      </c>
      <c r="H275" s="196">
        <v>10399.35</v>
      </c>
      <c r="I275" s="172"/>
    </row>
    <row r="276" ht="16.5" hidden="1" spans="1:9">
      <c r="A276" s="190" t="s">
        <v>251</v>
      </c>
      <c r="B276" s="191" t="s">
        <v>236</v>
      </c>
      <c r="C276" s="192" t="s">
        <v>227</v>
      </c>
      <c r="D276" s="191" t="s">
        <v>247</v>
      </c>
      <c r="E276" s="193">
        <v>42775</v>
      </c>
      <c r="F276" s="194">
        <v>79.99</v>
      </c>
      <c r="G276" s="195">
        <v>9</v>
      </c>
      <c r="H276" s="196">
        <v>719.91</v>
      </c>
      <c r="I276" s="172"/>
    </row>
    <row r="277" ht="16.5" hidden="1" spans="1:9">
      <c r="A277" s="190" t="s">
        <v>225</v>
      </c>
      <c r="B277" s="191" t="s">
        <v>242</v>
      </c>
      <c r="C277" s="192" t="s">
        <v>227</v>
      </c>
      <c r="D277" s="191" t="s">
        <v>238</v>
      </c>
      <c r="E277" s="193">
        <v>42776</v>
      </c>
      <c r="F277" s="194">
        <v>799.95</v>
      </c>
      <c r="G277" s="195">
        <v>4</v>
      </c>
      <c r="H277" s="196">
        <v>3199.8</v>
      </c>
      <c r="I277" s="172"/>
    </row>
    <row r="278" ht="16.5" hidden="1" spans="1:9">
      <c r="A278" s="190" t="s">
        <v>225</v>
      </c>
      <c r="B278" s="191" t="s">
        <v>236</v>
      </c>
      <c r="C278" s="192" t="s">
        <v>227</v>
      </c>
      <c r="D278" s="191" t="s">
        <v>228</v>
      </c>
      <c r="E278" s="193">
        <v>42778</v>
      </c>
      <c r="F278" s="194">
        <v>79.99</v>
      </c>
      <c r="G278" s="195">
        <v>12</v>
      </c>
      <c r="H278" s="196">
        <v>959.88</v>
      </c>
      <c r="I278" s="172"/>
    </row>
    <row r="279" ht="16.5" hidden="1" spans="1:9">
      <c r="A279" s="190" t="s">
        <v>240</v>
      </c>
      <c r="B279" s="191" t="s">
        <v>231</v>
      </c>
      <c r="C279" s="192" t="s">
        <v>232</v>
      </c>
      <c r="D279" s="191" t="s">
        <v>247</v>
      </c>
      <c r="E279" s="193">
        <v>42778</v>
      </c>
      <c r="F279" s="194">
        <v>340.95</v>
      </c>
      <c r="G279" s="195">
        <v>8</v>
      </c>
      <c r="H279" s="196">
        <v>2727.6</v>
      </c>
      <c r="I279" s="172"/>
    </row>
    <row r="280" ht="16.5" hidden="1" spans="1:9">
      <c r="A280" s="190" t="s">
        <v>230</v>
      </c>
      <c r="B280" s="191" t="s">
        <v>231</v>
      </c>
      <c r="C280" s="192" t="s">
        <v>232</v>
      </c>
      <c r="D280" s="191" t="s">
        <v>233</v>
      </c>
      <c r="E280" s="193">
        <v>42778</v>
      </c>
      <c r="F280" s="194">
        <v>340.95</v>
      </c>
      <c r="G280" s="195">
        <v>5</v>
      </c>
      <c r="H280" s="196">
        <v>1704.75</v>
      </c>
      <c r="I280" s="172"/>
    </row>
    <row r="281" ht="16.5" hidden="1" spans="1:9">
      <c r="A281" s="190" t="s">
        <v>248</v>
      </c>
      <c r="B281" s="191" t="s">
        <v>239</v>
      </c>
      <c r="C281" s="192" t="s">
        <v>243</v>
      </c>
      <c r="D281" s="191" t="s">
        <v>250</v>
      </c>
      <c r="E281" s="193">
        <v>42779</v>
      </c>
      <c r="F281" s="194">
        <v>168.95</v>
      </c>
      <c r="G281" s="195">
        <v>3</v>
      </c>
      <c r="H281" s="196">
        <v>506.85</v>
      </c>
      <c r="I281" s="172"/>
    </row>
    <row r="282" ht="16.5" hidden="1" spans="1:9">
      <c r="A282" s="190" t="s">
        <v>248</v>
      </c>
      <c r="B282" s="191" t="s">
        <v>231</v>
      </c>
      <c r="C282" s="192" t="s">
        <v>243</v>
      </c>
      <c r="D282" s="191" t="s">
        <v>250</v>
      </c>
      <c r="E282" s="193">
        <v>42779</v>
      </c>
      <c r="F282" s="194">
        <v>340.95</v>
      </c>
      <c r="G282" s="195">
        <v>15</v>
      </c>
      <c r="H282" s="196">
        <v>5114.25</v>
      </c>
      <c r="I282" s="172"/>
    </row>
    <row r="283" ht="16.5" hidden="1" spans="1:9">
      <c r="A283" s="190" t="s">
        <v>235</v>
      </c>
      <c r="B283" s="191" t="s">
        <v>236</v>
      </c>
      <c r="C283" s="192" t="s">
        <v>237</v>
      </c>
      <c r="D283" s="191" t="s">
        <v>233</v>
      </c>
      <c r="E283" s="193">
        <v>42781</v>
      </c>
      <c r="F283" s="194">
        <v>79.99</v>
      </c>
      <c r="G283" s="195">
        <v>5</v>
      </c>
      <c r="H283" s="196">
        <v>399.95</v>
      </c>
      <c r="I283" s="172"/>
    </row>
    <row r="284" ht="16.5" hidden="1" spans="1:9">
      <c r="A284" s="190" t="s">
        <v>251</v>
      </c>
      <c r="B284" s="191" t="s">
        <v>236</v>
      </c>
      <c r="C284" s="192" t="s">
        <v>227</v>
      </c>
      <c r="D284" s="191" t="s">
        <v>247</v>
      </c>
      <c r="E284" s="193">
        <v>42782</v>
      </c>
      <c r="F284" s="194">
        <v>79.99</v>
      </c>
      <c r="G284" s="195">
        <v>12</v>
      </c>
      <c r="H284" s="196">
        <v>959.88</v>
      </c>
      <c r="I284" s="172"/>
    </row>
    <row r="285" ht="16.5" hidden="1" spans="1:9">
      <c r="A285" s="190" t="s">
        <v>249</v>
      </c>
      <c r="B285" s="191" t="s">
        <v>231</v>
      </c>
      <c r="C285" s="192" t="s">
        <v>243</v>
      </c>
      <c r="D285" s="191" t="s">
        <v>228</v>
      </c>
      <c r="E285" s="193">
        <v>42786</v>
      </c>
      <c r="F285" s="194">
        <v>340.95</v>
      </c>
      <c r="G285" s="195">
        <v>11</v>
      </c>
      <c r="H285" s="196">
        <v>3750.45</v>
      </c>
      <c r="I285" s="172"/>
    </row>
    <row r="286" ht="16.5" hidden="1" spans="1:9">
      <c r="A286" s="190" t="s">
        <v>235</v>
      </c>
      <c r="B286" s="191" t="s">
        <v>236</v>
      </c>
      <c r="C286" s="192" t="s">
        <v>237</v>
      </c>
      <c r="D286" s="191" t="s">
        <v>233</v>
      </c>
      <c r="E286" s="193">
        <v>42786</v>
      </c>
      <c r="F286" s="194">
        <v>79.99</v>
      </c>
      <c r="G286" s="195">
        <v>2</v>
      </c>
      <c r="H286" s="196">
        <v>159.98</v>
      </c>
      <c r="I286" s="172"/>
    </row>
    <row r="287" ht="16.5" hidden="1" spans="1:9">
      <c r="A287" s="190" t="s">
        <v>235</v>
      </c>
      <c r="B287" s="191" t="s">
        <v>236</v>
      </c>
      <c r="C287" s="192" t="s">
        <v>237</v>
      </c>
      <c r="D287" s="191" t="s">
        <v>250</v>
      </c>
      <c r="E287" s="193">
        <v>42786</v>
      </c>
      <c r="F287" s="194">
        <v>79.99</v>
      </c>
      <c r="G287" s="195">
        <v>3</v>
      </c>
      <c r="H287" s="196">
        <v>239.97</v>
      </c>
      <c r="I287" s="172"/>
    </row>
    <row r="288" ht="16.5" hidden="1" spans="1:9">
      <c r="A288" s="190" t="s">
        <v>241</v>
      </c>
      <c r="B288" s="191" t="s">
        <v>239</v>
      </c>
      <c r="C288" s="192" t="s">
        <v>243</v>
      </c>
      <c r="D288" s="191" t="s">
        <v>250</v>
      </c>
      <c r="E288" s="193">
        <v>42786</v>
      </c>
      <c r="F288" s="194">
        <v>168.95</v>
      </c>
      <c r="G288" s="195">
        <v>12</v>
      </c>
      <c r="H288" s="196">
        <v>2027.4</v>
      </c>
      <c r="I288" s="172"/>
    </row>
    <row r="289" ht="16.5" hidden="1" spans="1:9">
      <c r="A289" s="190" t="s">
        <v>246</v>
      </c>
      <c r="B289" s="191" t="s">
        <v>226</v>
      </c>
      <c r="C289" s="192" t="s">
        <v>227</v>
      </c>
      <c r="D289" s="191" t="s">
        <v>250</v>
      </c>
      <c r="E289" s="193">
        <v>42787</v>
      </c>
      <c r="F289" s="194">
        <v>340.95</v>
      </c>
      <c r="G289" s="195">
        <v>9</v>
      </c>
      <c r="H289" s="196">
        <v>3068.55</v>
      </c>
      <c r="I289" s="172"/>
    </row>
    <row r="290" ht="16.5" hidden="1" spans="1:9">
      <c r="A290" s="190" t="s">
        <v>230</v>
      </c>
      <c r="B290" s="191" t="s">
        <v>236</v>
      </c>
      <c r="C290" s="192" t="s">
        <v>232</v>
      </c>
      <c r="D290" s="191" t="s">
        <v>228</v>
      </c>
      <c r="E290" s="193">
        <v>42788</v>
      </c>
      <c r="F290" s="194">
        <v>79.99</v>
      </c>
      <c r="G290" s="195">
        <v>11</v>
      </c>
      <c r="H290" s="196">
        <v>879.89</v>
      </c>
      <c r="I290" s="172"/>
    </row>
    <row r="291" ht="16.5" hidden="1" spans="1:9">
      <c r="A291" s="190" t="s">
        <v>235</v>
      </c>
      <c r="B291" s="191" t="s">
        <v>239</v>
      </c>
      <c r="C291" s="192" t="s">
        <v>237</v>
      </c>
      <c r="D291" s="191" t="s">
        <v>228</v>
      </c>
      <c r="E291" s="193">
        <v>42789</v>
      </c>
      <c r="F291" s="194">
        <v>168.95</v>
      </c>
      <c r="G291" s="195">
        <v>9</v>
      </c>
      <c r="H291" s="196">
        <v>1520.55</v>
      </c>
      <c r="I291" s="172"/>
    </row>
    <row r="292" ht="16.5" hidden="1" spans="1:9">
      <c r="A292" s="190" t="s">
        <v>246</v>
      </c>
      <c r="B292" s="191" t="s">
        <v>226</v>
      </c>
      <c r="C292" s="192" t="s">
        <v>227</v>
      </c>
      <c r="D292" s="191" t="s">
        <v>233</v>
      </c>
      <c r="E292" s="193">
        <v>42789</v>
      </c>
      <c r="F292" s="194">
        <v>340.95</v>
      </c>
      <c r="G292" s="195">
        <v>1</v>
      </c>
      <c r="H292" s="196">
        <v>340.95</v>
      </c>
      <c r="I292" s="172"/>
    </row>
    <row r="293" ht="16.5" hidden="1" spans="1:9">
      <c r="A293" s="190" t="s">
        <v>246</v>
      </c>
      <c r="B293" s="191" t="s">
        <v>236</v>
      </c>
      <c r="C293" s="192" t="s">
        <v>227</v>
      </c>
      <c r="D293" s="191" t="s">
        <v>238</v>
      </c>
      <c r="E293" s="193">
        <v>42792</v>
      </c>
      <c r="F293" s="194">
        <v>79.99</v>
      </c>
      <c r="G293" s="195">
        <v>13</v>
      </c>
      <c r="H293" s="196">
        <v>1039.87</v>
      </c>
      <c r="I293" s="172"/>
    </row>
    <row r="294" ht="16.5" hidden="1" spans="1:9">
      <c r="A294" s="190" t="s">
        <v>246</v>
      </c>
      <c r="B294" s="191" t="s">
        <v>231</v>
      </c>
      <c r="C294" s="192" t="s">
        <v>227</v>
      </c>
      <c r="D294" s="191" t="s">
        <v>228</v>
      </c>
      <c r="E294" s="193">
        <v>42792</v>
      </c>
      <c r="F294" s="194">
        <v>340.95</v>
      </c>
      <c r="G294" s="195">
        <v>7</v>
      </c>
      <c r="H294" s="196">
        <v>2386.65</v>
      </c>
      <c r="I294" s="172"/>
    </row>
    <row r="295" ht="16.5" hidden="1" spans="1:9">
      <c r="A295" s="190" t="s">
        <v>244</v>
      </c>
      <c r="B295" s="191" t="s">
        <v>236</v>
      </c>
      <c r="C295" s="192" t="s">
        <v>227</v>
      </c>
      <c r="D295" s="191" t="s">
        <v>250</v>
      </c>
      <c r="E295" s="193">
        <v>42792</v>
      </c>
      <c r="F295" s="194">
        <v>79.99</v>
      </c>
      <c r="G295" s="195">
        <v>1</v>
      </c>
      <c r="H295" s="196">
        <v>79.99</v>
      </c>
      <c r="I295" s="172"/>
    </row>
    <row r="296" ht="16.5" hidden="1" spans="1:9">
      <c r="A296" s="190" t="s">
        <v>225</v>
      </c>
      <c r="B296" s="191" t="s">
        <v>242</v>
      </c>
      <c r="C296" s="192" t="s">
        <v>227</v>
      </c>
      <c r="D296" s="191" t="s">
        <v>250</v>
      </c>
      <c r="E296" s="193">
        <v>42792</v>
      </c>
      <c r="F296" s="194">
        <v>799.95</v>
      </c>
      <c r="G296" s="195">
        <v>4</v>
      </c>
      <c r="H296" s="196">
        <v>3199.8</v>
      </c>
      <c r="I296" s="172"/>
    </row>
    <row r="297" ht="16.5" hidden="1" spans="1:9">
      <c r="A297" s="190" t="s">
        <v>249</v>
      </c>
      <c r="B297" s="191" t="s">
        <v>242</v>
      </c>
      <c r="C297" s="192" t="s">
        <v>243</v>
      </c>
      <c r="D297" s="191" t="s">
        <v>238</v>
      </c>
      <c r="E297" s="193">
        <v>42793</v>
      </c>
      <c r="F297" s="194">
        <v>799.95</v>
      </c>
      <c r="G297" s="195">
        <v>14</v>
      </c>
      <c r="H297" s="196">
        <v>11199.3</v>
      </c>
      <c r="I297" s="172"/>
    </row>
    <row r="298" ht="16.5" hidden="1" spans="1:9">
      <c r="A298" s="190" t="s">
        <v>252</v>
      </c>
      <c r="B298" s="191" t="s">
        <v>242</v>
      </c>
      <c r="C298" s="192" t="s">
        <v>237</v>
      </c>
      <c r="D298" s="191" t="s">
        <v>233</v>
      </c>
      <c r="E298" s="193">
        <v>42793</v>
      </c>
      <c r="F298" s="194">
        <v>799.95</v>
      </c>
      <c r="G298" s="195">
        <v>1</v>
      </c>
      <c r="H298" s="196">
        <v>799.95</v>
      </c>
      <c r="I298" s="172"/>
    </row>
    <row r="299" ht="16.5" hidden="1" spans="1:9">
      <c r="A299" s="190" t="s">
        <v>244</v>
      </c>
      <c r="B299" s="191" t="s">
        <v>226</v>
      </c>
      <c r="C299" s="192" t="s">
        <v>227</v>
      </c>
      <c r="D299" s="191" t="s">
        <v>238</v>
      </c>
      <c r="E299" s="193">
        <v>42795</v>
      </c>
      <c r="F299" s="194">
        <v>340.95</v>
      </c>
      <c r="G299" s="195">
        <v>3</v>
      </c>
      <c r="H299" s="196">
        <v>1022.85</v>
      </c>
      <c r="I299" s="172"/>
    </row>
    <row r="300" ht="16.5" hidden="1" spans="1:9">
      <c r="A300" s="190" t="s">
        <v>230</v>
      </c>
      <c r="B300" s="191" t="s">
        <v>239</v>
      </c>
      <c r="C300" s="192" t="s">
        <v>232</v>
      </c>
      <c r="D300" s="191" t="s">
        <v>250</v>
      </c>
      <c r="E300" s="193">
        <v>42795</v>
      </c>
      <c r="F300" s="194">
        <v>168.95</v>
      </c>
      <c r="G300" s="195">
        <v>4</v>
      </c>
      <c r="H300" s="196">
        <v>675.8</v>
      </c>
      <c r="I300" s="172"/>
    </row>
    <row r="301" ht="16.5" hidden="1" spans="1:9">
      <c r="A301" s="190" t="s">
        <v>225</v>
      </c>
      <c r="B301" s="191" t="s">
        <v>231</v>
      </c>
      <c r="C301" s="192" t="s">
        <v>227</v>
      </c>
      <c r="D301" s="191" t="s">
        <v>250</v>
      </c>
      <c r="E301" s="193">
        <v>42795</v>
      </c>
      <c r="F301" s="194">
        <v>340.95</v>
      </c>
      <c r="G301" s="195">
        <v>10</v>
      </c>
      <c r="H301" s="196">
        <v>3409.5</v>
      </c>
      <c r="I301" s="172"/>
    </row>
    <row r="302" ht="16.5" hidden="1" spans="1:9">
      <c r="A302" s="190" t="s">
        <v>248</v>
      </c>
      <c r="B302" s="191" t="s">
        <v>231</v>
      </c>
      <c r="C302" s="192" t="s">
        <v>243</v>
      </c>
      <c r="D302" s="191" t="s">
        <v>238</v>
      </c>
      <c r="E302" s="193">
        <v>42797</v>
      </c>
      <c r="F302" s="194">
        <v>340.95</v>
      </c>
      <c r="G302" s="195">
        <v>5</v>
      </c>
      <c r="H302" s="196">
        <v>1704.75</v>
      </c>
      <c r="I302" s="172"/>
    </row>
    <row r="303" ht="16.5" hidden="1" spans="1:9">
      <c r="A303" s="190" t="s">
        <v>249</v>
      </c>
      <c r="B303" s="191" t="s">
        <v>231</v>
      </c>
      <c r="C303" s="192" t="s">
        <v>243</v>
      </c>
      <c r="D303" s="191" t="s">
        <v>238</v>
      </c>
      <c r="E303" s="193">
        <v>42797</v>
      </c>
      <c r="F303" s="194">
        <v>340.95</v>
      </c>
      <c r="G303" s="195">
        <v>8</v>
      </c>
      <c r="H303" s="196">
        <v>2727.6</v>
      </c>
      <c r="I303" s="172"/>
    </row>
    <row r="304" ht="16.5" hidden="1" spans="1:9">
      <c r="A304" s="190" t="s">
        <v>230</v>
      </c>
      <c r="B304" s="191" t="s">
        <v>242</v>
      </c>
      <c r="C304" s="192" t="s">
        <v>232</v>
      </c>
      <c r="D304" s="191" t="s">
        <v>228</v>
      </c>
      <c r="E304" s="193">
        <v>42797</v>
      </c>
      <c r="F304" s="194">
        <v>799.95</v>
      </c>
      <c r="G304" s="195">
        <v>13</v>
      </c>
      <c r="H304" s="196">
        <v>10399.35</v>
      </c>
      <c r="I304" s="172"/>
    </row>
    <row r="305" ht="16.5" hidden="1" spans="1:9">
      <c r="A305" s="190" t="s">
        <v>241</v>
      </c>
      <c r="B305" s="191" t="s">
        <v>236</v>
      </c>
      <c r="C305" s="192" t="s">
        <v>243</v>
      </c>
      <c r="D305" s="191" t="s">
        <v>228</v>
      </c>
      <c r="E305" s="193">
        <v>42797</v>
      </c>
      <c r="F305" s="194">
        <v>79.99</v>
      </c>
      <c r="G305" s="195">
        <v>13</v>
      </c>
      <c r="H305" s="196">
        <v>1039.87</v>
      </c>
      <c r="I305" s="172"/>
    </row>
    <row r="306" ht="16.5" hidden="1" spans="1:9">
      <c r="A306" s="190" t="s">
        <v>246</v>
      </c>
      <c r="B306" s="191" t="s">
        <v>242</v>
      </c>
      <c r="C306" s="192" t="s">
        <v>227</v>
      </c>
      <c r="D306" s="191" t="s">
        <v>233</v>
      </c>
      <c r="E306" s="193">
        <v>42797</v>
      </c>
      <c r="F306" s="194">
        <v>799.95</v>
      </c>
      <c r="G306" s="195">
        <v>10</v>
      </c>
      <c r="H306" s="196">
        <v>7999.5</v>
      </c>
      <c r="I306" s="172"/>
    </row>
    <row r="307" ht="16.5" hidden="1" spans="1:9">
      <c r="A307" s="190" t="s">
        <v>244</v>
      </c>
      <c r="B307" s="191" t="s">
        <v>226</v>
      </c>
      <c r="C307" s="192" t="s">
        <v>227</v>
      </c>
      <c r="D307" s="191" t="s">
        <v>238</v>
      </c>
      <c r="E307" s="193">
        <v>42800</v>
      </c>
      <c r="F307" s="194">
        <v>340.95</v>
      </c>
      <c r="G307" s="195">
        <v>8</v>
      </c>
      <c r="H307" s="196">
        <v>2727.6</v>
      </c>
      <c r="I307" s="172"/>
    </row>
    <row r="308" ht="16.5" hidden="1" spans="1:9">
      <c r="A308" s="190" t="s">
        <v>240</v>
      </c>
      <c r="B308" s="191" t="s">
        <v>231</v>
      </c>
      <c r="C308" s="192" t="s">
        <v>232</v>
      </c>
      <c r="D308" s="191" t="s">
        <v>247</v>
      </c>
      <c r="E308" s="193">
        <v>42800</v>
      </c>
      <c r="F308" s="194">
        <v>340.95</v>
      </c>
      <c r="G308" s="195">
        <v>9</v>
      </c>
      <c r="H308" s="196">
        <v>3068.55</v>
      </c>
      <c r="I308" s="172"/>
    </row>
    <row r="309" ht="16.5" hidden="1" spans="1:9">
      <c r="A309" s="190" t="s">
        <v>248</v>
      </c>
      <c r="B309" s="191" t="s">
        <v>242</v>
      </c>
      <c r="C309" s="192" t="s">
        <v>243</v>
      </c>
      <c r="D309" s="191" t="s">
        <v>233</v>
      </c>
      <c r="E309" s="193">
        <v>42800</v>
      </c>
      <c r="F309" s="194">
        <v>799.95</v>
      </c>
      <c r="G309" s="195">
        <v>8</v>
      </c>
      <c r="H309" s="196">
        <v>6399.6</v>
      </c>
      <c r="I309" s="172"/>
    </row>
    <row r="310" ht="16.5" hidden="1" spans="1:9">
      <c r="A310" s="190" t="s">
        <v>241</v>
      </c>
      <c r="B310" s="191" t="s">
        <v>242</v>
      </c>
      <c r="C310" s="192" t="s">
        <v>243</v>
      </c>
      <c r="D310" s="191" t="s">
        <v>233</v>
      </c>
      <c r="E310" s="193">
        <v>42800</v>
      </c>
      <c r="F310" s="194">
        <v>799.95</v>
      </c>
      <c r="G310" s="195">
        <v>10</v>
      </c>
      <c r="H310" s="196">
        <v>7999.5</v>
      </c>
      <c r="I310" s="172"/>
    </row>
    <row r="311" ht="16.5" hidden="1" spans="1:9">
      <c r="A311" s="190" t="s">
        <v>248</v>
      </c>
      <c r="B311" s="191" t="s">
        <v>242</v>
      </c>
      <c r="C311" s="192" t="s">
        <v>243</v>
      </c>
      <c r="D311" s="191" t="s">
        <v>233</v>
      </c>
      <c r="E311" s="193">
        <v>42802</v>
      </c>
      <c r="F311" s="194">
        <v>799.95</v>
      </c>
      <c r="G311" s="195">
        <v>13</v>
      </c>
      <c r="H311" s="196">
        <v>10399.35</v>
      </c>
      <c r="I311" s="172"/>
    </row>
    <row r="312" ht="16.5" hidden="1" spans="1:9">
      <c r="A312" s="190" t="s">
        <v>252</v>
      </c>
      <c r="B312" s="191" t="s">
        <v>231</v>
      </c>
      <c r="C312" s="192" t="s">
        <v>237</v>
      </c>
      <c r="D312" s="191" t="s">
        <v>247</v>
      </c>
      <c r="E312" s="193">
        <v>42803</v>
      </c>
      <c r="F312" s="194">
        <v>340.95</v>
      </c>
      <c r="G312" s="195">
        <v>15</v>
      </c>
      <c r="H312" s="196">
        <v>5114.25</v>
      </c>
      <c r="I312" s="172"/>
    </row>
    <row r="313" ht="16.5" hidden="1" spans="1:9">
      <c r="A313" s="190" t="s">
        <v>246</v>
      </c>
      <c r="B313" s="191" t="s">
        <v>242</v>
      </c>
      <c r="C313" s="192" t="s">
        <v>227</v>
      </c>
      <c r="D313" s="191" t="s">
        <v>233</v>
      </c>
      <c r="E313" s="193">
        <v>42803</v>
      </c>
      <c r="F313" s="194">
        <v>799.95</v>
      </c>
      <c r="G313" s="195">
        <v>11</v>
      </c>
      <c r="H313" s="196">
        <v>8799.45</v>
      </c>
      <c r="I313" s="172"/>
    </row>
    <row r="314" ht="16.5" hidden="1" spans="1:9">
      <c r="A314" s="190" t="s">
        <v>241</v>
      </c>
      <c r="B314" s="191" t="s">
        <v>236</v>
      </c>
      <c r="C314" s="192" t="s">
        <v>243</v>
      </c>
      <c r="D314" s="191" t="s">
        <v>233</v>
      </c>
      <c r="E314" s="193">
        <v>42803</v>
      </c>
      <c r="F314" s="194">
        <v>79.99</v>
      </c>
      <c r="G314" s="195">
        <v>14</v>
      </c>
      <c r="H314" s="196">
        <v>1119.86</v>
      </c>
      <c r="I314" s="172"/>
    </row>
    <row r="315" ht="16.5" hidden="1" spans="1:9">
      <c r="A315" s="190" t="s">
        <v>241</v>
      </c>
      <c r="B315" s="191" t="s">
        <v>242</v>
      </c>
      <c r="C315" s="192" t="s">
        <v>243</v>
      </c>
      <c r="D315" s="191" t="s">
        <v>238</v>
      </c>
      <c r="E315" s="193">
        <v>42804</v>
      </c>
      <c r="F315" s="194">
        <v>799.95</v>
      </c>
      <c r="G315" s="195">
        <v>10</v>
      </c>
      <c r="H315" s="196">
        <v>7999.5</v>
      </c>
      <c r="I315" s="172"/>
    </row>
    <row r="316" ht="16.5" hidden="1" spans="1:9">
      <c r="A316" s="190" t="s">
        <v>230</v>
      </c>
      <c r="B316" s="191" t="s">
        <v>226</v>
      </c>
      <c r="C316" s="192" t="s">
        <v>232</v>
      </c>
      <c r="D316" s="191" t="s">
        <v>250</v>
      </c>
      <c r="E316" s="193">
        <v>42804</v>
      </c>
      <c r="F316" s="194">
        <v>340.95</v>
      </c>
      <c r="G316" s="195">
        <v>12</v>
      </c>
      <c r="H316" s="196">
        <v>4091.4</v>
      </c>
      <c r="I316" s="172"/>
    </row>
    <row r="317" ht="16.5" hidden="1" spans="1:9">
      <c r="A317" s="190" t="s">
        <v>230</v>
      </c>
      <c r="B317" s="191" t="s">
        <v>236</v>
      </c>
      <c r="C317" s="192" t="s">
        <v>232</v>
      </c>
      <c r="D317" s="191" t="s">
        <v>233</v>
      </c>
      <c r="E317" s="193">
        <v>42807</v>
      </c>
      <c r="F317" s="194">
        <v>79.99</v>
      </c>
      <c r="G317" s="195">
        <v>12</v>
      </c>
      <c r="H317" s="196">
        <v>959.88</v>
      </c>
      <c r="I317" s="172"/>
    </row>
    <row r="318" ht="16.5" hidden="1" spans="1:9">
      <c r="A318" s="190" t="s">
        <v>241</v>
      </c>
      <c r="B318" s="191" t="s">
        <v>242</v>
      </c>
      <c r="C318" s="192" t="s">
        <v>243</v>
      </c>
      <c r="D318" s="191" t="s">
        <v>250</v>
      </c>
      <c r="E318" s="193">
        <v>42807</v>
      </c>
      <c r="F318" s="194">
        <v>799.95</v>
      </c>
      <c r="G318" s="195">
        <v>4</v>
      </c>
      <c r="H318" s="196">
        <v>3199.8</v>
      </c>
      <c r="I318" s="172"/>
    </row>
    <row r="319" ht="16.5" hidden="1" spans="1:9">
      <c r="A319" s="190" t="s">
        <v>235</v>
      </c>
      <c r="B319" s="191" t="s">
        <v>236</v>
      </c>
      <c r="C319" s="192" t="s">
        <v>237</v>
      </c>
      <c r="D319" s="191" t="s">
        <v>247</v>
      </c>
      <c r="E319" s="193">
        <v>42809</v>
      </c>
      <c r="F319" s="194">
        <v>79.99</v>
      </c>
      <c r="G319" s="195">
        <v>3</v>
      </c>
      <c r="H319" s="196">
        <v>239.97</v>
      </c>
      <c r="I319" s="172"/>
    </row>
    <row r="320" ht="16.5" hidden="1" spans="1:9">
      <c r="A320" s="190" t="s">
        <v>252</v>
      </c>
      <c r="B320" s="191" t="s">
        <v>231</v>
      </c>
      <c r="C320" s="192" t="s">
        <v>237</v>
      </c>
      <c r="D320" s="191" t="s">
        <v>238</v>
      </c>
      <c r="E320" s="193">
        <v>42810</v>
      </c>
      <c r="F320" s="194">
        <v>340.95</v>
      </c>
      <c r="G320" s="195">
        <v>1</v>
      </c>
      <c r="H320" s="196">
        <v>340.95</v>
      </c>
      <c r="I320" s="172"/>
    </row>
    <row r="321" ht="16.5" hidden="1" spans="1:9">
      <c r="A321" s="190" t="s">
        <v>230</v>
      </c>
      <c r="B321" s="191" t="s">
        <v>239</v>
      </c>
      <c r="C321" s="192" t="s">
        <v>232</v>
      </c>
      <c r="D321" s="191" t="s">
        <v>250</v>
      </c>
      <c r="E321" s="193">
        <v>42811</v>
      </c>
      <c r="F321" s="194">
        <v>168.95</v>
      </c>
      <c r="G321" s="195">
        <v>4</v>
      </c>
      <c r="H321" s="196">
        <v>675.8</v>
      </c>
      <c r="I321" s="172"/>
    </row>
    <row r="322" ht="16.5" hidden="1" spans="1:9">
      <c r="A322" s="190" t="s">
        <v>235</v>
      </c>
      <c r="B322" s="191" t="s">
        <v>242</v>
      </c>
      <c r="C322" s="192" t="s">
        <v>237</v>
      </c>
      <c r="D322" s="191" t="s">
        <v>228</v>
      </c>
      <c r="E322" s="193">
        <v>42813</v>
      </c>
      <c r="F322" s="194">
        <v>799.95</v>
      </c>
      <c r="G322" s="195">
        <v>6</v>
      </c>
      <c r="H322" s="196">
        <v>4799.7</v>
      </c>
      <c r="I322" s="172"/>
    </row>
    <row r="323" ht="16.5" hidden="1" spans="1:9">
      <c r="A323" s="190" t="s">
        <v>248</v>
      </c>
      <c r="B323" s="191" t="s">
        <v>231</v>
      </c>
      <c r="C323" s="192" t="s">
        <v>243</v>
      </c>
      <c r="D323" s="191" t="s">
        <v>250</v>
      </c>
      <c r="E323" s="193">
        <v>42813</v>
      </c>
      <c r="F323" s="194">
        <v>340.95</v>
      </c>
      <c r="G323" s="195">
        <v>1</v>
      </c>
      <c r="H323" s="196">
        <v>340.95</v>
      </c>
      <c r="I323" s="172"/>
    </row>
    <row r="324" ht="16.5" hidden="1" spans="1:9">
      <c r="A324" s="190" t="s">
        <v>235</v>
      </c>
      <c r="B324" s="191" t="s">
        <v>226</v>
      </c>
      <c r="C324" s="192" t="s">
        <v>237</v>
      </c>
      <c r="D324" s="191" t="s">
        <v>250</v>
      </c>
      <c r="E324" s="193">
        <v>42814</v>
      </c>
      <c r="F324" s="194">
        <v>340.95</v>
      </c>
      <c r="G324" s="195">
        <v>12</v>
      </c>
      <c r="H324" s="196">
        <v>4091.4</v>
      </c>
      <c r="I324" s="172"/>
    </row>
    <row r="325" ht="16.5" hidden="1" spans="1:9">
      <c r="A325" s="190" t="s">
        <v>241</v>
      </c>
      <c r="B325" s="191" t="s">
        <v>239</v>
      </c>
      <c r="C325" s="192" t="s">
        <v>243</v>
      </c>
      <c r="D325" s="191" t="s">
        <v>233</v>
      </c>
      <c r="E325" s="193">
        <v>42815</v>
      </c>
      <c r="F325" s="194">
        <v>168.95</v>
      </c>
      <c r="G325" s="195">
        <v>1</v>
      </c>
      <c r="H325" s="196">
        <v>168.95</v>
      </c>
      <c r="I325" s="172"/>
    </row>
    <row r="326" ht="16.5" hidden="1" spans="1:9">
      <c r="A326" s="190" t="s">
        <v>246</v>
      </c>
      <c r="B326" s="191" t="s">
        <v>231</v>
      </c>
      <c r="C326" s="192" t="s">
        <v>227</v>
      </c>
      <c r="D326" s="191" t="s">
        <v>228</v>
      </c>
      <c r="E326" s="193">
        <v>42816</v>
      </c>
      <c r="F326" s="194">
        <v>340.95</v>
      </c>
      <c r="G326" s="195">
        <v>19</v>
      </c>
      <c r="H326" s="196">
        <v>6478.05</v>
      </c>
      <c r="I326" s="172"/>
    </row>
    <row r="327" ht="16.5" hidden="1" spans="1:9">
      <c r="A327" s="190" t="s">
        <v>241</v>
      </c>
      <c r="B327" s="191" t="s">
        <v>231</v>
      </c>
      <c r="C327" s="192" t="s">
        <v>243</v>
      </c>
      <c r="D327" s="191" t="s">
        <v>228</v>
      </c>
      <c r="E327" s="193">
        <v>42816</v>
      </c>
      <c r="F327" s="194">
        <v>340.95</v>
      </c>
      <c r="G327" s="195">
        <v>6</v>
      </c>
      <c r="H327" s="196">
        <v>2045.7</v>
      </c>
      <c r="I327" s="172"/>
    </row>
    <row r="328" ht="16.5" hidden="1" spans="1:9">
      <c r="A328" s="190" t="s">
        <v>225</v>
      </c>
      <c r="B328" s="191" t="s">
        <v>236</v>
      </c>
      <c r="C328" s="192" t="s">
        <v>227</v>
      </c>
      <c r="D328" s="191" t="s">
        <v>228</v>
      </c>
      <c r="E328" s="193">
        <v>42816</v>
      </c>
      <c r="F328" s="194">
        <v>79.99</v>
      </c>
      <c r="G328" s="195">
        <v>20</v>
      </c>
      <c r="H328" s="196">
        <v>1599.8</v>
      </c>
      <c r="I328" s="172"/>
    </row>
    <row r="329" ht="16.5" hidden="1" spans="1:9">
      <c r="A329" s="190" t="s">
        <v>230</v>
      </c>
      <c r="B329" s="191" t="s">
        <v>239</v>
      </c>
      <c r="C329" s="192" t="s">
        <v>232</v>
      </c>
      <c r="D329" s="191" t="s">
        <v>233</v>
      </c>
      <c r="E329" s="193">
        <v>42817</v>
      </c>
      <c r="F329" s="194">
        <v>168.95</v>
      </c>
      <c r="G329" s="195">
        <v>6</v>
      </c>
      <c r="H329" s="196">
        <v>1013.7</v>
      </c>
      <c r="I329" s="172"/>
    </row>
    <row r="330" ht="16.5" hidden="1" spans="1:9">
      <c r="A330" s="190" t="s">
        <v>245</v>
      </c>
      <c r="B330" s="191" t="s">
        <v>239</v>
      </c>
      <c r="C330" s="192" t="s">
        <v>243</v>
      </c>
      <c r="D330" s="191" t="s">
        <v>228</v>
      </c>
      <c r="E330" s="193">
        <v>42820</v>
      </c>
      <c r="F330" s="194">
        <v>168.95</v>
      </c>
      <c r="G330" s="195">
        <v>18</v>
      </c>
      <c r="H330" s="196">
        <v>3041.1</v>
      </c>
      <c r="I330" s="172"/>
    </row>
    <row r="331" ht="16.5" hidden="1" spans="1:9">
      <c r="A331" s="190" t="s">
        <v>244</v>
      </c>
      <c r="B331" s="191" t="s">
        <v>236</v>
      </c>
      <c r="C331" s="192" t="s">
        <v>227</v>
      </c>
      <c r="D331" s="191" t="s">
        <v>238</v>
      </c>
      <c r="E331" s="193">
        <v>42821</v>
      </c>
      <c r="F331" s="194">
        <v>79.99</v>
      </c>
      <c r="G331" s="195">
        <v>4</v>
      </c>
      <c r="H331" s="196">
        <v>319.96</v>
      </c>
      <c r="I331" s="172"/>
    </row>
    <row r="332" ht="16.5" hidden="1" spans="1:9">
      <c r="A332" s="190" t="s">
        <v>252</v>
      </c>
      <c r="B332" s="191" t="s">
        <v>231</v>
      </c>
      <c r="C332" s="192" t="s">
        <v>237</v>
      </c>
      <c r="D332" s="191" t="s">
        <v>247</v>
      </c>
      <c r="E332" s="193">
        <v>42821</v>
      </c>
      <c r="F332" s="194">
        <v>340.95</v>
      </c>
      <c r="G332" s="195">
        <v>1</v>
      </c>
      <c r="H332" s="196">
        <v>340.95</v>
      </c>
      <c r="I332" s="172"/>
    </row>
    <row r="333" ht="16.5" hidden="1" spans="1:9">
      <c r="A333" s="190" t="s">
        <v>246</v>
      </c>
      <c r="B333" s="191" t="s">
        <v>226</v>
      </c>
      <c r="C333" s="192" t="s">
        <v>227</v>
      </c>
      <c r="D333" s="191" t="s">
        <v>233</v>
      </c>
      <c r="E333" s="193">
        <v>42821</v>
      </c>
      <c r="F333" s="194">
        <v>340.95</v>
      </c>
      <c r="G333" s="195">
        <v>15</v>
      </c>
      <c r="H333" s="196">
        <v>5114.25</v>
      </c>
      <c r="I333" s="172"/>
    </row>
    <row r="334" ht="16.5" hidden="1" spans="1:9">
      <c r="A334" s="190" t="s">
        <v>225</v>
      </c>
      <c r="B334" s="191" t="s">
        <v>239</v>
      </c>
      <c r="C334" s="192" t="s">
        <v>227</v>
      </c>
      <c r="D334" s="191" t="s">
        <v>233</v>
      </c>
      <c r="E334" s="193">
        <v>42821</v>
      </c>
      <c r="F334" s="194">
        <v>168.95</v>
      </c>
      <c r="G334" s="195">
        <v>4</v>
      </c>
      <c r="H334" s="196">
        <v>675.8</v>
      </c>
      <c r="I334" s="172"/>
    </row>
    <row r="335" ht="16.5" hidden="1" spans="1:9">
      <c r="A335" s="190" t="s">
        <v>246</v>
      </c>
      <c r="B335" s="191" t="s">
        <v>231</v>
      </c>
      <c r="C335" s="192" t="s">
        <v>227</v>
      </c>
      <c r="D335" s="191" t="s">
        <v>250</v>
      </c>
      <c r="E335" s="193">
        <v>42821</v>
      </c>
      <c r="F335" s="194">
        <v>340.95</v>
      </c>
      <c r="G335" s="195">
        <v>6</v>
      </c>
      <c r="H335" s="196">
        <v>2045.7</v>
      </c>
      <c r="I335" s="172"/>
    </row>
    <row r="336" ht="16.5" hidden="1" spans="1:9">
      <c r="A336" s="190" t="s">
        <v>230</v>
      </c>
      <c r="B336" s="191" t="s">
        <v>226</v>
      </c>
      <c r="C336" s="192" t="s">
        <v>232</v>
      </c>
      <c r="D336" s="191" t="s">
        <v>250</v>
      </c>
      <c r="E336" s="193">
        <v>42821</v>
      </c>
      <c r="F336" s="194">
        <v>340.95</v>
      </c>
      <c r="G336" s="195">
        <v>7</v>
      </c>
      <c r="H336" s="196">
        <v>2386.65</v>
      </c>
      <c r="I336" s="172"/>
    </row>
    <row r="337" ht="16.5" hidden="1" spans="1:9">
      <c r="A337" s="190" t="s">
        <v>241</v>
      </c>
      <c r="B337" s="191" t="s">
        <v>226</v>
      </c>
      <c r="C337" s="192" t="s">
        <v>243</v>
      </c>
      <c r="D337" s="191" t="s">
        <v>250</v>
      </c>
      <c r="E337" s="193">
        <v>42824</v>
      </c>
      <c r="F337" s="194">
        <v>340.95</v>
      </c>
      <c r="G337" s="195">
        <v>12</v>
      </c>
      <c r="H337" s="196">
        <v>4091.4</v>
      </c>
      <c r="I337" s="172"/>
    </row>
    <row r="338" ht="16.5" hidden="1" spans="1:9">
      <c r="A338" s="190" t="s">
        <v>241</v>
      </c>
      <c r="B338" s="191" t="s">
        <v>236</v>
      </c>
      <c r="C338" s="192" t="s">
        <v>243</v>
      </c>
      <c r="D338" s="191" t="s">
        <v>238</v>
      </c>
      <c r="E338" s="193">
        <v>42827</v>
      </c>
      <c r="F338" s="194">
        <v>79.99</v>
      </c>
      <c r="G338" s="195">
        <v>1</v>
      </c>
      <c r="H338" s="196">
        <v>79.99</v>
      </c>
      <c r="I338" s="172"/>
    </row>
    <row r="339" ht="16.5" hidden="1" spans="1:9">
      <c r="A339" s="190" t="s">
        <v>245</v>
      </c>
      <c r="B339" s="191" t="s">
        <v>231</v>
      </c>
      <c r="C339" s="192" t="s">
        <v>243</v>
      </c>
      <c r="D339" s="191" t="s">
        <v>228</v>
      </c>
      <c r="E339" s="193">
        <v>42828</v>
      </c>
      <c r="F339" s="194">
        <v>340.95</v>
      </c>
      <c r="G339" s="195">
        <v>13</v>
      </c>
      <c r="H339" s="196">
        <v>4432.35</v>
      </c>
      <c r="I339" s="172"/>
    </row>
    <row r="340" ht="16.5" hidden="1" spans="1:9">
      <c r="A340" s="190" t="s">
        <v>244</v>
      </c>
      <c r="B340" s="191" t="s">
        <v>236</v>
      </c>
      <c r="C340" s="192" t="s">
        <v>227</v>
      </c>
      <c r="D340" s="191" t="s">
        <v>247</v>
      </c>
      <c r="E340" s="193">
        <v>42828</v>
      </c>
      <c r="F340" s="194">
        <v>79.99</v>
      </c>
      <c r="G340" s="195">
        <v>2</v>
      </c>
      <c r="H340" s="196">
        <v>159.98</v>
      </c>
      <c r="I340" s="172"/>
    </row>
    <row r="341" ht="16.5" hidden="1" spans="1:9">
      <c r="A341" s="190" t="s">
        <v>230</v>
      </c>
      <c r="B341" s="191" t="s">
        <v>236</v>
      </c>
      <c r="C341" s="192" t="s">
        <v>232</v>
      </c>
      <c r="D341" s="191" t="s">
        <v>238</v>
      </c>
      <c r="E341" s="193">
        <v>42829</v>
      </c>
      <c r="F341" s="194">
        <v>79.99</v>
      </c>
      <c r="G341" s="195">
        <v>4</v>
      </c>
      <c r="H341" s="196">
        <v>319.96</v>
      </c>
      <c r="I341" s="172"/>
    </row>
    <row r="342" ht="16.5" hidden="1" spans="1:9">
      <c r="A342" s="190" t="s">
        <v>251</v>
      </c>
      <c r="B342" s="191" t="s">
        <v>236</v>
      </c>
      <c r="C342" s="192" t="s">
        <v>227</v>
      </c>
      <c r="D342" s="191" t="s">
        <v>233</v>
      </c>
      <c r="E342" s="193">
        <v>42829</v>
      </c>
      <c r="F342" s="194">
        <v>79.99</v>
      </c>
      <c r="G342" s="195">
        <v>1</v>
      </c>
      <c r="H342" s="196">
        <v>79.99</v>
      </c>
      <c r="I342" s="172"/>
    </row>
    <row r="343" ht="16.5" hidden="1" spans="1:9">
      <c r="A343" s="190" t="s">
        <v>251</v>
      </c>
      <c r="B343" s="191" t="s">
        <v>231</v>
      </c>
      <c r="C343" s="192" t="s">
        <v>227</v>
      </c>
      <c r="D343" s="191" t="s">
        <v>233</v>
      </c>
      <c r="E343" s="193">
        <v>42829</v>
      </c>
      <c r="F343" s="194">
        <v>340.95</v>
      </c>
      <c r="G343" s="195">
        <v>3</v>
      </c>
      <c r="H343" s="196">
        <v>1022.85</v>
      </c>
      <c r="I343" s="172"/>
    </row>
    <row r="344" ht="16.5" hidden="1" spans="1:9">
      <c r="A344" s="190" t="s">
        <v>235</v>
      </c>
      <c r="B344" s="191" t="s">
        <v>239</v>
      </c>
      <c r="C344" s="192" t="s">
        <v>237</v>
      </c>
      <c r="D344" s="191" t="s">
        <v>238</v>
      </c>
      <c r="E344" s="193">
        <v>42834</v>
      </c>
      <c r="F344" s="194">
        <v>168.95</v>
      </c>
      <c r="G344" s="195">
        <v>7</v>
      </c>
      <c r="H344" s="196">
        <v>1182.65</v>
      </c>
      <c r="I344" s="172"/>
    </row>
    <row r="345" ht="16.5" hidden="1" spans="1:9">
      <c r="A345" s="190" t="s">
        <v>244</v>
      </c>
      <c r="B345" s="191" t="s">
        <v>226</v>
      </c>
      <c r="C345" s="192" t="s">
        <v>227</v>
      </c>
      <c r="D345" s="191" t="s">
        <v>238</v>
      </c>
      <c r="E345" s="193">
        <v>42835</v>
      </c>
      <c r="F345" s="194">
        <v>340.95</v>
      </c>
      <c r="G345" s="195">
        <v>6</v>
      </c>
      <c r="H345" s="196">
        <v>2045.7</v>
      </c>
      <c r="I345" s="172"/>
    </row>
    <row r="346" ht="16.5" hidden="1" spans="1:9">
      <c r="A346" s="190" t="s">
        <v>244</v>
      </c>
      <c r="B346" s="191" t="s">
        <v>231</v>
      </c>
      <c r="C346" s="192" t="s">
        <v>227</v>
      </c>
      <c r="D346" s="191" t="s">
        <v>238</v>
      </c>
      <c r="E346" s="193">
        <v>42835</v>
      </c>
      <c r="F346" s="194">
        <v>340.95</v>
      </c>
      <c r="G346" s="195">
        <v>7</v>
      </c>
      <c r="H346" s="196">
        <v>2386.65</v>
      </c>
      <c r="I346" s="172"/>
    </row>
    <row r="347" ht="16.5" hidden="1" spans="1:9">
      <c r="A347" s="190" t="s">
        <v>230</v>
      </c>
      <c r="B347" s="191" t="s">
        <v>242</v>
      </c>
      <c r="C347" s="192" t="s">
        <v>232</v>
      </c>
      <c r="D347" s="191" t="s">
        <v>238</v>
      </c>
      <c r="E347" s="193">
        <v>42835</v>
      </c>
      <c r="F347" s="194">
        <v>799.95</v>
      </c>
      <c r="G347" s="195">
        <v>13</v>
      </c>
      <c r="H347" s="196">
        <v>10399.35</v>
      </c>
      <c r="I347" s="172"/>
    </row>
    <row r="348" ht="16.5" hidden="1" spans="1:9">
      <c r="A348" s="190" t="s">
        <v>240</v>
      </c>
      <c r="B348" s="191" t="s">
        <v>242</v>
      </c>
      <c r="C348" s="192" t="s">
        <v>232</v>
      </c>
      <c r="D348" s="191" t="s">
        <v>247</v>
      </c>
      <c r="E348" s="193">
        <v>42835</v>
      </c>
      <c r="F348" s="194">
        <v>799.95</v>
      </c>
      <c r="G348" s="195">
        <v>5</v>
      </c>
      <c r="H348" s="196">
        <v>3999.75</v>
      </c>
      <c r="I348" s="172"/>
    </row>
    <row r="349" ht="16.5" hidden="1" spans="1:9">
      <c r="A349" s="190" t="s">
        <v>244</v>
      </c>
      <c r="B349" s="191" t="s">
        <v>239</v>
      </c>
      <c r="C349" s="192" t="s">
        <v>227</v>
      </c>
      <c r="D349" s="191" t="s">
        <v>233</v>
      </c>
      <c r="E349" s="193">
        <v>42835</v>
      </c>
      <c r="F349" s="194">
        <v>168.95</v>
      </c>
      <c r="G349" s="195">
        <v>2</v>
      </c>
      <c r="H349" s="196">
        <v>337.9</v>
      </c>
      <c r="I349" s="172"/>
    </row>
    <row r="350" ht="16.5" hidden="1" spans="1:9">
      <c r="A350" s="190" t="s">
        <v>244</v>
      </c>
      <c r="B350" s="191" t="s">
        <v>231</v>
      </c>
      <c r="C350" s="192" t="s">
        <v>227</v>
      </c>
      <c r="D350" s="191" t="s">
        <v>250</v>
      </c>
      <c r="E350" s="193">
        <v>42835</v>
      </c>
      <c r="F350" s="194">
        <v>340.95</v>
      </c>
      <c r="G350" s="195">
        <v>2</v>
      </c>
      <c r="H350" s="196">
        <v>681.9</v>
      </c>
      <c r="I350" s="172"/>
    </row>
    <row r="351" ht="16.5" hidden="1" spans="1:9">
      <c r="A351" s="190" t="s">
        <v>248</v>
      </c>
      <c r="B351" s="191" t="s">
        <v>236</v>
      </c>
      <c r="C351" s="192" t="s">
        <v>243</v>
      </c>
      <c r="D351" s="191" t="s">
        <v>250</v>
      </c>
      <c r="E351" s="193">
        <v>42836</v>
      </c>
      <c r="F351" s="194">
        <v>79.99</v>
      </c>
      <c r="G351" s="195">
        <v>12</v>
      </c>
      <c r="H351" s="196">
        <v>959.88</v>
      </c>
      <c r="I351" s="172"/>
    </row>
    <row r="352" ht="16.5" hidden="1" spans="1:9">
      <c r="A352" s="190" t="s">
        <v>249</v>
      </c>
      <c r="B352" s="191" t="s">
        <v>236</v>
      </c>
      <c r="C352" s="192" t="s">
        <v>243</v>
      </c>
      <c r="D352" s="191" t="s">
        <v>238</v>
      </c>
      <c r="E352" s="193">
        <v>42838</v>
      </c>
      <c r="F352" s="194">
        <v>79.99</v>
      </c>
      <c r="G352" s="195">
        <v>12</v>
      </c>
      <c r="H352" s="196">
        <v>959.88</v>
      </c>
      <c r="I352" s="172"/>
    </row>
    <row r="353" ht="16.5" hidden="1" spans="1:9">
      <c r="A353" s="190" t="s">
        <v>241</v>
      </c>
      <c r="B353" s="191" t="s">
        <v>242</v>
      </c>
      <c r="C353" s="192" t="s">
        <v>243</v>
      </c>
      <c r="D353" s="191" t="s">
        <v>238</v>
      </c>
      <c r="E353" s="193">
        <v>42838</v>
      </c>
      <c r="F353" s="194">
        <v>799.95</v>
      </c>
      <c r="G353" s="195">
        <v>2</v>
      </c>
      <c r="H353" s="196">
        <v>1599.9</v>
      </c>
      <c r="I353" s="172"/>
    </row>
    <row r="354" ht="16.5" hidden="1" spans="1:9">
      <c r="A354" s="190" t="s">
        <v>240</v>
      </c>
      <c r="B354" s="191" t="s">
        <v>226</v>
      </c>
      <c r="C354" s="192" t="s">
        <v>232</v>
      </c>
      <c r="D354" s="191" t="s">
        <v>247</v>
      </c>
      <c r="E354" s="193">
        <v>42838</v>
      </c>
      <c r="F354" s="194">
        <v>340.95</v>
      </c>
      <c r="G354" s="195">
        <v>5</v>
      </c>
      <c r="H354" s="196">
        <v>1704.75</v>
      </c>
      <c r="I354" s="172"/>
    </row>
    <row r="355" ht="16.5" hidden="1" spans="1:9">
      <c r="A355" s="190" t="s">
        <v>240</v>
      </c>
      <c r="B355" s="191" t="s">
        <v>231</v>
      </c>
      <c r="C355" s="192" t="s">
        <v>232</v>
      </c>
      <c r="D355" s="191" t="s">
        <v>233</v>
      </c>
      <c r="E355" s="193">
        <v>42838</v>
      </c>
      <c r="F355" s="194">
        <v>340.95</v>
      </c>
      <c r="G355" s="195">
        <v>8</v>
      </c>
      <c r="H355" s="196">
        <v>2727.6</v>
      </c>
      <c r="I355" s="172"/>
    </row>
    <row r="356" ht="16.5" hidden="1" spans="1:9">
      <c r="A356" s="190" t="s">
        <v>241</v>
      </c>
      <c r="B356" s="191" t="s">
        <v>231</v>
      </c>
      <c r="C356" s="192" t="s">
        <v>243</v>
      </c>
      <c r="D356" s="191" t="s">
        <v>238</v>
      </c>
      <c r="E356" s="193">
        <v>42839</v>
      </c>
      <c r="F356" s="194">
        <v>340.95</v>
      </c>
      <c r="G356" s="195">
        <v>4</v>
      </c>
      <c r="H356" s="196">
        <v>1363.8</v>
      </c>
      <c r="I356" s="172"/>
    </row>
    <row r="357" ht="16.5" hidden="1" spans="1:9">
      <c r="A357" s="190" t="s">
        <v>244</v>
      </c>
      <c r="B357" s="191" t="s">
        <v>226</v>
      </c>
      <c r="C357" s="192" t="s">
        <v>227</v>
      </c>
      <c r="D357" s="191" t="s">
        <v>233</v>
      </c>
      <c r="E357" s="193">
        <v>42841</v>
      </c>
      <c r="F357" s="194">
        <v>340.95</v>
      </c>
      <c r="G357" s="195">
        <v>2</v>
      </c>
      <c r="H357" s="196">
        <v>681.9</v>
      </c>
      <c r="I357" s="172"/>
    </row>
    <row r="358" ht="16.5" hidden="1" spans="1:9">
      <c r="A358" s="190" t="s">
        <v>251</v>
      </c>
      <c r="B358" s="191" t="s">
        <v>226</v>
      </c>
      <c r="C358" s="192" t="s">
        <v>237</v>
      </c>
      <c r="D358" s="191" t="s">
        <v>250</v>
      </c>
      <c r="E358" s="193">
        <v>42841</v>
      </c>
      <c r="F358" s="194">
        <v>340.95</v>
      </c>
      <c r="G358" s="195">
        <v>5</v>
      </c>
      <c r="H358" s="196">
        <v>1704.75</v>
      </c>
      <c r="I358" s="172"/>
    </row>
    <row r="359" ht="16.5" hidden="1" spans="1:9">
      <c r="A359" s="190" t="s">
        <v>235</v>
      </c>
      <c r="B359" s="191" t="s">
        <v>239</v>
      </c>
      <c r="C359" s="192" t="s">
        <v>237</v>
      </c>
      <c r="D359" s="191" t="s">
        <v>247</v>
      </c>
      <c r="E359" s="193">
        <v>42842</v>
      </c>
      <c r="F359" s="194">
        <v>168.95</v>
      </c>
      <c r="G359" s="195">
        <v>12</v>
      </c>
      <c r="H359" s="196">
        <v>2027.4</v>
      </c>
      <c r="I359" s="172"/>
    </row>
    <row r="360" ht="16.5" hidden="1" spans="1:9">
      <c r="A360" s="190" t="s">
        <v>225</v>
      </c>
      <c r="B360" s="191" t="s">
        <v>239</v>
      </c>
      <c r="C360" s="192" t="s">
        <v>227</v>
      </c>
      <c r="D360" s="191" t="s">
        <v>247</v>
      </c>
      <c r="E360" s="193">
        <v>42842</v>
      </c>
      <c r="F360" s="194">
        <v>168.95</v>
      </c>
      <c r="G360" s="195">
        <v>15</v>
      </c>
      <c r="H360" s="196">
        <v>2534.25</v>
      </c>
      <c r="I360" s="172"/>
    </row>
    <row r="361" ht="16.5" hidden="1" spans="1:9">
      <c r="A361" s="190" t="s">
        <v>241</v>
      </c>
      <c r="B361" s="191" t="s">
        <v>242</v>
      </c>
      <c r="C361" s="192" t="s">
        <v>243</v>
      </c>
      <c r="D361" s="191" t="s">
        <v>238</v>
      </c>
      <c r="E361" s="193">
        <v>42843</v>
      </c>
      <c r="F361" s="194">
        <v>799.95</v>
      </c>
      <c r="G361" s="195">
        <v>9</v>
      </c>
      <c r="H361" s="196">
        <v>7199.55</v>
      </c>
      <c r="I361" s="172"/>
    </row>
    <row r="362" ht="16.5" hidden="1" spans="1:9">
      <c r="A362" s="190" t="s">
        <v>246</v>
      </c>
      <c r="B362" s="191" t="s">
        <v>226</v>
      </c>
      <c r="C362" s="192" t="s">
        <v>227</v>
      </c>
      <c r="D362" s="191" t="s">
        <v>250</v>
      </c>
      <c r="E362" s="193">
        <v>42843</v>
      </c>
      <c r="F362" s="194">
        <v>340.95</v>
      </c>
      <c r="G362" s="195">
        <v>5</v>
      </c>
      <c r="H362" s="196">
        <v>1704.75</v>
      </c>
      <c r="I362" s="172"/>
    </row>
    <row r="363" ht="16.5" hidden="1" spans="1:9">
      <c r="A363" s="190" t="s">
        <v>244</v>
      </c>
      <c r="B363" s="191" t="s">
        <v>242</v>
      </c>
      <c r="C363" s="192" t="s">
        <v>227</v>
      </c>
      <c r="D363" s="191" t="s">
        <v>238</v>
      </c>
      <c r="E363" s="193">
        <v>42844</v>
      </c>
      <c r="F363" s="194">
        <v>799.95</v>
      </c>
      <c r="G363" s="195">
        <v>4</v>
      </c>
      <c r="H363" s="196">
        <v>3199.8</v>
      </c>
      <c r="I363" s="172"/>
    </row>
    <row r="364" ht="16.5" hidden="1" spans="1:9">
      <c r="A364" s="190" t="s">
        <v>230</v>
      </c>
      <c r="B364" s="191" t="s">
        <v>231</v>
      </c>
      <c r="C364" s="192" t="s">
        <v>232</v>
      </c>
      <c r="D364" s="191" t="s">
        <v>250</v>
      </c>
      <c r="E364" s="193">
        <v>42844</v>
      </c>
      <c r="F364" s="194">
        <v>340.95</v>
      </c>
      <c r="G364" s="195">
        <v>15</v>
      </c>
      <c r="H364" s="196">
        <v>5114.25</v>
      </c>
      <c r="I364" s="172"/>
    </row>
    <row r="365" ht="16.5" hidden="1" spans="1:9">
      <c r="A365" s="190" t="s">
        <v>249</v>
      </c>
      <c r="B365" s="191" t="s">
        <v>242</v>
      </c>
      <c r="C365" s="192" t="s">
        <v>243</v>
      </c>
      <c r="D365" s="191" t="s">
        <v>238</v>
      </c>
      <c r="E365" s="193">
        <v>42845</v>
      </c>
      <c r="F365" s="194">
        <v>799.95</v>
      </c>
      <c r="G365" s="195">
        <v>10</v>
      </c>
      <c r="H365" s="196">
        <v>7999.5</v>
      </c>
      <c r="I365" s="172"/>
    </row>
    <row r="366" ht="16.5" hidden="1" spans="1:9">
      <c r="A366" s="190" t="s">
        <v>248</v>
      </c>
      <c r="B366" s="191" t="s">
        <v>231</v>
      </c>
      <c r="C366" s="192" t="s">
        <v>243</v>
      </c>
      <c r="D366" s="191" t="s">
        <v>233</v>
      </c>
      <c r="E366" s="193">
        <v>42846</v>
      </c>
      <c r="F366" s="194">
        <v>340.95</v>
      </c>
      <c r="G366" s="195">
        <v>2</v>
      </c>
      <c r="H366" s="196">
        <v>681.9</v>
      </c>
      <c r="I366" s="172"/>
    </row>
    <row r="367" ht="16.5" hidden="1" spans="1:9">
      <c r="A367" s="190" t="s">
        <v>251</v>
      </c>
      <c r="B367" s="191" t="s">
        <v>239</v>
      </c>
      <c r="C367" s="192" t="s">
        <v>227</v>
      </c>
      <c r="D367" s="191" t="s">
        <v>228</v>
      </c>
      <c r="E367" s="193">
        <v>42848</v>
      </c>
      <c r="F367" s="194">
        <v>168.95</v>
      </c>
      <c r="G367" s="195">
        <v>11</v>
      </c>
      <c r="H367" s="196">
        <v>1858.45</v>
      </c>
      <c r="I367" s="172"/>
    </row>
    <row r="368" ht="16.5" hidden="1" spans="1:9">
      <c r="A368" s="190" t="s">
        <v>251</v>
      </c>
      <c r="B368" s="191" t="s">
        <v>239</v>
      </c>
      <c r="C368" s="192" t="s">
        <v>227</v>
      </c>
      <c r="D368" s="191" t="s">
        <v>233</v>
      </c>
      <c r="E368" s="193">
        <v>42848</v>
      </c>
      <c r="F368" s="194">
        <v>168.95</v>
      </c>
      <c r="G368" s="195">
        <v>2</v>
      </c>
      <c r="H368" s="196">
        <v>337.9</v>
      </c>
      <c r="I368" s="172"/>
    </row>
    <row r="369" ht="16.5" hidden="1" spans="1:9">
      <c r="A369" s="190" t="s">
        <v>240</v>
      </c>
      <c r="B369" s="191" t="s">
        <v>242</v>
      </c>
      <c r="C369" s="192" t="s">
        <v>232</v>
      </c>
      <c r="D369" s="191" t="s">
        <v>250</v>
      </c>
      <c r="E369" s="193">
        <v>42849</v>
      </c>
      <c r="F369" s="194">
        <v>799.95</v>
      </c>
      <c r="G369" s="195">
        <v>7</v>
      </c>
      <c r="H369" s="196">
        <v>5599.65</v>
      </c>
      <c r="I369" s="172"/>
    </row>
    <row r="370" ht="16.5" hidden="1" spans="1:9">
      <c r="A370" s="190" t="s">
        <v>248</v>
      </c>
      <c r="B370" s="191" t="s">
        <v>226</v>
      </c>
      <c r="C370" s="192" t="s">
        <v>243</v>
      </c>
      <c r="D370" s="191" t="s">
        <v>250</v>
      </c>
      <c r="E370" s="193">
        <v>42849</v>
      </c>
      <c r="F370" s="194">
        <v>340.95</v>
      </c>
      <c r="G370" s="195">
        <v>6</v>
      </c>
      <c r="H370" s="196">
        <v>2045.7</v>
      </c>
      <c r="I370" s="172"/>
    </row>
    <row r="371" ht="16.5" hidden="1" spans="1:9">
      <c r="A371" s="190" t="s">
        <v>235</v>
      </c>
      <c r="B371" s="191" t="s">
        <v>236</v>
      </c>
      <c r="C371" s="192" t="s">
        <v>237</v>
      </c>
      <c r="D371" s="191" t="s">
        <v>228</v>
      </c>
      <c r="E371" s="193">
        <v>42852</v>
      </c>
      <c r="F371" s="194">
        <v>79.99</v>
      </c>
      <c r="G371" s="195">
        <v>9</v>
      </c>
      <c r="H371" s="196">
        <v>719.91</v>
      </c>
      <c r="I371" s="172"/>
    </row>
    <row r="372" ht="16.5" hidden="1" spans="1:9">
      <c r="A372" s="190" t="s">
        <v>235</v>
      </c>
      <c r="B372" s="191" t="s">
        <v>239</v>
      </c>
      <c r="C372" s="192" t="s">
        <v>237</v>
      </c>
      <c r="D372" s="191" t="s">
        <v>233</v>
      </c>
      <c r="E372" s="193">
        <v>42852</v>
      </c>
      <c r="F372" s="194">
        <v>168.95</v>
      </c>
      <c r="G372" s="195">
        <v>11</v>
      </c>
      <c r="H372" s="196">
        <v>1858.45</v>
      </c>
      <c r="I372" s="172"/>
    </row>
    <row r="373" ht="16.5" hidden="1" spans="1:9">
      <c r="A373" s="190" t="s">
        <v>248</v>
      </c>
      <c r="B373" s="191" t="s">
        <v>236</v>
      </c>
      <c r="C373" s="192" t="s">
        <v>243</v>
      </c>
      <c r="D373" s="191" t="s">
        <v>238</v>
      </c>
      <c r="E373" s="193">
        <v>42856</v>
      </c>
      <c r="F373" s="194">
        <v>79.99</v>
      </c>
      <c r="G373" s="195">
        <v>13</v>
      </c>
      <c r="H373" s="196">
        <v>1039.87</v>
      </c>
      <c r="I373" s="172"/>
    </row>
    <row r="374" ht="16.5" hidden="1" spans="1:9">
      <c r="A374" s="190" t="s">
        <v>240</v>
      </c>
      <c r="B374" s="191" t="s">
        <v>226</v>
      </c>
      <c r="C374" s="192" t="s">
        <v>232</v>
      </c>
      <c r="D374" s="191" t="s">
        <v>228</v>
      </c>
      <c r="E374" s="193">
        <v>42856</v>
      </c>
      <c r="F374" s="194">
        <v>340.95</v>
      </c>
      <c r="G374" s="195">
        <v>16</v>
      </c>
      <c r="H374" s="196">
        <v>5455.2</v>
      </c>
      <c r="I374" s="172"/>
    </row>
    <row r="375" ht="16.5" hidden="1" spans="1:9">
      <c r="A375" s="190" t="s">
        <v>249</v>
      </c>
      <c r="B375" s="191" t="s">
        <v>239</v>
      </c>
      <c r="C375" s="192" t="s">
        <v>243</v>
      </c>
      <c r="D375" s="191" t="s">
        <v>228</v>
      </c>
      <c r="E375" s="193">
        <v>42856</v>
      </c>
      <c r="F375" s="194">
        <v>168.95</v>
      </c>
      <c r="G375" s="195">
        <v>11</v>
      </c>
      <c r="H375" s="196">
        <v>1858.45</v>
      </c>
      <c r="I375" s="172"/>
    </row>
    <row r="376" ht="16.5" hidden="1" spans="1:9">
      <c r="A376" s="190" t="s">
        <v>246</v>
      </c>
      <c r="B376" s="191" t="s">
        <v>236</v>
      </c>
      <c r="C376" s="192" t="s">
        <v>227</v>
      </c>
      <c r="D376" s="191" t="s">
        <v>228</v>
      </c>
      <c r="E376" s="193">
        <v>42856</v>
      </c>
      <c r="F376" s="194">
        <v>79.99</v>
      </c>
      <c r="G376" s="195">
        <v>10</v>
      </c>
      <c r="H376" s="196">
        <v>799.9</v>
      </c>
      <c r="I376" s="172"/>
    </row>
    <row r="377" ht="16.5" hidden="1" spans="1:9">
      <c r="A377" s="190" t="s">
        <v>249</v>
      </c>
      <c r="B377" s="191" t="s">
        <v>239</v>
      </c>
      <c r="C377" s="192" t="s">
        <v>243</v>
      </c>
      <c r="D377" s="191" t="s">
        <v>247</v>
      </c>
      <c r="E377" s="193">
        <v>42856</v>
      </c>
      <c r="F377" s="194">
        <v>168.95</v>
      </c>
      <c r="G377" s="195">
        <v>1</v>
      </c>
      <c r="H377" s="196">
        <v>168.95</v>
      </c>
      <c r="I377" s="172"/>
    </row>
    <row r="378" ht="16.5" hidden="1" spans="1:9">
      <c r="A378" s="190" t="s">
        <v>235</v>
      </c>
      <c r="B378" s="191" t="s">
        <v>231</v>
      </c>
      <c r="C378" s="192" t="s">
        <v>237</v>
      </c>
      <c r="D378" s="191" t="s">
        <v>233</v>
      </c>
      <c r="E378" s="193">
        <v>42856</v>
      </c>
      <c r="F378" s="194">
        <v>340.95</v>
      </c>
      <c r="G378" s="195">
        <v>2</v>
      </c>
      <c r="H378" s="196">
        <v>681.9</v>
      </c>
      <c r="I378" s="172"/>
    </row>
    <row r="379" ht="16.5" hidden="1" spans="1:9">
      <c r="A379" s="190" t="s">
        <v>225</v>
      </c>
      <c r="B379" s="191" t="s">
        <v>226</v>
      </c>
      <c r="C379" s="192" t="s">
        <v>227</v>
      </c>
      <c r="D379" s="191" t="s">
        <v>250</v>
      </c>
      <c r="E379" s="193">
        <v>42856</v>
      </c>
      <c r="F379" s="194">
        <v>340.95</v>
      </c>
      <c r="G379" s="195">
        <v>4</v>
      </c>
      <c r="H379" s="196">
        <v>1363.8</v>
      </c>
      <c r="I379" s="172"/>
    </row>
    <row r="380" ht="16.5" hidden="1" spans="1:9">
      <c r="A380" s="190" t="s">
        <v>251</v>
      </c>
      <c r="B380" s="191" t="s">
        <v>242</v>
      </c>
      <c r="C380" s="192" t="s">
        <v>227</v>
      </c>
      <c r="D380" s="191" t="s">
        <v>233</v>
      </c>
      <c r="E380" s="193">
        <v>42859</v>
      </c>
      <c r="F380" s="194">
        <v>799.95</v>
      </c>
      <c r="G380" s="195">
        <v>3</v>
      </c>
      <c r="H380" s="196">
        <v>2399.85</v>
      </c>
      <c r="I380" s="172"/>
    </row>
    <row r="381" ht="16.5" hidden="1" spans="1:9">
      <c r="A381" s="190" t="s">
        <v>244</v>
      </c>
      <c r="B381" s="191" t="s">
        <v>239</v>
      </c>
      <c r="C381" s="192" t="s">
        <v>227</v>
      </c>
      <c r="D381" s="191" t="s">
        <v>228</v>
      </c>
      <c r="E381" s="193">
        <v>42860</v>
      </c>
      <c r="F381" s="194">
        <v>168.95</v>
      </c>
      <c r="G381" s="195">
        <v>15</v>
      </c>
      <c r="H381" s="196">
        <v>2534.25</v>
      </c>
      <c r="I381" s="172"/>
    </row>
    <row r="382" ht="16.5" hidden="1" spans="1:9">
      <c r="A382" s="190" t="s">
        <v>251</v>
      </c>
      <c r="B382" s="191" t="s">
        <v>236</v>
      </c>
      <c r="C382" s="192" t="s">
        <v>227</v>
      </c>
      <c r="D382" s="191" t="s">
        <v>238</v>
      </c>
      <c r="E382" s="193">
        <v>42863</v>
      </c>
      <c r="F382" s="194">
        <v>79.99</v>
      </c>
      <c r="G382" s="195">
        <v>8</v>
      </c>
      <c r="H382" s="196">
        <v>639.92</v>
      </c>
      <c r="I382" s="172"/>
    </row>
    <row r="383" ht="16.5" hidden="1" spans="1:9">
      <c r="A383" s="190" t="s">
        <v>245</v>
      </c>
      <c r="B383" s="191" t="s">
        <v>236</v>
      </c>
      <c r="C383" s="192" t="s">
        <v>243</v>
      </c>
      <c r="D383" s="191" t="s">
        <v>228</v>
      </c>
      <c r="E383" s="193">
        <v>42863</v>
      </c>
      <c r="F383" s="194">
        <v>79.99</v>
      </c>
      <c r="G383" s="195">
        <v>13</v>
      </c>
      <c r="H383" s="196">
        <v>1039.87</v>
      </c>
      <c r="I383" s="172"/>
    </row>
    <row r="384" ht="16.5" hidden="1" spans="1:9">
      <c r="A384" s="190" t="s">
        <v>235</v>
      </c>
      <c r="B384" s="191" t="s">
        <v>226</v>
      </c>
      <c r="C384" s="192" t="s">
        <v>237</v>
      </c>
      <c r="D384" s="191" t="s">
        <v>233</v>
      </c>
      <c r="E384" s="193">
        <v>42863</v>
      </c>
      <c r="F384" s="194">
        <v>340.95</v>
      </c>
      <c r="G384" s="195">
        <v>9</v>
      </c>
      <c r="H384" s="196">
        <v>3068.55</v>
      </c>
      <c r="I384" s="172"/>
    </row>
    <row r="385" ht="16.5" hidden="1" spans="1:9">
      <c r="A385" s="190" t="s">
        <v>244</v>
      </c>
      <c r="B385" s="191" t="s">
        <v>239</v>
      </c>
      <c r="C385" s="192" t="s">
        <v>227</v>
      </c>
      <c r="D385" s="191" t="s">
        <v>233</v>
      </c>
      <c r="E385" s="193">
        <v>42863</v>
      </c>
      <c r="F385" s="194">
        <v>168.95</v>
      </c>
      <c r="G385" s="195">
        <v>5</v>
      </c>
      <c r="H385" s="196">
        <v>844.75</v>
      </c>
      <c r="I385" s="172"/>
    </row>
    <row r="386" ht="16.5" hidden="1" spans="1:9">
      <c r="A386" s="190" t="s">
        <v>241</v>
      </c>
      <c r="B386" s="191" t="s">
        <v>226</v>
      </c>
      <c r="C386" s="192" t="s">
        <v>243</v>
      </c>
      <c r="D386" s="191" t="s">
        <v>233</v>
      </c>
      <c r="E386" s="193">
        <v>42863</v>
      </c>
      <c r="F386" s="194">
        <v>340.95</v>
      </c>
      <c r="G386" s="195">
        <v>10</v>
      </c>
      <c r="H386" s="196">
        <v>3409.5</v>
      </c>
      <c r="I386" s="172"/>
    </row>
    <row r="387" ht="16.5" hidden="1" spans="1:9">
      <c r="A387" s="190" t="s">
        <v>249</v>
      </c>
      <c r="B387" s="191" t="s">
        <v>236</v>
      </c>
      <c r="C387" s="192" t="s">
        <v>243</v>
      </c>
      <c r="D387" s="191" t="s">
        <v>250</v>
      </c>
      <c r="E387" s="193">
        <v>42863</v>
      </c>
      <c r="F387" s="194">
        <v>79.99</v>
      </c>
      <c r="G387" s="195">
        <v>10</v>
      </c>
      <c r="H387" s="196">
        <v>799.9</v>
      </c>
      <c r="I387" s="172"/>
    </row>
    <row r="388" ht="16.5" hidden="1" spans="1:9">
      <c r="A388" s="190" t="s">
        <v>241</v>
      </c>
      <c r="B388" s="191" t="s">
        <v>231</v>
      </c>
      <c r="C388" s="192" t="s">
        <v>243</v>
      </c>
      <c r="D388" s="191" t="s">
        <v>250</v>
      </c>
      <c r="E388" s="193">
        <v>42863</v>
      </c>
      <c r="F388" s="194">
        <v>340.95</v>
      </c>
      <c r="G388" s="195">
        <v>3</v>
      </c>
      <c r="H388" s="196">
        <v>1022.85</v>
      </c>
      <c r="I388" s="172"/>
    </row>
    <row r="389" ht="16.5" hidden="1" spans="1:9">
      <c r="A389" s="190" t="s">
        <v>225</v>
      </c>
      <c r="B389" s="191" t="s">
        <v>239</v>
      </c>
      <c r="C389" s="192" t="s">
        <v>227</v>
      </c>
      <c r="D389" s="191" t="s">
        <v>238</v>
      </c>
      <c r="E389" s="193">
        <v>42864</v>
      </c>
      <c r="F389" s="194">
        <v>168.95</v>
      </c>
      <c r="G389" s="195">
        <v>4</v>
      </c>
      <c r="H389" s="196">
        <v>675.8</v>
      </c>
      <c r="I389" s="172"/>
    </row>
    <row r="390" ht="16.5" hidden="1" spans="1:9">
      <c r="A390" s="190" t="s">
        <v>235</v>
      </c>
      <c r="B390" s="191" t="s">
        <v>242</v>
      </c>
      <c r="C390" s="192" t="s">
        <v>237</v>
      </c>
      <c r="D390" s="191" t="s">
        <v>247</v>
      </c>
      <c r="E390" s="193">
        <v>42864</v>
      </c>
      <c r="F390" s="194">
        <v>799.95</v>
      </c>
      <c r="G390" s="195">
        <v>5</v>
      </c>
      <c r="H390" s="196">
        <v>3999.75</v>
      </c>
      <c r="I390" s="172"/>
    </row>
    <row r="391" ht="16.5" hidden="1" spans="1:9">
      <c r="A391" s="190" t="s">
        <v>246</v>
      </c>
      <c r="B391" s="191" t="s">
        <v>231</v>
      </c>
      <c r="C391" s="192" t="s">
        <v>227</v>
      </c>
      <c r="D391" s="191" t="s">
        <v>233</v>
      </c>
      <c r="E391" s="193">
        <v>42864</v>
      </c>
      <c r="F391" s="194">
        <v>340.95</v>
      </c>
      <c r="G391" s="195">
        <v>7</v>
      </c>
      <c r="H391" s="196">
        <v>2386.65</v>
      </c>
      <c r="I391" s="172"/>
    </row>
    <row r="392" ht="16.5" hidden="1" spans="1:9">
      <c r="A392" s="190" t="s">
        <v>225</v>
      </c>
      <c r="B392" s="191" t="s">
        <v>226</v>
      </c>
      <c r="C392" s="192" t="s">
        <v>227</v>
      </c>
      <c r="D392" s="191" t="s">
        <v>228</v>
      </c>
      <c r="E392" s="193">
        <v>42866</v>
      </c>
      <c r="F392" s="194">
        <v>340.95</v>
      </c>
      <c r="G392" s="195">
        <v>8</v>
      </c>
      <c r="H392" s="196">
        <v>2727.6</v>
      </c>
      <c r="I392" s="172"/>
    </row>
    <row r="393" ht="16.5" hidden="1" spans="1:9">
      <c r="A393" s="190" t="s">
        <v>246</v>
      </c>
      <c r="B393" s="191" t="s">
        <v>236</v>
      </c>
      <c r="C393" s="192" t="s">
        <v>227</v>
      </c>
      <c r="D393" s="191" t="s">
        <v>233</v>
      </c>
      <c r="E393" s="193">
        <v>42866</v>
      </c>
      <c r="F393" s="194">
        <v>79.99</v>
      </c>
      <c r="G393" s="195">
        <v>11</v>
      </c>
      <c r="H393" s="196">
        <v>879.89</v>
      </c>
      <c r="I393" s="172"/>
    </row>
    <row r="394" ht="16.5" hidden="1" spans="1:9">
      <c r="A394" s="190" t="s">
        <v>248</v>
      </c>
      <c r="B394" s="191" t="s">
        <v>226</v>
      </c>
      <c r="C394" s="192" t="s">
        <v>243</v>
      </c>
      <c r="D394" s="191" t="s">
        <v>250</v>
      </c>
      <c r="E394" s="193">
        <v>42866</v>
      </c>
      <c r="F394" s="194">
        <v>340.95</v>
      </c>
      <c r="G394" s="195">
        <v>15</v>
      </c>
      <c r="H394" s="196">
        <v>5114.25</v>
      </c>
      <c r="I394" s="172"/>
    </row>
    <row r="395" ht="16.5" hidden="1" spans="1:9">
      <c r="A395" s="190" t="s">
        <v>246</v>
      </c>
      <c r="B395" s="191" t="s">
        <v>239</v>
      </c>
      <c r="C395" s="192" t="s">
        <v>227</v>
      </c>
      <c r="D395" s="191" t="s">
        <v>250</v>
      </c>
      <c r="E395" s="193">
        <v>42866</v>
      </c>
      <c r="F395" s="194">
        <v>168.95</v>
      </c>
      <c r="G395" s="195">
        <v>3</v>
      </c>
      <c r="H395" s="196">
        <v>506.85</v>
      </c>
      <c r="I395" s="172"/>
    </row>
    <row r="396" ht="16.5" hidden="1" spans="1:9">
      <c r="A396" s="190" t="s">
        <v>225</v>
      </c>
      <c r="B396" s="191" t="s">
        <v>231</v>
      </c>
      <c r="C396" s="192" t="s">
        <v>227</v>
      </c>
      <c r="D396" s="191" t="s">
        <v>250</v>
      </c>
      <c r="E396" s="193">
        <v>42866</v>
      </c>
      <c r="F396" s="194">
        <v>340.95</v>
      </c>
      <c r="G396" s="195">
        <v>8</v>
      </c>
      <c r="H396" s="196">
        <v>2727.6</v>
      </c>
      <c r="I396" s="172"/>
    </row>
    <row r="397" ht="16.5" hidden="1" spans="1:9">
      <c r="A397" s="190" t="s">
        <v>249</v>
      </c>
      <c r="B397" s="191" t="s">
        <v>231</v>
      </c>
      <c r="C397" s="192" t="s">
        <v>243</v>
      </c>
      <c r="D397" s="191" t="s">
        <v>228</v>
      </c>
      <c r="E397" s="193">
        <v>42867</v>
      </c>
      <c r="F397" s="194">
        <v>340.95</v>
      </c>
      <c r="G397" s="195">
        <v>14</v>
      </c>
      <c r="H397" s="196">
        <v>4773.3</v>
      </c>
      <c r="I397" s="172"/>
    </row>
    <row r="398" ht="16.5" hidden="1" spans="1:9">
      <c r="A398" s="190" t="s">
        <v>246</v>
      </c>
      <c r="B398" s="191" t="s">
        <v>231</v>
      </c>
      <c r="C398" s="192" t="s">
        <v>227</v>
      </c>
      <c r="D398" s="191" t="s">
        <v>228</v>
      </c>
      <c r="E398" s="193">
        <v>42867</v>
      </c>
      <c r="F398" s="194">
        <v>340.95</v>
      </c>
      <c r="G398" s="195">
        <v>19</v>
      </c>
      <c r="H398" s="196">
        <v>6478.05</v>
      </c>
      <c r="I398" s="172"/>
    </row>
    <row r="399" ht="16.5" hidden="1" spans="1:9">
      <c r="A399" s="190" t="s">
        <v>246</v>
      </c>
      <c r="B399" s="191" t="s">
        <v>236</v>
      </c>
      <c r="C399" s="192" t="s">
        <v>227</v>
      </c>
      <c r="D399" s="191" t="s">
        <v>247</v>
      </c>
      <c r="E399" s="193">
        <v>42867</v>
      </c>
      <c r="F399" s="194">
        <v>79.99</v>
      </c>
      <c r="G399" s="195">
        <v>4</v>
      </c>
      <c r="H399" s="196">
        <v>319.96</v>
      </c>
      <c r="I399" s="172"/>
    </row>
    <row r="400" ht="16.5" hidden="1" spans="1:9">
      <c r="A400" s="190" t="s">
        <v>249</v>
      </c>
      <c r="B400" s="191" t="s">
        <v>231</v>
      </c>
      <c r="C400" s="192" t="s">
        <v>243</v>
      </c>
      <c r="D400" s="191" t="s">
        <v>250</v>
      </c>
      <c r="E400" s="193">
        <v>42867</v>
      </c>
      <c r="F400" s="194">
        <v>340.95</v>
      </c>
      <c r="G400" s="195">
        <v>15</v>
      </c>
      <c r="H400" s="196">
        <v>5114.25</v>
      </c>
      <c r="I400" s="172"/>
    </row>
    <row r="401" ht="16.5" hidden="1" spans="1:9">
      <c r="A401" s="190" t="s">
        <v>246</v>
      </c>
      <c r="B401" s="191" t="s">
        <v>242</v>
      </c>
      <c r="C401" s="192" t="s">
        <v>227</v>
      </c>
      <c r="D401" s="191" t="s">
        <v>228</v>
      </c>
      <c r="E401" s="193">
        <v>42869</v>
      </c>
      <c r="F401" s="194">
        <v>799.95</v>
      </c>
      <c r="G401" s="195">
        <v>14</v>
      </c>
      <c r="H401" s="196">
        <v>11199.3</v>
      </c>
      <c r="I401" s="172"/>
    </row>
    <row r="402" ht="16.5" hidden="1" spans="1:9">
      <c r="A402" s="190" t="s">
        <v>225</v>
      </c>
      <c r="B402" s="191" t="s">
        <v>231</v>
      </c>
      <c r="C402" s="192" t="s">
        <v>227</v>
      </c>
      <c r="D402" s="191" t="s">
        <v>228</v>
      </c>
      <c r="E402" s="193">
        <v>42869</v>
      </c>
      <c r="F402" s="194">
        <v>340.95</v>
      </c>
      <c r="G402" s="195">
        <v>8</v>
      </c>
      <c r="H402" s="196">
        <v>2727.6</v>
      </c>
      <c r="I402" s="172"/>
    </row>
    <row r="403" ht="16.5" hidden="1" spans="1:9">
      <c r="A403" s="190" t="s">
        <v>252</v>
      </c>
      <c r="B403" s="191" t="s">
        <v>242</v>
      </c>
      <c r="C403" s="192" t="s">
        <v>237</v>
      </c>
      <c r="D403" s="191" t="s">
        <v>250</v>
      </c>
      <c r="E403" s="193">
        <v>42869</v>
      </c>
      <c r="F403" s="194">
        <v>799.95</v>
      </c>
      <c r="G403" s="195">
        <v>2</v>
      </c>
      <c r="H403" s="196">
        <v>1599.9</v>
      </c>
      <c r="I403" s="172"/>
    </row>
    <row r="404" ht="16.5" hidden="1" spans="1:9">
      <c r="A404" s="190" t="s">
        <v>235</v>
      </c>
      <c r="B404" s="191" t="s">
        <v>239</v>
      </c>
      <c r="C404" s="192" t="s">
        <v>237</v>
      </c>
      <c r="D404" s="191" t="s">
        <v>238</v>
      </c>
      <c r="E404" s="193">
        <v>42870</v>
      </c>
      <c r="F404" s="194">
        <v>168.95</v>
      </c>
      <c r="G404" s="195">
        <v>2</v>
      </c>
      <c r="H404" s="196">
        <v>337.9</v>
      </c>
      <c r="I404" s="172"/>
    </row>
    <row r="405" ht="16.5" hidden="1" spans="1:9">
      <c r="A405" s="190" t="s">
        <v>225</v>
      </c>
      <c r="B405" s="191" t="s">
        <v>242</v>
      </c>
      <c r="C405" s="192" t="s">
        <v>227</v>
      </c>
      <c r="D405" s="191" t="s">
        <v>247</v>
      </c>
      <c r="E405" s="193">
        <v>42870</v>
      </c>
      <c r="F405" s="194">
        <v>799.95</v>
      </c>
      <c r="G405" s="195">
        <v>14</v>
      </c>
      <c r="H405" s="196">
        <v>11199.3</v>
      </c>
      <c r="I405" s="172"/>
    </row>
    <row r="406" ht="16.5" hidden="1" spans="1:9">
      <c r="A406" s="190" t="s">
        <v>235</v>
      </c>
      <c r="B406" s="191" t="s">
        <v>226</v>
      </c>
      <c r="C406" s="192" t="s">
        <v>237</v>
      </c>
      <c r="D406" s="191" t="s">
        <v>228</v>
      </c>
      <c r="E406" s="193">
        <v>42872</v>
      </c>
      <c r="F406" s="194">
        <v>340.95</v>
      </c>
      <c r="G406" s="195">
        <v>14</v>
      </c>
      <c r="H406" s="196">
        <v>4773.3</v>
      </c>
      <c r="I406" s="172"/>
    </row>
    <row r="407" ht="16.5" hidden="1" spans="1:9">
      <c r="A407" s="190" t="s">
        <v>225</v>
      </c>
      <c r="B407" s="191" t="s">
        <v>231</v>
      </c>
      <c r="C407" s="192" t="s">
        <v>227</v>
      </c>
      <c r="D407" s="191" t="s">
        <v>247</v>
      </c>
      <c r="E407" s="193">
        <v>42872</v>
      </c>
      <c r="F407" s="194">
        <v>340.95</v>
      </c>
      <c r="G407" s="195">
        <v>9</v>
      </c>
      <c r="H407" s="196">
        <v>3068.55</v>
      </c>
      <c r="I407" s="172"/>
    </row>
    <row r="408" ht="16.5" hidden="1" spans="1:9">
      <c r="A408" s="190" t="s">
        <v>252</v>
      </c>
      <c r="B408" s="191" t="s">
        <v>236</v>
      </c>
      <c r="C408" s="192" t="s">
        <v>237</v>
      </c>
      <c r="D408" s="191" t="s">
        <v>250</v>
      </c>
      <c r="E408" s="193">
        <v>42872</v>
      </c>
      <c r="F408" s="194">
        <v>79.99</v>
      </c>
      <c r="G408" s="195">
        <v>5</v>
      </c>
      <c r="H408" s="196">
        <v>399.95</v>
      </c>
      <c r="I408" s="172"/>
    </row>
    <row r="409" ht="16.5" hidden="1" spans="1:9">
      <c r="A409" s="190" t="s">
        <v>225</v>
      </c>
      <c r="B409" s="191" t="s">
        <v>239</v>
      </c>
      <c r="C409" s="192" t="s">
        <v>227</v>
      </c>
      <c r="D409" s="191" t="s">
        <v>238</v>
      </c>
      <c r="E409" s="193">
        <v>42873</v>
      </c>
      <c r="F409" s="194">
        <v>168.95</v>
      </c>
      <c r="G409" s="195">
        <v>3</v>
      </c>
      <c r="H409" s="196">
        <v>506.85</v>
      </c>
      <c r="I409" s="172"/>
    </row>
    <row r="410" ht="16.5" hidden="1" spans="1:9">
      <c r="A410" s="190" t="s">
        <v>251</v>
      </c>
      <c r="B410" s="191" t="s">
        <v>226</v>
      </c>
      <c r="C410" s="192" t="s">
        <v>237</v>
      </c>
      <c r="D410" s="191" t="s">
        <v>228</v>
      </c>
      <c r="E410" s="193">
        <v>42873</v>
      </c>
      <c r="F410" s="194">
        <v>340.95</v>
      </c>
      <c r="G410" s="195">
        <v>17</v>
      </c>
      <c r="H410" s="196">
        <v>5796.15</v>
      </c>
      <c r="I410" s="172"/>
    </row>
    <row r="411" ht="16.5" hidden="1" spans="1:9">
      <c r="A411" s="190" t="s">
        <v>225</v>
      </c>
      <c r="B411" s="191" t="s">
        <v>231</v>
      </c>
      <c r="C411" s="192" t="s">
        <v>227</v>
      </c>
      <c r="D411" s="191" t="s">
        <v>233</v>
      </c>
      <c r="E411" s="193">
        <v>42873</v>
      </c>
      <c r="F411" s="194">
        <v>340.95</v>
      </c>
      <c r="G411" s="195">
        <v>12</v>
      </c>
      <c r="H411" s="196">
        <v>4091.4</v>
      </c>
      <c r="I411" s="172"/>
    </row>
    <row r="412" ht="16.5" hidden="1" spans="1:9">
      <c r="A412" s="190" t="s">
        <v>252</v>
      </c>
      <c r="B412" s="191" t="s">
        <v>239</v>
      </c>
      <c r="C412" s="192" t="s">
        <v>237</v>
      </c>
      <c r="D412" s="191" t="s">
        <v>247</v>
      </c>
      <c r="E412" s="193">
        <v>42874</v>
      </c>
      <c r="F412" s="194">
        <v>168.95</v>
      </c>
      <c r="G412" s="195">
        <v>14</v>
      </c>
      <c r="H412" s="196">
        <v>2365.3</v>
      </c>
      <c r="I412" s="172"/>
    </row>
    <row r="413" ht="16.5" hidden="1" spans="1:9">
      <c r="A413" s="190" t="s">
        <v>244</v>
      </c>
      <c r="B413" s="191" t="s">
        <v>231</v>
      </c>
      <c r="C413" s="192" t="s">
        <v>227</v>
      </c>
      <c r="D413" s="191" t="s">
        <v>233</v>
      </c>
      <c r="E413" s="193">
        <v>42876</v>
      </c>
      <c r="F413" s="194">
        <v>340.95</v>
      </c>
      <c r="G413" s="195">
        <v>14</v>
      </c>
      <c r="H413" s="196">
        <v>4773.3</v>
      </c>
      <c r="I413" s="172"/>
    </row>
    <row r="414" ht="16.5" hidden="1" spans="1:9">
      <c r="A414" s="190" t="s">
        <v>252</v>
      </c>
      <c r="B414" s="191" t="s">
        <v>239</v>
      </c>
      <c r="C414" s="192" t="s">
        <v>237</v>
      </c>
      <c r="D414" s="191" t="s">
        <v>238</v>
      </c>
      <c r="E414" s="193">
        <v>42877</v>
      </c>
      <c r="F414" s="194">
        <v>168.95</v>
      </c>
      <c r="G414" s="195">
        <v>9</v>
      </c>
      <c r="H414" s="196">
        <v>1520.55</v>
      </c>
      <c r="I414" s="172"/>
    </row>
    <row r="415" ht="16.5" hidden="1" spans="1:9">
      <c r="A415" s="190" t="s">
        <v>235</v>
      </c>
      <c r="B415" s="191" t="s">
        <v>231</v>
      </c>
      <c r="C415" s="192" t="s">
        <v>237</v>
      </c>
      <c r="D415" s="191" t="s">
        <v>228</v>
      </c>
      <c r="E415" s="193">
        <v>42877</v>
      </c>
      <c r="F415" s="194">
        <v>340.95</v>
      </c>
      <c r="G415" s="195">
        <v>13</v>
      </c>
      <c r="H415" s="196">
        <v>4432.35</v>
      </c>
      <c r="I415" s="172"/>
    </row>
    <row r="416" ht="16.5" hidden="1" spans="1:9">
      <c r="A416" s="190" t="s">
        <v>245</v>
      </c>
      <c r="B416" s="191" t="s">
        <v>242</v>
      </c>
      <c r="C416" s="192" t="s">
        <v>243</v>
      </c>
      <c r="D416" s="191" t="s">
        <v>228</v>
      </c>
      <c r="E416" s="193">
        <v>42878</v>
      </c>
      <c r="F416" s="194">
        <v>799.95</v>
      </c>
      <c r="G416" s="195">
        <v>12</v>
      </c>
      <c r="H416" s="196">
        <v>9599.4</v>
      </c>
      <c r="I416" s="172"/>
    </row>
    <row r="417" ht="16.5" hidden="1" spans="1:9">
      <c r="A417" s="190" t="s">
        <v>244</v>
      </c>
      <c r="B417" s="191" t="s">
        <v>231</v>
      </c>
      <c r="C417" s="192" t="s">
        <v>227</v>
      </c>
      <c r="D417" s="191" t="s">
        <v>233</v>
      </c>
      <c r="E417" s="193">
        <v>42878</v>
      </c>
      <c r="F417" s="194">
        <v>340.95</v>
      </c>
      <c r="G417" s="195">
        <v>15</v>
      </c>
      <c r="H417" s="196">
        <v>5114.25</v>
      </c>
      <c r="I417" s="172"/>
    </row>
    <row r="418" ht="16.5" hidden="1" spans="1:9">
      <c r="A418" s="190" t="s">
        <v>246</v>
      </c>
      <c r="B418" s="191" t="s">
        <v>231</v>
      </c>
      <c r="C418" s="192" t="s">
        <v>227</v>
      </c>
      <c r="D418" s="191" t="s">
        <v>250</v>
      </c>
      <c r="E418" s="193">
        <v>42879</v>
      </c>
      <c r="F418" s="194">
        <v>340.95</v>
      </c>
      <c r="G418" s="195">
        <v>13</v>
      </c>
      <c r="H418" s="196">
        <v>4432.35</v>
      </c>
      <c r="I418" s="172"/>
    </row>
    <row r="419" ht="16.5" hidden="1" spans="1:9">
      <c r="A419" s="190" t="s">
        <v>248</v>
      </c>
      <c r="B419" s="191" t="s">
        <v>236</v>
      </c>
      <c r="C419" s="192" t="s">
        <v>243</v>
      </c>
      <c r="D419" s="191" t="s">
        <v>238</v>
      </c>
      <c r="E419" s="193">
        <v>42880</v>
      </c>
      <c r="F419" s="194">
        <v>79.99</v>
      </c>
      <c r="G419" s="195">
        <v>3</v>
      </c>
      <c r="H419" s="196">
        <v>239.97</v>
      </c>
      <c r="I419" s="172"/>
    </row>
    <row r="420" ht="16.5" hidden="1" spans="1:9">
      <c r="A420" s="190" t="s">
        <v>244</v>
      </c>
      <c r="B420" s="191" t="s">
        <v>236</v>
      </c>
      <c r="C420" s="192" t="s">
        <v>227</v>
      </c>
      <c r="D420" s="191" t="s">
        <v>228</v>
      </c>
      <c r="E420" s="193">
        <v>42883</v>
      </c>
      <c r="F420" s="194">
        <v>79.99</v>
      </c>
      <c r="G420" s="195">
        <v>13</v>
      </c>
      <c r="H420" s="196">
        <v>1039.87</v>
      </c>
      <c r="I420" s="172"/>
    </row>
    <row r="421" ht="16.5" hidden="1" spans="1:9">
      <c r="A421" s="190" t="s">
        <v>244</v>
      </c>
      <c r="B421" s="191" t="s">
        <v>239</v>
      </c>
      <c r="C421" s="192" t="s">
        <v>227</v>
      </c>
      <c r="D421" s="191" t="s">
        <v>233</v>
      </c>
      <c r="E421" s="193">
        <v>42884</v>
      </c>
      <c r="F421" s="194">
        <v>168.95</v>
      </c>
      <c r="G421" s="195">
        <v>15</v>
      </c>
      <c r="H421" s="196">
        <v>2534.25</v>
      </c>
      <c r="I421" s="172"/>
    </row>
    <row r="422" ht="16.5" hidden="1" spans="1:9">
      <c r="A422" s="190" t="s">
        <v>248</v>
      </c>
      <c r="B422" s="191" t="s">
        <v>236</v>
      </c>
      <c r="C422" s="192" t="s">
        <v>243</v>
      </c>
      <c r="D422" s="191" t="s">
        <v>250</v>
      </c>
      <c r="E422" s="193">
        <v>42884</v>
      </c>
      <c r="F422" s="194">
        <v>79.99</v>
      </c>
      <c r="G422" s="195">
        <v>10</v>
      </c>
      <c r="H422" s="196">
        <v>799.9</v>
      </c>
      <c r="I422" s="172"/>
    </row>
    <row r="423" ht="16.5" hidden="1" spans="1:9">
      <c r="A423" s="190" t="s">
        <v>235</v>
      </c>
      <c r="B423" s="191" t="s">
        <v>239</v>
      </c>
      <c r="C423" s="192" t="s">
        <v>237</v>
      </c>
      <c r="D423" s="191" t="s">
        <v>250</v>
      </c>
      <c r="E423" s="193">
        <v>42885</v>
      </c>
      <c r="F423" s="194">
        <v>168.95</v>
      </c>
      <c r="G423" s="195">
        <v>5</v>
      </c>
      <c r="H423" s="196">
        <v>844.75</v>
      </c>
      <c r="I423" s="172"/>
    </row>
    <row r="424" ht="16.5" hidden="1" spans="1:9">
      <c r="A424" s="190" t="s">
        <v>241</v>
      </c>
      <c r="B424" s="191" t="s">
        <v>236</v>
      </c>
      <c r="C424" s="192" t="s">
        <v>243</v>
      </c>
      <c r="D424" s="191" t="s">
        <v>250</v>
      </c>
      <c r="E424" s="193">
        <v>42885</v>
      </c>
      <c r="F424" s="194">
        <v>79.99</v>
      </c>
      <c r="G424" s="195">
        <v>7</v>
      </c>
      <c r="H424" s="196">
        <v>559.93</v>
      </c>
      <c r="I424" s="172"/>
    </row>
    <row r="425" ht="16.5" hidden="1" spans="1:9">
      <c r="A425" s="190" t="s">
        <v>241</v>
      </c>
      <c r="B425" s="191" t="s">
        <v>236</v>
      </c>
      <c r="C425" s="192" t="s">
        <v>243</v>
      </c>
      <c r="D425" s="191" t="s">
        <v>238</v>
      </c>
      <c r="E425" s="193">
        <v>42887</v>
      </c>
      <c r="F425" s="194">
        <v>79.99</v>
      </c>
      <c r="G425" s="195">
        <v>6</v>
      </c>
      <c r="H425" s="196">
        <v>479.94</v>
      </c>
      <c r="I425" s="172"/>
    </row>
    <row r="426" ht="16.5" hidden="1" spans="1:9">
      <c r="A426" s="190" t="s">
        <v>252</v>
      </c>
      <c r="B426" s="191" t="s">
        <v>239</v>
      </c>
      <c r="C426" s="192" t="s">
        <v>237</v>
      </c>
      <c r="D426" s="191" t="s">
        <v>247</v>
      </c>
      <c r="E426" s="193">
        <v>42887</v>
      </c>
      <c r="F426" s="194">
        <v>168.95</v>
      </c>
      <c r="G426" s="195">
        <v>1</v>
      </c>
      <c r="H426" s="196">
        <v>168.95</v>
      </c>
      <c r="I426" s="172"/>
    </row>
    <row r="427" ht="16.5" hidden="1" spans="1:9">
      <c r="A427" s="190" t="s">
        <v>249</v>
      </c>
      <c r="B427" s="191" t="s">
        <v>226</v>
      </c>
      <c r="C427" s="192" t="s">
        <v>243</v>
      </c>
      <c r="D427" s="191" t="s">
        <v>233</v>
      </c>
      <c r="E427" s="193">
        <v>42887</v>
      </c>
      <c r="F427" s="194">
        <v>340.95</v>
      </c>
      <c r="G427" s="195">
        <v>1</v>
      </c>
      <c r="H427" s="196">
        <v>340.95</v>
      </c>
      <c r="I427" s="172"/>
    </row>
    <row r="428" ht="16.5" hidden="1" spans="1:9">
      <c r="A428" s="190" t="s">
        <v>225</v>
      </c>
      <c r="B428" s="191" t="s">
        <v>242</v>
      </c>
      <c r="C428" s="192" t="s">
        <v>227</v>
      </c>
      <c r="D428" s="191" t="s">
        <v>238</v>
      </c>
      <c r="E428" s="193">
        <v>42888</v>
      </c>
      <c r="F428" s="194">
        <v>799.95</v>
      </c>
      <c r="G428" s="195">
        <v>7</v>
      </c>
      <c r="H428" s="196">
        <v>5599.65</v>
      </c>
      <c r="I428" s="172"/>
    </row>
    <row r="429" ht="16.5" hidden="1" spans="1:9">
      <c r="A429" s="190" t="s">
        <v>240</v>
      </c>
      <c r="B429" s="191" t="s">
        <v>242</v>
      </c>
      <c r="C429" s="192" t="s">
        <v>232</v>
      </c>
      <c r="D429" s="191" t="s">
        <v>228</v>
      </c>
      <c r="E429" s="193">
        <v>42890</v>
      </c>
      <c r="F429" s="194">
        <v>799.95</v>
      </c>
      <c r="G429" s="195">
        <v>13</v>
      </c>
      <c r="H429" s="196">
        <v>10399.35</v>
      </c>
      <c r="I429" s="172"/>
    </row>
    <row r="430" ht="16.5" hidden="1" spans="1:9">
      <c r="A430" s="190" t="s">
        <v>246</v>
      </c>
      <c r="B430" s="191" t="s">
        <v>226</v>
      </c>
      <c r="C430" s="192" t="s">
        <v>227</v>
      </c>
      <c r="D430" s="191" t="s">
        <v>238</v>
      </c>
      <c r="E430" s="193">
        <v>42891</v>
      </c>
      <c r="F430" s="194">
        <v>340.95</v>
      </c>
      <c r="G430" s="195">
        <v>9</v>
      </c>
      <c r="H430" s="196">
        <v>3068.55</v>
      </c>
      <c r="I430" s="172"/>
    </row>
    <row r="431" ht="16.5" hidden="1" spans="1:9">
      <c r="A431" s="190" t="s">
        <v>249</v>
      </c>
      <c r="B431" s="191" t="s">
        <v>231</v>
      </c>
      <c r="C431" s="192" t="s">
        <v>243</v>
      </c>
      <c r="D431" s="191" t="s">
        <v>228</v>
      </c>
      <c r="E431" s="193">
        <v>42891</v>
      </c>
      <c r="F431" s="194">
        <v>340.95</v>
      </c>
      <c r="G431" s="195">
        <v>13</v>
      </c>
      <c r="H431" s="196">
        <v>4432.35</v>
      </c>
      <c r="I431" s="172"/>
    </row>
    <row r="432" ht="16.5" hidden="1" spans="1:9">
      <c r="A432" s="190" t="s">
        <v>244</v>
      </c>
      <c r="B432" s="191" t="s">
        <v>226</v>
      </c>
      <c r="C432" s="192" t="s">
        <v>227</v>
      </c>
      <c r="D432" s="191" t="s">
        <v>247</v>
      </c>
      <c r="E432" s="193">
        <v>42891</v>
      </c>
      <c r="F432" s="194">
        <v>340.95</v>
      </c>
      <c r="G432" s="195">
        <v>2</v>
      </c>
      <c r="H432" s="196">
        <v>681.9</v>
      </c>
      <c r="I432" s="172"/>
    </row>
    <row r="433" ht="16.5" hidden="1" spans="1:9">
      <c r="A433" s="190" t="s">
        <v>252</v>
      </c>
      <c r="B433" s="191" t="s">
        <v>236</v>
      </c>
      <c r="C433" s="192" t="s">
        <v>237</v>
      </c>
      <c r="D433" s="191" t="s">
        <v>247</v>
      </c>
      <c r="E433" s="193">
        <v>42892</v>
      </c>
      <c r="F433" s="194">
        <v>79.99</v>
      </c>
      <c r="G433" s="195">
        <v>4</v>
      </c>
      <c r="H433" s="196">
        <v>319.96</v>
      </c>
      <c r="I433" s="172"/>
    </row>
    <row r="434" ht="16.5" hidden="1" spans="1:9">
      <c r="A434" s="190" t="s">
        <v>252</v>
      </c>
      <c r="B434" s="191" t="s">
        <v>242</v>
      </c>
      <c r="C434" s="192" t="s">
        <v>237</v>
      </c>
      <c r="D434" s="191" t="s">
        <v>250</v>
      </c>
      <c r="E434" s="193">
        <v>42893</v>
      </c>
      <c r="F434" s="194">
        <v>799.95</v>
      </c>
      <c r="G434" s="195">
        <v>14</v>
      </c>
      <c r="H434" s="196">
        <v>11199.3</v>
      </c>
      <c r="I434" s="172"/>
    </row>
    <row r="435" ht="16.5" hidden="1" spans="1:9">
      <c r="A435" s="190" t="s">
        <v>246</v>
      </c>
      <c r="B435" s="191" t="s">
        <v>231</v>
      </c>
      <c r="C435" s="192" t="s">
        <v>227</v>
      </c>
      <c r="D435" s="191" t="s">
        <v>247</v>
      </c>
      <c r="E435" s="193">
        <v>42894</v>
      </c>
      <c r="F435" s="194">
        <v>340.95</v>
      </c>
      <c r="G435" s="195">
        <v>11</v>
      </c>
      <c r="H435" s="196">
        <v>3750.45</v>
      </c>
      <c r="I435" s="172"/>
    </row>
    <row r="436" ht="16.5" hidden="1" spans="1:9">
      <c r="A436" s="190" t="s">
        <v>225</v>
      </c>
      <c r="B436" s="191" t="s">
        <v>239</v>
      </c>
      <c r="C436" s="192" t="s">
        <v>227</v>
      </c>
      <c r="D436" s="191" t="s">
        <v>247</v>
      </c>
      <c r="E436" s="193">
        <v>42894</v>
      </c>
      <c r="F436" s="194">
        <v>168.95</v>
      </c>
      <c r="G436" s="195">
        <v>11</v>
      </c>
      <c r="H436" s="196">
        <v>1858.45</v>
      </c>
      <c r="I436" s="172"/>
    </row>
    <row r="437" ht="16.5" hidden="1" spans="1:9">
      <c r="A437" s="190" t="s">
        <v>235</v>
      </c>
      <c r="B437" s="191" t="s">
        <v>242</v>
      </c>
      <c r="C437" s="192" t="s">
        <v>237</v>
      </c>
      <c r="D437" s="191" t="s">
        <v>228</v>
      </c>
      <c r="E437" s="193">
        <v>42895</v>
      </c>
      <c r="F437" s="194">
        <v>799.95</v>
      </c>
      <c r="G437" s="195">
        <v>11</v>
      </c>
      <c r="H437" s="196">
        <v>8799.45</v>
      </c>
      <c r="I437" s="172"/>
    </row>
    <row r="438" ht="16.5" hidden="1" spans="1:9">
      <c r="A438" s="190" t="s">
        <v>246</v>
      </c>
      <c r="B438" s="191" t="s">
        <v>236</v>
      </c>
      <c r="C438" s="192" t="s">
        <v>227</v>
      </c>
      <c r="D438" s="191" t="s">
        <v>228</v>
      </c>
      <c r="E438" s="193">
        <v>42895</v>
      </c>
      <c r="F438" s="194">
        <v>79.99</v>
      </c>
      <c r="G438" s="195">
        <v>19</v>
      </c>
      <c r="H438" s="196">
        <v>1519.81</v>
      </c>
      <c r="I438" s="172"/>
    </row>
    <row r="439" ht="16.5" hidden="1" spans="1:9">
      <c r="A439" s="190" t="s">
        <v>244</v>
      </c>
      <c r="B439" s="191" t="s">
        <v>242</v>
      </c>
      <c r="C439" s="192" t="s">
        <v>227</v>
      </c>
      <c r="D439" s="191" t="s">
        <v>233</v>
      </c>
      <c r="E439" s="193">
        <v>42897</v>
      </c>
      <c r="F439" s="194">
        <v>799.95</v>
      </c>
      <c r="G439" s="195">
        <v>6</v>
      </c>
      <c r="H439" s="196">
        <v>4799.7</v>
      </c>
      <c r="I439" s="172"/>
    </row>
    <row r="440" ht="16.5" hidden="1" spans="1:9">
      <c r="A440" s="190" t="s">
        <v>251</v>
      </c>
      <c r="B440" s="191" t="s">
        <v>239</v>
      </c>
      <c r="C440" s="192" t="s">
        <v>227</v>
      </c>
      <c r="D440" s="191" t="s">
        <v>238</v>
      </c>
      <c r="E440" s="193">
        <v>42898</v>
      </c>
      <c r="F440" s="194">
        <v>168.95</v>
      </c>
      <c r="G440" s="195">
        <v>9</v>
      </c>
      <c r="H440" s="196">
        <v>1520.55</v>
      </c>
      <c r="I440" s="172"/>
    </row>
    <row r="441" ht="16.5" hidden="1" spans="1:9">
      <c r="A441" s="190" t="s">
        <v>241</v>
      </c>
      <c r="B441" s="191" t="s">
        <v>239</v>
      </c>
      <c r="C441" s="192" t="s">
        <v>243</v>
      </c>
      <c r="D441" s="191" t="s">
        <v>228</v>
      </c>
      <c r="E441" s="193">
        <v>42898</v>
      </c>
      <c r="F441" s="194">
        <v>168.95</v>
      </c>
      <c r="G441" s="195">
        <v>19</v>
      </c>
      <c r="H441" s="196">
        <v>3210.05</v>
      </c>
      <c r="I441" s="172"/>
    </row>
    <row r="442" ht="16.5" hidden="1" spans="1:9">
      <c r="A442" s="190" t="s">
        <v>251</v>
      </c>
      <c r="B442" s="191" t="s">
        <v>236</v>
      </c>
      <c r="C442" s="192" t="s">
        <v>227</v>
      </c>
      <c r="D442" s="191" t="s">
        <v>247</v>
      </c>
      <c r="E442" s="193">
        <v>42898</v>
      </c>
      <c r="F442" s="194">
        <v>79.99</v>
      </c>
      <c r="G442" s="195">
        <v>3</v>
      </c>
      <c r="H442" s="196">
        <v>239.97</v>
      </c>
      <c r="I442" s="172"/>
    </row>
    <row r="443" ht="16.5" hidden="1" spans="1:9">
      <c r="A443" s="190" t="s">
        <v>245</v>
      </c>
      <c r="B443" s="191" t="s">
        <v>242</v>
      </c>
      <c r="C443" s="192" t="s">
        <v>243</v>
      </c>
      <c r="D443" s="191" t="s">
        <v>228</v>
      </c>
      <c r="E443" s="193">
        <v>42899</v>
      </c>
      <c r="F443" s="194">
        <v>799.95</v>
      </c>
      <c r="G443" s="195">
        <v>20</v>
      </c>
      <c r="H443" s="196">
        <v>15999</v>
      </c>
      <c r="I443" s="172"/>
    </row>
    <row r="444" ht="16.5" hidden="1" spans="1:9">
      <c r="A444" s="190" t="s">
        <v>251</v>
      </c>
      <c r="B444" s="191" t="s">
        <v>239</v>
      </c>
      <c r="C444" s="192" t="s">
        <v>227</v>
      </c>
      <c r="D444" s="191" t="s">
        <v>247</v>
      </c>
      <c r="E444" s="193">
        <v>42899</v>
      </c>
      <c r="F444" s="194">
        <v>168.95</v>
      </c>
      <c r="G444" s="195">
        <v>12</v>
      </c>
      <c r="H444" s="196">
        <v>2027.4</v>
      </c>
      <c r="I444" s="172"/>
    </row>
    <row r="445" ht="16.5" hidden="1" spans="1:9">
      <c r="A445" s="190" t="s">
        <v>230</v>
      </c>
      <c r="B445" s="191" t="s">
        <v>236</v>
      </c>
      <c r="C445" s="192" t="s">
        <v>232</v>
      </c>
      <c r="D445" s="191" t="s">
        <v>247</v>
      </c>
      <c r="E445" s="193">
        <v>42899</v>
      </c>
      <c r="F445" s="194">
        <v>79.99</v>
      </c>
      <c r="G445" s="195">
        <v>1</v>
      </c>
      <c r="H445" s="196">
        <v>79.99</v>
      </c>
      <c r="I445" s="172"/>
    </row>
    <row r="446" ht="16.5" hidden="1" spans="1:9">
      <c r="A446" s="190" t="s">
        <v>241</v>
      </c>
      <c r="B446" s="191" t="s">
        <v>231</v>
      </c>
      <c r="C446" s="192" t="s">
        <v>243</v>
      </c>
      <c r="D446" s="191" t="s">
        <v>238</v>
      </c>
      <c r="E446" s="193">
        <v>42901</v>
      </c>
      <c r="F446" s="194">
        <v>340.95</v>
      </c>
      <c r="G446" s="195">
        <v>3</v>
      </c>
      <c r="H446" s="196">
        <v>1022.85</v>
      </c>
      <c r="I446" s="172"/>
    </row>
    <row r="447" ht="16.5" hidden="1" spans="1:9">
      <c r="A447" s="190" t="s">
        <v>235</v>
      </c>
      <c r="B447" s="191" t="s">
        <v>231</v>
      </c>
      <c r="C447" s="192" t="s">
        <v>237</v>
      </c>
      <c r="D447" s="191" t="s">
        <v>228</v>
      </c>
      <c r="E447" s="193">
        <v>42901</v>
      </c>
      <c r="F447" s="194">
        <v>340.95</v>
      </c>
      <c r="G447" s="195">
        <v>16</v>
      </c>
      <c r="H447" s="196">
        <v>5455.2</v>
      </c>
      <c r="I447" s="172"/>
    </row>
    <row r="448" ht="16.5" hidden="1" spans="1:9">
      <c r="A448" s="190" t="s">
        <v>225</v>
      </c>
      <c r="B448" s="191" t="s">
        <v>226</v>
      </c>
      <c r="C448" s="192" t="s">
        <v>227</v>
      </c>
      <c r="D448" s="191" t="s">
        <v>247</v>
      </c>
      <c r="E448" s="193">
        <v>42901</v>
      </c>
      <c r="F448" s="194">
        <v>340.95</v>
      </c>
      <c r="G448" s="195">
        <v>3</v>
      </c>
      <c r="H448" s="196">
        <v>1022.85</v>
      </c>
      <c r="I448" s="172"/>
    </row>
    <row r="449" ht="16.5" hidden="1" spans="1:9">
      <c r="A449" s="190" t="s">
        <v>225</v>
      </c>
      <c r="B449" s="191" t="s">
        <v>239</v>
      </c>
      <c r="C449" s="192" t="s">
        <v>227</v>
      </c>
      <c r="D449" s="191" t="s">
        <v>228</v>
      </c>
      <c r="E449" s="193">
        <v>42902</v>
      </c>
      <c r="F449" s="194">
        <v>168.95</v>
      </c>
      <c r="G449" s="195">
        <v>20</v>
      </c>
      <c r="H449" s="196">
        <v>3379</v>
      </c>
      <c r="I449" s="172"/>
    </row>
    <row r="450" ht="16.5" hidden="1" spans="1:9">
      <c r="A450" s="190" t="s">
        <v>244</v>
      </c>
      <c r="B450" s="191" t="s">
        <v>231</v>
      </c>
      <c r="C450" s="192" t="s">
        <v>227</v>
      </c>
      <c r="D450" s="191" t="s">
        <v>247</v>
      </c>
      <c r="E450" s="193">
        <v>42902</v>
      </c>
      <c r="F450" s="194">
        <v>340.95</v>
      </c>
      <c r="G450" s="195">
        <v>8</v>
      </c>
      <c r="H450" s="196">
        <v>2727.6</v>
      </c>
      <c r="I450" s="172"/>
    </row>
    <row r="451" ht="16.5" hidden="1" spans="1:9">
      <c r="A451" s="190" t="s">
        <v>230</v>
      </c>
      <c r="B451" s="191" t="s">
        <v>231</v>
      </c>
      <c r="C451" s="192" t="s">
        <v>232</v>
      </c>
      <c r="D451" s="191" t="s">
        <v>233</v>
      </c>
      <c r="E451" s="193">
        <v>42902</v>
      </c>
      <c r="F451" s="194">
        <v>340.95</v>
      </c>
      <c r="G451" s="195">
        <v>9</v>
      </c>
      <c r="H451" s="196">
        <v>3068.55</v>
      </c>
      <c r="I451" s="172"/>
    </row>
    <row r="452" ht="16.5" hidden="1" spans="1:9">
      <c r="A452" s="190" t="s">
        <v>240</v>
      </c>
      <c r="B452" s="191" t="s">
        <v>231</v>
      </c>
      <c r="C452" s="192" t="s">
        <v>232</v>
      </c>
      <c r="D452" s="191" t="s">
        <v>238</v>
      </c>
      <c r="E452" s="193">
        <v>42904</v>
      </c>
      <c r="F452" s="194">
        <v>340.95</v>
      </c>
      <c r="G452" s="195">
        <v>12</v>
      </c>
      <c r="H452" s="196">
        <v>4091.4</v>
      </c>
      <c r="I452" s="172"/>
    </row>
    <row r="453" ht="16.5" hidden="1" spans="1:9">
      <c r="A453" s="190" t="s">
        <v>251</v>
      </c>
      <c r="B453" s="191" t="s">
        <v>239</v>
      </c>
      <c r="C453" s="192" t="s">
        <v>227</v>
      </c>
      <c r="D453" s="191" t="s">
        <v>228</v>
      </c>
      <c r="E453" s="193">
        <v>42904</v>
      </c>
      <c r="F453" s="194">
        <v>168.95</v>
      </c>
      <c r="G453" s="195">
        <v>9</v>
      </c>
      <c r="H453" s="196">
        <v>1520.55</v>
      </c>
      <c r="I453" s="172"/>
    </row>
    <row r="454" ht="16.5" hidden="1" spans="1:9">
      <c r="A454" s="190" t="s">
        <v>225</v>
      </c>
      <c r="B454" s="191" t="s">
        <v>236</v>
      </c>
      <c r="C454" s="192" t="s">
        <v>227</v>
      </c>
      <c r="D454" s="191" t="s">
        <v>228</v>
      </c>
      <c r="E454" s="193">
        <v>42904</v>
      </c>
      <c r="F454" s="194">
        <v>79.99</v>
      </c>
      <c r="G454" s="195">
        <v>20</v>
      </c>
      <c r="H454" s="196">
        <v>1599.8</v>
      </c>
      <c r="I454" s="172"/>
    </row>
    <row r="455" ht="16.5" hidden="1" spans="1:9">
      <c r="A455" s="190" t="s">
        <v>249</v>
      </c>
      <c r="B455" s="191" t="s">
        <v>231</v>
      </c>
      <c r="C455" s="192" t="s">
        <v>243</v>
      </c>
      <c r="D455" s="191" t="s">
        <v>247</v>
      </c>
      <c r="E455" s="193">
        <v>42904</v>
      </c>
      <c r="F455" s="194">
        <v>340.95</v>
      </c>
      <c r="G455" s="195">
        <v>6</v>
      </c>
      <c r="H455" s="196">
        <v>2045.7</v>
      </c>
      <c r="I455" s="172"/>
    </row>
    <row r="456" ht="16.5" hidden="1" spans="1:9">
      <c r="A456" s="190" t="s">
        <v>248</v>
      </c>
      <c r="B456" s="191" t="s">
        <v>236</v>
      </c>
      <c r="C456" s="192" t="s">
        <v>243</v>
      </c>
      <c r="D456" s="191" t="s">
        <v>233</v>
      </c>
      <c r="E456" s="193">
        <v>42904</v>
      </c>
      <c r="F456" s="194">
        <v>79.99</v>
      </c>
      <c r="G456" s="195">
        <v>1</v>
      </c>
      <c r="H456" s="196">
        <v>79.99</v>
      </c>
      <c r="I456" s="172"/>
    </row>
    <row r="457" ht="16.5" hidden="1" spans="1:9">
      <c r="A457" s="190" t="s">
        <v>249</v>
      </c>
      <c r="B457" s="191" t="s">
        <v>236</v>
      </c>
      <c r="C457" s="192" t="s">
        <v>243</v>
      </c>
      <c r="D457" s="191" t="s">
        <v>250</v>
      </c>
      <c r="E457" s="193">
        <v>42904</v>
      </c>
      <c r="F457" s="194">
        <v>79.99</v>
      </c>
      <c r="G457" s="195">
        <v>5</v>
      </c>
      <c r="H457" s="196">
        <v>399.95</v>
      </c>
      <c r="I457" s="172"/>
    </row>
    <row r="458" ht="16.5" hidden="1" spans="1:9">
      <c r="A458" s="190" t="s">
        <v>245</v>
      </c>
      <c r="B458" s="191" t="s">
        <v>239</v>
      </c>
      <c r="C458" s="192" t="s">
        <v>243</v>
      </c>
      <c r="D458" s="191" t="s">
        <v>250</v>
      </c>
      <c r="E458" s="193">
        <v>42904</v>
      </c>
      <c r="F458" s="194">
        <v>168.95</v>
      </c>
      <c r="G458" s="195">
        <v>3</v>
      </c>
      <c r="H458" s="196">
        <v>506.85</v>
      </c>
      <c r="I458" s="172"/>
    </row>
    <row r="459" ht="16.5" hidden="1" spans="1:9">
      <c r="A459" s="190" t="s">
        <v>225</v>
      </c>
      <c r="B459" s="191" t="s">
        <v>236</v>
      </c>
      <c r="C459" s="192" t="s">
        <v>227</v>
      </c>
      <c r="D459" s="191" t="s">
        <v>228</v>
      </c>
      <c r="E459" s="193">
        <v>42906</v>
      </c>
      <c r="F459" s="194">
        <v>79.99</v>
      </c>
      <c r="G459" s="195">
        <v>9</v>
      </c>
      <c r="H459" s="196">
        <v>719.91</v>
      </c>
      <c r="I459" s="172"/>
    </row>
    <row r="460" ht="16.5" hidden="1" spans="1:9">
      <c r="A460" s="190" t="s">
        <v>246</v>
      </c>
      <c r="B460" s="191" t="s">
        <v>239</v>
      </c>
      <c r="C460" s="192" t="s">
        <v>227</v>
      </c>
      <c r="D460" s="191" t="s">
        <v>233</v>
      </c>
      <c r="E460" s="193">
        <v>42906</v>
      </c>
      <c r="F460" s="194">
        <v>168.95</v>
      </c>
      <c r="G460" s="195">
        <v>4</v>
      </c>
      <c r="H460" s="196">
        <v>675.8</v>
      </c>
      <c r="I460" s="172"/>
    </row>
    <row r="461" ht="16.5" hidden="1" spans="1:9">
      <c r="A461" s="190" t="s">
        <v>230</v>
      </c>
      <c r="B461" s="191" t="s">
        <v>236</v>
      </c>
      <c r="C461" s="192" t="s">
        <v>232</v>
      </c>
      <c r="D461" s="191" t="s">
        <v>233</v>
      </c>
      <c r="E461" s="193">
        <v>42906</v>
      </c>
      <c r="F461" s="194">
        <v>79.99</v>
      </c>
      <c r="G461" s="195">
        <v>11</v>
      </c>
      <c r="H461" s="196">
        <v>879.89</v>
      </c>
      <c r="I461" s="172"/>
    </row>
    <row r="462" ht="16.5" hidden="1" spans="1:9">
      <c r="A462" s="190" t="s">
        <v>241</v>
      </c>
      <c r="B462" s="191" t="s">
        <v>239</v>
      </c>
      <c r="C462" s="192" t="s">
        <v>243</v>
      </c>
      <c r="D462" s="191" t="s">
        <v>233</v>
      </c>
      <c r="E462" s="193">
        <v>42906</v>
      </c>
      <c r="F462" s="194">
        <v>168.95</v>
      </c>
      <c r="G462" s="195">
        <v>15</v>
      </c>
      <c r="H462" s="196">
        <v>2534.25</v>
      </c>
      <c r="I462" s="172"/>
    </row>
    <row r="463" ht="16.5" hidden="1" spans="1:9">
      <c r="A463" s="190" t="s">
        <v>248</v>
      </c>
      <c r="B463" s="191" t="s">
        <v>226</v>
      </c>
      <c r="C463" s="192" t="s">
        <v>243</v>
      </c>
      <c r="D463" s="191" t="s">
        <v>250</v>
      </c>
      <c r="E463" s="193">
        <v>42906</v>
      </c>
      <c r="F463" s="194">
        <v>340.95</v>
      </c>
      <c r="G463" s="195">
        <v>8</v>
      </c>
      <c r="H463" s="196">
        <v>2727.6</v>
      </c>
      <c r="I463" s="172"/>
    </row>
    <row r="464" ht="16.5" hidden="1" spans="1:9">
      <c r="A464" s="190" t="s">
        <v>230</v>
      </c>
      <c r="B464" s="191" t="s">
        <v>231</v>
      </c>
      <c r="C464" s="192" t="s">
        <v>232</v>
      </c>
      <c r="D464" s="191" t="s">
        <v>228</v>
      </c>
      <c r="E464" s="193">
        <v>42907</v>
      </c>
      <c r="F464" s="194">
        <v>340.95</v>
      </c>
      <c r="G464" s="195">
        <v>12</v>
      </c>
      <c r="H464" s="196">
        <v>4091.4</v>
      </c>
      <c r="I464" s="172"/>
    </row>
    <row r="465" ht="16.5" hidden="1" spans="1:9">
      <c r="A465" s="190" t="s">
        <v>251</v>
      </c>
      <c r="B465" s="191" t="s">
        <v>226</v>
      </c>
      <c r="C465" s="192" t="s">
        <v>237</v>
      </c>
      <c r="D465" s="191" t="s">
        <v>247</v>
      </c>
      <c r="E465" s="193">
        <v>42907</v>
      </c>
      <c r="F465" s="194">
        <v>340.95</v>
      </c>
      <c r="G465" s="195">
        <v>4</v>
      </c>
      <c r="H465" s="196">
        <v>1363.8</v>
      </c>
      <c r="I465" s="172"/>
    </row>
    <row r="466" ht="16.5" hidden="1" spans="1:9">
      <c r="A466" s="190" t="s">
        <v>244</v>
      </c>
      <c r="B466" s="191" t="s">
        <v>231</v>
      </c>
      <c r="C466" s="192" t="s">
        <v>227</v>
      </c>
      <c r="D466" s="191" t="s">
        <v>238</v>
      </c>
      <c r="E466" s="193">
        <v>42912</v>
      </c>
      <c r="F466" s="194">
        <v>340.95</v>
      </c>
      <c r="G466" s="195">
        <v>2</v>
      </c>
      <c r="H466" s="196">
        <v>681.9</v>
      </c>
      <c r="I466" s="172"/>
    </row>
    <row r="467" ht="16.5" hidden="1" spans="1:9">
      <c r="A467" s="190" t="s">
        <v>230</v>
      </c>
      <c r="B467" s="191" t="s">
        <v>239</v>
      </c>
      <c r="C467" s="192" t="s">
        <v>232</v>
      </c>
      <c r="D467" s="191" t="s">
        <v>247</v>
      </c>
      <c r="E467" s="193">
        <v>42912</v>
      </c>
      <c r="F467" s="194">
        <v>168.95</v>
      </c>
      <c r="G467" s="195">
        <v>15</v>
      </c>
      <c r="H467" s="196">
        <v>2534.25</v>
      </c>
      <c r="I467" s="172"/>
    </row>
    <row r="468" ht="16.5" hidden="1" spans="1:9">
      <c r="A468" s="190" t="s">
        <v>230</v>
      </c>
      <c r="B468" s="191" t="s">
        <v>236</v>
      </c>
      <c r="C468" s="192" t="s">
        <v>232</v>
      </c>
      <c r="D468" s="191" t="s">
        <v>250</v>
      </c>
      <c r="E468" s="193">
        <v>42912</v>
      </c>
      <c r="F468" s="194">
        <v>79.99</v>
      </c>
      <c r="G468" s="195">
        <v>1</v>
      </c>
      <c r="H468" s="196">
        <v>79.99</v>
      </c>
      <c r="I468" s="172"/>
    </row>
    <row r="469" ht="16.5" hidden="1" spans="1:9">
      <c r="A469" s="190" t="s">
        <v>241</v>
      </c>
      <c r="B469" s="191" t="s">
        <v>242</v>
      </c>
      <c r="C469" s="192" t="s">
        <v>243</v>
      </c>
      <c r="D469" s="191" t="s">
        <v>228</v>
      </c>
      <c r="E469" s="193">
        <v>42913</v>
      </c>
      <c r="F469" s="194">
        <v>799.95</v>
      </c>
      <c r="G469" s="195">
        <v>18</v>
      </c>
      <c r="H469" s="196">
        <v>14399.1</v>
      </c>
      <c r="I469" s="172"/>
    </row>
    <row r="470" ht="16.5" hidden="1" spans="1:9">
      <c r="A470" s="190" t="s">
        <v>225</v>
      </c>
      <c r="B470" s="191" t="s">
        <v>239</v>
      </c>
      <c r="C470" s="192" t="s">
        <v>227</v>
      </c>
      <c r="D470" s="191" t="s">
        <v>228</v>
      </c>
      <c r="E470" s="193">
        <v>42913</v>
      </c>
      <c r="F470" s="194">
        <v>168.95</v>
      </c>
      <c r="G470" s="195">
        <v>20</v>
      </c>
      <c r="H470" s="196">
        <v>3379</v>
      </c>
      <c r="I470" s="172"/>
    </row>
    <row r="471" ht="16.5" hidden="1" spans="1:9">
      <c r="A471" s="190" t="s">
        <v>244</v>
      </c>
      <c r="B471" s="191" t="s">
        <v>239</v>
      </c>
      <c r="C471" s="192" t="s">
        <v>227</v>
      </c>
      <c r="D471" s="191" t="s">
        <v>233</v>
      </c>
      <c r="E471" s="193">
        <v>42913</v>
      </c>
      <c r="F471" s="194">
        <v>168.95</v>
      </c>
      <c r="G471" s="195">
        <v>4</v>
      </c>
      <c r="H471" s="196">
        <v>675.8</v>
      </c>
      <c r="I471" s="172"/>
    </row>
    <row r="472" ht="16.5" hidden="1" spans="1:9">
      <c r="A472" s="190" t="s">
        <v>248</v>
      </c>
      <c r="B472" s="191" t="s">
        <v>231</v>
      </c>
      <c r="C472" s="192" t="s">
        <v>243</v>
      </c>
      <c r="D472" s="191" t="s">
        <v>238</v>
      </c>
      <c r="E472" s="193">
        <v>42914</v>
      </c>
      <c r="F472" s="194">
        <v>340.95</v>
      </c>
      <c r="G472" s="195">
        <v>11</v>
      </c>
      <c r="H472" s="196">
        <v>3750.45</v>
      </c>
      <c r="I472" s="172"/>
    </row>
    <row r="473" ht="16.5" hidden="1" spans="1:9">
      <c r="A473" s="190" t="s">
        <v>246</v>
      </c>
      <c r="B473" s="191" t="s">
        <v>231</v>
      </c>
      <c r="C473" s="192" t="s">
        <v>227</v>
      </c>
      <c r="D473" s="191" t="s">
        <v>238</v>
      </c>
      <c r="E473" s="193">
        <v>42914</v>
      </c>
      <c r="F473" s="194">
        <v>340.95</v>
      </c>
      <c r="G473" s="195">
        <v>1</v>
      </c>
      <c r="H473" s="196">
        <v>340.95</v>
      </c>
      <c r="I473" s="172"/>
    </row>
    <row r="474" ht="16.5" hidden="1" spans="1:9">
      <c r="A474" s="190" t="s">
        <v>251</v>
      </c>
      <c r="B474" s="191" t="s">
        <v>226</v>
      </c>
      <c r="C474" s="192" t="s">
        <v>237</v>
      </c>
      <c r="D474" s="191" t="s">
        <v>247</v>
      </c>
      <c r="E474" s="193">
        <v>42914</v>
      </c>
      <c r="F474" s="194">
        <v>340.95</v>
      </c>
      <c r="G474" s="195">
        <v>7</v>
      </c>
      <c r="H474" s="196">
        <v>2386.65</v>
      </c>
      <c r="I474" s="172"/>
    </row>
    <row r="475" ht="16.5" hidden="1" spans="1:9">
      <c r="A475" s="190" t="s">
        <v>240</v>
      </c>
      <c r="B475" s="191" t="s">
        <v>242</v>
      </c>
      <c r="C475" s="192" t="s">
        <v>232</v>
      </c>
      <c r="D475" s="191" t="s">
        <v>238</v>
      </c>
      <c r="E475" s="193">
        <v>42915</v>
      </c>
      <c r="F475" s="194">
        <v>799.95</v>
      </c>
      <c r="G475" s="195">
        <v>7</v>
      </c>
      <c r="H475" s="196">
        <v>5599.65</v>
      </c>
      <c r="I475" s="172"/>
    </row>
    <row r="476" ht="16.5" hidden="1" spans="1:9">
      <c r="A476" s="190" t="s">
        <v>235</v>
      </c>
      <c r="B476" s="191" t="s">
        <v>242</v>
      </c>
      <c r="C476" s="192" t="s">
        <v>237</v>
      </c>
      <c r="D476" s="191" t="s">
        <v>238</v>
      </c>
      <c r="E476" s="193">
        <v>42915</v>
      </c>
      <c r="F476" s="194">
        <v>799.95</v>
      </c>
      <c r="G476" s="195">
        <v>8</v>
      </c>
      <c r="H476" s="196">
        <v>6399.6</v>
      </c>
      <c r="I476" s="172"/>
    </row>
    <row r="477" ht="16.5" hidden="1" spans="1:9">
      <c r="A477" s="190" t="s">
        <v>249</v>
      </c>
      <c r="B477" s="191" t="s">
        <v>236</v>
      </c>
      <c r="C477" s="192" t="s">
        <v>243</v>
      </c>
      <c r="D477" s="191" t="s">
        <v>228</v>
      </c>
      <c r="E477" s="193">
        <v>42915</v>
      </c>
      <c r="F477" s="194">
        <v>79.99</v>
      </c>
      <c r="G477" s="195">
        <v>16</v>
      </c>
      <c r="H477" s="196">
        <v>1279.84</v>
      </c>
      <c r="I477" s="172"/>
    </row>
    <row r="478" ht="16.5" hidden="1" spans="1:9">
      <c r="A478" s="190" t="s">
        <v>244</v>
      </c>
      <c r="B478" s="191" t="s">
        <v>239</v>
      </c>
      <c r="C478" s="192" t="s">
        <v>227</v>
      </c>
      <c r="D478" s="191" t="s">
        <v>228</v>
      </c>
      <c r="E478" s="193">
        <v>42915</v>
      </c>
      <c r="F478" s="194">
        <v>168.95</v>
      </c>
      <c r="G478" s="195">
        <v>16</v>
      </c>
      <c r="H478" s="196">
        <v>2703.2</v>
      </c>
      <c r="I478" s="172"/>
    </row>
    <row r="479" ht="16.5" hidden="1" spans="1:9">
      <c r="A479" s="190" t="s">
        <v>240</v>
      </c>
      <c r="B479" s="191" t="s">
        <v>239</v>
      </c>
      <c r="C479" s="192" t="s">
        <v>232</v>
      </c>
      <c r="D479" s="191" t="s">
        <v>247</v>
      </c>
      <c r="E479" s="193">
        <v>42915</v>
      </c>
      <c r="F479" s="194">
        <v>168.95</v>
      </c>
      <c r="G479" s="195">
        <v>6</v>
      </c>
      <c r="H479" s="196">
        <v>1013.7</v>
      </c>
      <c r="I479" s="172"/>
    </row>
    <row r="480" ht="16.5" hidden="1" spans="1:9">
      <c r="A480" s="190" t="s">
        <v>251</v>
      </c>
      <c r="B480" s="191" t="s">
        <v>242</v>
      </c>
      <c r="C480" s="192" t="s">
        <v>227</v>
      </c>
      <c r="D480" s="191" t="s">
        <v>250</v>
      </c>
      <c r="E480" s="193">
        <v>42915</v>
      </c>
      <c r="F480" s="194">
        <v>799.95</v>
      </c>
      <c r="G480" s="195">
        <v>15</v>
      </c>
      <c r="H480" s="196">
        <v>11999.25</v>
      </c>
      <c r="I480" s="172"/>
    </row>
    <row r="481" ht="16.5" hidden="1" spans="1:9">
      <c r="A481" s="190" t="s">
        <v>251</v>
      </c>
      <c r="B481" s="191" t="s">
        <v>231</v>
      </c>
      <c r="C481" s="192" t="s">
        <v>227</v>
      </c>
      <c r="D481" s="191" t="s">
        <v>250</v>
      </c>
      <c r="E481" s="193">
        <v>42915</v>
      </c>
      <c r="F481" s="194">
        <v>340.95</v>
      </c>
      <c r="G481" s="195">
        <v>11</v>
      </c>
      <c r="H481" s="196">
        <v>3750.45</v>
      </c>
      <c r="I481" s="172"/>
    </row>
    <row r="482" ht="16.5" hidden="1" spans="1:9">
      <c r="A482" s="190" t="s">
        <v>230</v>
      </c>
      <c r="B482" s="191" t="s">
        <v>239</v>
      </c>
      <c r="C482" s="192" t="s">
        <v>232</v>
      </c>
      <c r="D482" s="191" t="s">
        <v>228</v>
      </c>
      <c r="E482" s="193">
        <v>42916</v>
      </c>
      <c r="F482" s="194">
        <v>168.95</v>
      </c>
      <c r="G482" s="195">
        <v>6</v>
      </c>
      <c r="H482" s="196">
        <v>1013.7</v>
      </c>
      <c r="I482" s="172"/>
    </row>
    <row r="483" ht="16.5" hidden="1" spans="1:9">
      <c r="A483" s="190" t="s">
        <v>235</v>
      </c>
      <c r="B483" s="191" t="s">
        <v>239</v>
      </c>
      <c r="C483" s="192" t="s">
        <v>237</v>
      </c>
      <c r="D483" s="191" t="s">
        <v>250</v>
      </c>
      <c r="E483" s="193">
        <v>42916</v>
      </c>
      <c r="F483" s="194">
        <v>168.95</v>
      </c>
      <c r="G483" s="195">
        <v>11</v>
      </c>
      <c r="H483" s="196">
        <v>1858.45</v>
      </c>
      <c r="I483" s="172"/>
    </row>
    <row r="484" ht="16.5" hidden="1" spans="1:9">
      <c r="A484" s="190" t="s">
        <v>248</v>
      </c>
      <c r="B484" s="191" t="s">
        <v>242</v>
      </c>
      <c r="C484" s="192" t="s">
        <v>243</v>
      </c>
      <c r="D484" s="191" t="s">
        <v>250</v>
      </c>
      <c r="E484" s="193">
        <v>42916</v>
      </c>
      <c r="F484" s="194">
        <v>799.95</v>
      </c>
      <c r="G484" s="195">
        <v>7</v>
      </c>
      <c r="H484" s="196">
        <v>5599.65</v>
      </c>
      <c r="I484" s="172"/>
    </row>
    <row r="485" ht="16.5" hidden="1" spans="1:9">
      <c r="A485" s="190" t="s">
        <v>246</v>
      </c>
      <c r="B485" s="191" t="s">
        <v>239</v>
      </c>
      <c r="C485" s="192" t="s">
        <v>227</v>
      </c>
      <c r="D485" s="191" t="s">
        <v>250</v>
      </c>
      <c r="E485" s="193">
        <v>42918</v>
      </c>
      <c r="F485" s="194">
        <v>168.95</v>
      </c>
      <c r="G485" s="195">
        <v>1</v>
      </c>
      <c r="H485" s="196">
        <v>168.95</v>
      </c>
      <c r="I485" s="172"/>
    </row>
    <row r="486" ht="16.5" hidden="1" spans="1:9">
      <c r="A486" s="190" t="s">
        <v>240</v>
      </c>
      <c r="B486" s="191" t="s">
        <v>239</v>
      </c>
      <c r="C486" s="192" t="s">
        <v>232</v>
      </c>
      <c r="D486" s="191" t="s">
        <v>238</v>
      </c>
      <c r="E486" s="193">
        <v>42919</v>
      </c>
      <c r="F486" s="194">
        <v>168.95</v>
      </c>
      <c r="G486" s="195">
        <v>15</v>
      </c>
      <c r="H486" s="196">
        <v>2534.25</v>
      </c>
      <c r="I486" s="172"/>
    </row>
    <row r="487" ht="16.5" hidden="1" spans="1:9">
      <c r="A487" s="190" t="s">
        <v>235</v>
      </c>
      <c r="B487" s="191" t="s">
        <v>236</v>
      </c>
      <c r="C487" s="192" t="s">
        <v>237</v>
      </c>
      <c r="D487" s="191" t="s">
        <v>238</v>
      </c>
      <c r="E487" s="193">
        <v>42919</v>
      </c>
      <c r="F487" s="194">
        <v>79.99</v>
      </c>
      <c r="G487" s="195">
        <v>12</v>
      </c>
      <c r="H487" s="196">
        <v>959.88</v>
      </c>
      <c r="I487" s="172"/>
    </row>
    <row r="488" ht="16.5" hidden="1" spans="1:9">
      <c r="A488" s="190" t="s">
        <v>240</v>
      </c>
      <c r="B488" s="191" t="s">
        <v>239</v>
      </c>
      <c r="C488" s="192" t="s">
        <v>232</v>
      </c>
      <c r="D488" s="191" t="s">
        <v>228</v>
      </c>
      <c r="E488" s="193">
        <v>42919</v>
      </c>
      <c r="F488" s="194">
        <v>168.95</v>
      </c>
      <c r="G488" s="195">
        <v>13</v>
      </c>
      <c r="H488" s="196">
        <v>2196.35</v>
      </c>
      <c r="I488" s="172"/>
    </row>
    <row r="489" ht="16.5" hidden="1" spans="1:9">
      <c r="A489" s="190" t="s">
        <v>249</v>
      </c>
      <c r="B489" s="191" t="s">
        <v>231</v>
      </c>
      <c r="C489" s="192" t="s">
        <v>243</v>
      </c>
      <c r="D489" s="191" t="s">
        <v>250</v>
      </c>
      <c r="E489" s="193">
        <v>42919</v>
      </c>
      <c r="F489" s="194">
        <v>340.95</v>
      </c>
      <c r="G489" s="195">
        <v>1</v>
      </c>
      <c r="H489" s="196">
        <v>340.95</v>
      </c>
      <c r="I489" s="172"/>
    </row>
    <row r="490" ht="16.5" hidden="1" spans="1:9">
      <c r="A490" s="190" t="s">
        <v>252</v>
      </c>
      <c r="B490" s="191" t="s">
        <v>231</v>
      </c>
      <c r="C490" s="192" t="s">
        <v>237</v>
      </c>
      <c r="D490" s="191" t="s">
        <v>250</v>
      </c>
      <c r="E490" s="193">
        <v>42919</v>
      </c>
      <c r="F490" s="194">
        <v>340.95</v>
      </c>
      <c r="G490" s="195">
        <v>15</v>
      </c>
      <c r="H490" s="196">
        <v>5114.25</v>
      </c>
      <c r="I490" s="172"/>
    </row>
    <row r="491" ht="16.5" hidden="1" spans="1:9">
      <c r="A491" s="190" t="s">
        <v>235</v>
      </c>
      <c r="B491" s="191" t="s">
        <v>242</v>
      </c>
      <c r="C491" s="192" t="s">
        <v>237</v>
      </c>
      <c r="D491" s="191" t="s">
        <v>228</v>
      </c>
      <c r="E491" s="193">
        <v>42921</v>
      </c>
      <c r="F491" s="194">
        <v>799.95</v>
      </c>
      <c r="G491" s="195">
        <v>6</v>
      </c>
      <c r="H491" s="196">
        <v>4799.7</v>
      </c>
      <c r="I491" s="172"/>
    </row>
    <row r="492" ht="16.5" hidden="1" spans="1:9">
      <c r="A492" s="190" t="s">
        <v>230</v>
      </c>
      <c r="B492" s="191" t="s">
        <v>226</v>
      </c>
      <c r="C492" s="192" t="s">
        <v>232</v>
      </c>
      <c r="D492" s="191" t="s">
        <v>250</v>
      </c>
      <c r="E492" s="193">
        <v>42921</v>
      </c>
      <c r="F492" s="194">
        <v>340.95</v>
      </c>
      <c r="G492" s="195">
        <v>13</v>
      </c>
      <c r="H492" s="196">
        <v>4432.35</v>
      </c>
      <c r="I492" s="172"/>
    </row>
    <row r="493" ht="16.5" hidden="1" spans="1:9">
      <c r="A493" s="190" t="s">
        <v>251</v>
      </c>
      <c r="B493" s="191" t="s">
        <v>239</v>
      </c>
      <c r="C493" s="192" t="s">
        <v>227</v>
      </c>
      <c r="D493" s="191" t="s">
        <v>238</v>
      </c>
      <c r="E493" s="193">
        <v>42922</v>
      </c>
      <c r="F493" s="194">
        <v>168.95</v>
      </c>
      <c r="G493" s="195">
        <v>15</v>
      </c>
      <c r="H493" s="196">
        <v>2534.25</v>
      </c>
      <c r="I493" s="172"/>
    </row>
    <row r="494" ht="16.5" hidden="1" spans="1:9">
      <c r="A494" s="190" t="s">
        <v>225</v>
      </c>
      <c r="B494" s="191" t="s">
        <v>226</v>
      </c>
      <c r="C494" s="192" t="s">
        <v>227</v>
      </c>
      <c r="D494" s="191" t="s">
        <v>233</v>
      </c>
      <c r="E494" s="193">
        <v>42922</v>
      </c>
      <c r="F494" s="194">
        <v>340.95</v>
      </c>
      <c r="G494" s="195">
        <v>12</v>
      </c>
      <c r="H494" s="196">
        <v>4091.4</v>
      </c>
      <c r="I494" s="172"/>
    </row>
    <row r="495" ht="16.5" hidden="1" spans="1:9">
      <c r="A495" s="190" t="s">
        <v>246</v>
      </c>
      <c r="B495" s="191" t="s">
        <v>226</v>
      </c>
      <c r="C495" s="192" t="s">
        <v>227</v>
      </c>
      <c r="D495" s="191" t="s">
        <v>250</v>
      </c>
      <c r="E495" s="193">
        <v>42922</v>
      </c>
      <c r="F495" s="194">
        <v>340.95</v>
      </c>
      <c r="G495" s="195">
        <v>2</v>
      </c>
      <c r="H495" s="196">
        <v>681.9</v>
      </c>
      <c r="I495" s="172"/>
    </row>
    <row r="496" ht="16.5" hidden="1" spans="1:9">
      <c r="A496" s="190" t="s">
        <v>246</v>
      </c>
      <c r="B496" s="191" t="s">
        <v>236</v>
      </c>
      <c r="C496" s="192" t="s">
        <v>227</v>
      </c>
      <c r="D496" s="191" t="s">
        <v>238</v>
      </c>
      <c r="E496" s="193">
        <v>42923</v>
      </c>
      <c r="F496" s="194">
        <v>79.99</v>
      </c>
      <c r="G496" s="195">
        <v>2</v>
      </c>
      <c r="H496" s="196">
        <v>159.98</v>
      </c>
      <c r="I496" s="172"/>
    </row>
    <row r="497" ht="16.5" hidden="1" spans="1:9">
      <c r="A497" s="190" t="s">
        <v>245</v>
      </c>
      <c r="B497" s="191" t="s">
        <v>236</v>
      </c>
      <c r="C497" s="192" t="s">
        <v>243</v>
      </c>
      <c r="D497" s="191" t="s">
        <v>228</v>
      </c>
      <c r="E497" s="193">
        <v>42923</v>
      </c>
      <c r="F497" s="194">
        <v>79.99</v>
      </c>
      <c r="G497" s="195">
        <v>8</v>
      </c>
      <c r="H497" s="196">
        <v>639.92</v>
      </c>
      <c r="I497" s="172"/>
    </row>
    <row r="498" ht="16.5" hidden="1" spans="1:9">
      <c r="A498" s="190" t="s">
        <v>230</v>
      </c>
      <c r="B498" s="191" t="s">
        <v>231</v>
      </c>
      <c r="C498" s="192" t="s">
        <v>232</v>
      </c>
      <c r="D498" s="191" t="s">
        <v>247</v>
      </c>
      <c r="E498" s="193">
        <v>42923</v>
      </c>
      <c r="F498" s="194">
        <v>340.95</v>
      </c>
      <c r="G498" s="195">
        <v>10</v>
      </c>
      <c r="H498" s="196">
        <v>3409.5</v>
      </c>
      <c r="I498" s="172"/>
    </row>
    <row r="499" ht="16.5" hidden="1" spans="1:9">
      <c r="A499" s="190" t="s">
        <v>225</v>
      </c>
      <c r="B499" s="191" t="s">
        <v>242</v>
      </c>
      <c r="C499" s="192" t="s">
        <v>227</v>
      </c>
      <c r="D499" s="191" t="s">
        <v>238</v>
      </c>
      <c r="E499" s="193">
        <v>42926</v>
      </c>
      <c r="F499" s="194">
        <v>799.95</v>
      </c>
      <c r="G499" s="195">
        <v>3</v>
      </c>
      <c r="H499" s="196">
        <v>2399.85</v>
      </c>
      <c r="I499" s="172"/>
    </row>
    <row r="500" ht="16.5" hidden="1" spans="1:9">
      <c r="A500" s="190" t="s">
        <v>244</v>
      </c>
      <c r="B500" s="191" t="s">
        <v>236</v>
      </c>
      <c r="C500" s="192" t="s">
        <v>227</v>
      </c>
      <c r="D500" s="191" t="s">
        <v>233</v>
      </c>
      <c r="E500" s="193">
        <v>42926</v>
      </c>
      <c r="F500" s="194">
        <v>79.99</v>
      </c>
      <c r="G500" s="195">
        <v>14</v>
      </c>
      <c r="H500" s="196">
        <v>1119.86</v>
      </c>
      <c r="I500" s="172"/>
    </row>
    <row r="501" ht="16.5" hidden="1" spans="1:9">
      <c r="A501" s="190" t="s">
        <v>225</v>
      </c>
      <c r="B501" s="191" t="s">
        <v>226</v>
      </c>
      <c r="C501" s="192" t="s">
        <v>227</v>
      </c>
      <c r="D501" s="191" t="s">
        <v>250</v>
      </c>
      <c r="E501" s="193">
        <v>42926</v>
      </c>
      <c r="F501" s="194">
        <v>340.95</v>
      </c>
      <c r="G501" s="195">
        <v>8</v>
      </c>
      <c r="H501" s="196">
        <v>2727.6</v>
      </c>
      <c r="I501" s="172"/>
    </row>
    <row r="502" ht="16.5" hidden="1" spans="1:9">
      <c r="A502" s="190" t="s">
        <v>252</v>
      </c>
      <c r="B502" s="191" t="s">
        <v>242</v>
      </c>
      <c r="C502" s="192" t="s">
        <v>237</v>
      </c>
      <c r="D502" s="191" t="s">
        <v>233</v>
      </c>
      <c r="E502" s="193">
        <v>42927</v>
      </c>
      <c r="F502" s="194">
        <v>799.95</v>
      </c>
      <c r="G502" s="195">
        <v>10</v>
      </c>
      <c r="H502" s="196">
        <v>7999.5</v>
      </c>
      <c r="I502" s="172"/>
    </row>
    <row r="503" ht="16.5" hidden="1" spans="1:9">
      <c r="A503" s="190" t="s">
        <v>245</v>
      </c>
      <c r="B503" s="191" t="s">
        <v>242</v>
      </c>
      <c r="C503" s="192" t="s">
        <v>243</v>
      </c>
      <c r="D503" s="191" t="s">
        <v>228</v>
      </c>
      <c r="E503" s="193">
        <v>42929</v>
      </c>
      <c r="F503" s="194">
        <v>799.95</v>
      </c>
      <c r="G503" s="195">
        <v>15</v>
      </c>
      <c r="H503" s="196">
        <v>11999.25</v>
      </c>
      <c r="I503" s="172"/>
    </row>
    <row r="504" ht="16.5" hidden="1" spans="1:9">
      <c r="A504" s="190" t="s">
        <v>235</v>
      </c>
      <c r="B504" s="191" t="s">
        <v>231</v>
      </c>
      <c r="C504" s="192" t="s">
        <v>237</v>
      </c>
      <c r="D504" s="191" t="s">
        <v>247</v>
      </c>
      <c r="E504" s="193">
        <v>42929</v>
      </c>
      <c r="F504" s="194">
        <v>340.95</v>
      </c>
      <c r="G504" s="195">
        <v>11</v>
      </c>
      <c r="H504" s="196">
        <v>3750.45</v>
      </c>
      <c r="I504" s="172"/>
    </row>
    <row r="505" ht="16.5" hidden="1" spans="1:9">
      <c r="A505" s="190" t="s">
        <v>252</v>
      </c>
      <c r="B505" s="191" t="s">
        <v>236</v>
      </c>
      <c r="C505" s="192" t="s">
        <v>237</v>
      </c>
      <c r="D505" s="191" t="s">
        <v>250</v>
      </c>
      <c r="E505" s="193">
        <v>42930</v>
      </c>
      <c r="F505" s="194">
        <v>79.99</v>
      </c>
      <c r="G505" s="195">
        <v>10</v>
      </c>
      <c r="H505" s="196">
        <v>799.9</v>
      </c>
      <c r="I505" s="172"/>
    </row>
    <row r="506" ht="16.5" hidden="1" spans="1:9">
      <c r="A506" s="190" t="s">
        <v>235</v>
      </c>
      <c r="B506" s="191" t="s">
        <v>239</v>
      </c>
      <c r="C506" s="192" t="s">
        <v>237</v>
      </c>
      <c r="D506" s="191" t="s">
        <v>247</v>
      </c>
      <c r="E506" s="193">
        <v>42932</v>
      </c>
      <c r="F506" s="194">
        <v>168.95</v>
      </c>
      <c r="G506" s="195">
        <v>11</v>
      </c>
      <c r="H506" s="196">
        <v>1858.45</v>
      </c>
      <c r="I506" s="172"/>
    </row>
    <row r="507" ht="16.5" hidden="1" spans="1:9">
      <c r="A507" s="190" t="s">
        <v>251</v>
      </c>
      <c r="B507" s="191" t="s">
        <v>242</v>
      </c>
      <c r="C507" s="192" t="s">
        <v>227</v>
      </c>
      <c r="D507" s="191" t="s">
        <v>238</v>
      </c>
      <c r="E507" s="193">
        <v>42933</v>
      </c>
      <c r="F507" s="194">
        <v>799.95</v>
      </c>
      <c r="G507" s="195">
        <v>2</v>
      </c>
      <c r="H507" s="196">
        <v>1599.9</v>
      </c>
      <c r="I507" s="172"/>
    </row>
    <row r="508" ht="16.5" hidden="1" spans="1:9">
      <c r="A508" s="190" t="s">
        <v>240</v>
      </c>
      <c r="B508" s="191" t="s">
        <v>226</v>
      </c>
      <c r="C508" s="192" t="s">
        <v>232</v>
      </c>
      <c r="D508" s="191" t="s">
        <v>247</v>
      </c>
      <c r="E508" s="193">
        <v>42933</v>
      </c>
      <c r="F508" s="194">
        <v>340.95</v>
      </c>
      <c r="G508" s="195">
        <v>15</v>
      </c>
      <c r="H508" s="196">
        <v>5114.25</v>
      </c>
      <c r="I508" s="172"/>
    </row>
    <row r="509" ht="16.5" hidden="1" spans="1:9">
      <c r="A509" s="190" t="s">
        <v>249</v>
      </c>
      <c r="B509" s="191" t="s">
        <v>242</v>
      </c>
      <c r="C509" s="192" t="s">
        <v>243</v>
      </c>
      <c r="D509" s="191" t="s">
        <v>233</v>
      </c>
      <c r="E509" s="193">
        <v>42933</v>
      </c>
      <c r="F509" s="194">
        <v>799.95</v>
      </c>
      <c r="G509" s="195">
        <v>11</v>
      </c>
      <c r="H509" s="196">
        <v>8799.45</v>
      </c>
      <c r="I509" s="172"/>
    </row>
    <row r="510" ht="16.5" hidden="1" spans="1:9">
      <c r="A510" s="190" t="s">
        <v>249</v>
      </c>
      <c r="B510" s="191" t="s">
        <v>231</v>
      </c>
      <c r="C510" s="192" t="s">
        <v>243</v>
      </c>
      <c r="D510" s="191" t="s">
        <v>228</v>
      </c>
      <c r="E510" s="193">
        <v>42934</v>
      </c>
      <c r="F510" s="194">
        <v>340.95</v>
      </c>
      <c r="G510" s="195">
        <v>17</v>
      </c>
      <c r="H510" s="196">
        <v>5796.15</v>
      </c>
      <c r="I510" s="172"/>
    </row>
    <row r="511" ht="16.5" hidden="1" spans="1:9">
      <c r="A511" s="190" t="s">
        <v>225</v>
      </c>
      <c r="B511" s="191" t="s">
        <v>231</v>
      </c>
      <c r="C511" s="192" t="s">
        <v>227</v>
      </c>
      <c r="D511" s="191" t="s">
        <v>247</v>
      </c>
      <c r="E511" s="193">
        <v>42934</v>
      </c>
      <c r="F511" s="194">
        <v>340.95</v>
      </c>
      <c r="G511" s="195">
        <v>8</v>
      </c>
      <c r="H511" s="196">
        <v>2727.6</v>
      </c>
      <c r="I511" s="172"/>
    </row>
    <row r="512" ht="16.5" hidden="1" spans="1:9">
      <c r="A512" s="190" t="s">
        <v>230</v>
      </c>
      <c r="B512" s="191" t="s">
        <v>239</v>
      </c>
      <c r="C512" s="192" t="s">
        <v>232</v>
      </c>
      <c r="D512" s="191" t="s">
        <v>238</v>
      </c>
      <c r="E512" s="193">
        <v>42935</v>
      </c>
      <c r="F512" s="194">
        <v>168.95</v>
      </c>
      <c r="G512" s="195">
        <v>9</v>
      </c>
      <c r="H512" s="196">
        <v>1520.55</v>
      </c>
      <c r="I512" s="172"/>
    </row>
    <row r="513" ht="16.5" hidden="1" spans="1:9">
      <c r="A513" s="190" t="s">
        <v>252</v>
      </c>
      <c r="B513" s="191" t="s">
        <v>236</v>
      </c>
      <c r="C513" s="192" t="s">
        <v>237</v>
      </c>
      <c r="D513" s="191" t="s">
        <v>233</v>
      </c>
      <c r="E513" s="193">
        <v>42935</v>
      </c>
      <c r="F513" s="194">
        <v>79.99</v>
      </c>
      <c r="G513" s="195">
        <v>2</v>
      </c>
      <c r="H513" s="196">
        <v>159.98</v>
      </c>
      <c r="I513" s="172"/>
    </row>
    <row r="514" ht="16.5" hidden="1" spans="1:9">
      <c r="A514" s="190" t="s">
        <v>241</v>
      </c>
      <c r="B514" s="191" t="s">
        <v>242</v>
      </c>
      <c r="C514" s="192" t="s">
        <v>243</v>
      </c>
      <c r="D514" s="191" t="s">
        <v>250</v>
      </c>
      <c r="E514" s="193">
        <v>42936</v>
      </c>
      <c r="F514" s="194">
        <v>799.95</v>
      </c>
      <c r="G514" s="195">
        <v>15</v>
      </c>
      <c r="H514" s="196">
        <v>11999.25</v>
      </c>
      <c r="I514" s="172"/>
    </row>
    <row r="515" ht="16.5" hidden="1" spans="1:9">
      <c r="A515" s="190" t="s">
        <v>244</v>
      </c>
      <c r="B515" s="191" t="s">
        <v>239</v>
      </c>
      <c r="C515" s="192" t="s">
        <v>227</v>
      </c>
      <c r="D515" s="191" t="s">
        <v>238</v>
      </c>
      <c r="E515" s="193">
        <v>42937</v>
      </c>
      <c r="F515" s="194">
        <v>168.95</v>
      </c>
      <c r="G515" s="195">
        <v>4</v>
      </c>
      <c r="H515" s="196">
        <v>675.8</v>
      </c>
      <c r="I515" s="172"/>
    </row>
    <row r="516" ht="16.5" hidden="1" spans="1:9">
      <c r="A516" s="190" t="s">
        <v>230</v>
      </c>
      <c r="B516" s="191" t="s">
        <v>231</v>
      </c>
      <c r="C516" s="192" t="s">
        <v>232</v>
      </c>
      <c r="D516" s="191" t="s">
        <v>238</v>
      </c>
      <c r="E516" s="193">
        <v>42937</v>
      </c>
      <c r="F516" s="194">
        <v>340.95</v>
      </c>
      <c r="G516" s="195">
        <v>15</v>
      </c>
      <c r="H516" s="196">
        <v>5114.25</v>
      </c>
      <c r="I516" s="172"/>
    </row>
    <row r="517" ht="16.5" hidden="1" spans="1:9">
      <c r="A517" s="190" t="s">
        <v>225</v>
      </c>
      <c r="B517" s="191" t="s">
        <v>239</v>
      </c>
      <c r="C517" s="192" t="s">
        <v>227</v>
      </c>
      <c r="D517" s="191" t="s">
        <v>228</v>
      </c>
      <c r="E517" s="193">
        <v>42939</v>
      </c>
      <c r="F517" s="194">
        <v>168.95</v>
      </c>
      <c r="G517" s="195">
        <v>13</v>
      </c>
      <c r="H517" s="196">
        <v>2196.35</v>
      </c>
      <c r="I517" s="172"/>
    </row>
    <row r="518" ht="16.5" hidden="1" spans="1:9">
      <c r="A518" s="190" t="s">
        <v>248</v>
      </c>
      <c r="B518" s="191" t="s">
        <v>236</v>
      </c>
      <c r="C518" s="192" t="s">
        <v>243</v>
      </c>
      <c r="D518" s="191" t="s">
        <v>247</v>
      </c>
      <c r="E518" s="193">
        <v>42939</v>
      </c>
      <c r="F518" s="194">
        <v>79.99</v>
      </c>
      <c r="G518" s="195">
        <v>8</v>
      </c>
      <c r="H518" s="196">
        <v>639.92</v>
      </c>
      <c r="I518" s="172"/>
    </row>
    <row r="519" ht="16.5" hidden="1" spans="1:9">
      <c r="A519" s="190" t="s">
        <v>252</v>
      </c>
      <c r="B519" s="191" t="s">
        <v>236</v>
      </c>
      <c r="C519" s="192" t="s">
        <v>237</v>
      </c>
      <c r="D519" s="191" t="s">
        <v>247</v>
      </c>
      <c r="E519" s="193">
        <v>42939</v>
      </c>
      <c r="F519" s="194">
        <v>79.99</v>
      </c>
      <c r="G519" s="195">
        <v>1</v>
      </c>
      <c r="H519" s="196">
        <v>79.99</v>
      </c>
      <c r="I519" s="172"/>
    </row>
    <row r="520" ht="16.5" hidden="1" spans="1:9">
      <c r="A520" s="190" t="s">
        <v>241</v>
      </c>
      <c r="B520" s="191" t="s">
        <v>239</v>
      </c>
      <c r="C520" s="192" t="s">
        <v>243</v>
      </c>
      <c r="D520" s="191" t="s">
        <v>247</v>
      </c>
      <c r="E520" s="193">
        <v>42939</v>
      </c>
      <c r="F520" s="194">
        <v>168.95</v>
      </c>
      <c r="G520" s="195">
        <v>13</v>
      </c>
      <c r="H520" s="196">
        <v>2196.35</v>
      </c>
      <c r="I520" s="172"/>
    </row>
    <row r="521" ht="16.5" hidden="1" spans="1:9">
      <c r="A521" s="190" t="s">
        <v>241</v>
      </c>
      <c r="B521" s="191" t="s">
        <v>226</v>
      </c>
      <c r="C521" s="192" t="s">
        <v>243</v>
      </c>
      <c r="D521" s="191" t="s">
        <v>228</v>
      </c>
      <c r="E521" s="193">
        <v>42940</v>
      </c>
      <c r="F521" s="194">
        <v>340.95</v>
      </c>
      <c r="G521" s="195">
        <v>13</v>
      </c>
      <c r="H521" s="196">
        <v>4432.35</v>
      </c>
      <c r="I521" s="172"/>
    </row>
    <row r="522" ht="16.5" hidden="1" spans="1:9">
      <c r="A522" s="190" t="s">
        <v>235</v>
      </c>
      <c r="B522" s="191" t="s">
        <v>226</v>
      </c>
      <c r="C522" s="192" t="s">
        <v>237</v>
      </c>
      <c r="D522" s="191" t="s">
        <v>228</v>
      </c>
      <c r="E522" s="193">
        <v>42941</v>
      </c>
      <c r="F522" s="194">
        <v>340.95</v>
      </c>
      <c r="G522" s="195">
        <v>12</v>
      </c>
      <c r="H522" s="196">
        <v>4091.4</v>
      </c>
      <c r="I522" s="172"/>
    </row>
    <row r="523" ht="16.5" hidden="1" spans="1:9">
      <c r="A523" s="190" t="s">
        <v>235</v>
      </c>
      <c r="B523" s="191" t="s">
        <v>226</v>
      </c>
      <c r="C523" s="192" t="s">
        <v>237</v>
      </c>
      <c r="D523" s="191" t="s">
        <v>250</v>
      </c>
      <c r="E523" s="193">
        <v>42941</v>
      </c>
      <c r="F523" s="194">
        <v>340.95</v>
      </c>
      <c r="G523" s="195">
        <v>9</v>
      </c>
      <c r="H523" s="196">
        <v>3068.55</v>
      </c>
      <c r="I523" s="172"/>
    </row>
    <row r="524" ht="16.5" hidden="1" spans="1:9">
      <c r="A524" s="190" t="s">
        <v>225</v>
      </c>
      <c r="B524" s="191" t="s">
        <v>239</v>
      </c>
      <c r="C524" s="192" t="s">
        <v>227</v>
      </c>
      <c r="D524" s="191" t="s">
        <v>250</v>
      </c>
      <c r="E524" s="193">
        <v>42941</v>
      </c>
      <c r="F524" s="194">
        <v>168.95</v>
      </c>
      <c r="G524" s="195">
        <v>6</v>
      </c>
      <c r="H524" s="196">
        <v>1013.7</v>
      </c>
      <c r="I524" s="172"/>
    </row>
    <row r="525" ht="16.5" hidden="1" spans="1:9">
      <c r="A525" s="190" t="s">
        <v>240</v>
      </c>
      <c r="B525" s="191" t="s">
        <v>226</v>
      </c>
      <c r="C525" s="192" t="s">
        <v>232</v>
      </c>
      <c r="D525" s="191" t="s">
        <v>233</v>
      </c>
      <c r="E525" s="193">
        <v>42942</v>
      </c>
      <c r="F525" s="194">
        <v>340.95</v>
      </c>
      <c r="G525" s="195">
        <v>14</v>
      </c>
      <c r="H525" s="196">
        <v>4773.3</v>
      </c>
      <c r="I525" s="172"/>
    </row>
    <row r="526" ht="16.5" hidden="1" spans="1:9">
      <c r="A526" s="190" t="s">
        <v>252</v>
      </c>
      <c r="B526" s="191" t="s">
        <v>236</v>
      </c>
      <c r="C526" s="192" t="s">
        <v>237</v>
      </c>
      <c r="D526" s="191" t="s">
        <v>233</v>
      </c>
      <c r="E526" s="193">
        <v>42942</v>
      </c>
      <c r="F526" s="194">
        <v>79.99</v>
      </c>
      <c r="G526" s="195">
        <v>3</v>
      </c>
      <c r="H526" s="196">
        <v>239.97</v>
      </c>
      <c r="I526" s="172"/>
    </row>
    <row r="527" ht="16.5" hidden="1" spans="1:9">
      <c r="A527" s="190" t="s">
        <v>251</v>
      </c>
      <c r="B527" s="191" t="s">
        <v>242</v>
      </c>
      <c r="C527" s="192" t="s">
        <v>227</v>
      </c>
      <c r="D527" s="191" t="s">
        <v>247</v>
      </c>
      <c r="E527" s="193">
        <v>42943</v>
      </c>
      <c r="F527" s="194">
        <v>799.95</v>
      </c>
      <c r="G527" s="195">
        <v>6</v>
      </c>
      <c r="H527" s="196">
        <v>4799.7</v>
      </c>
      <c r="I527" s="172"/>
    </row>
    <row r="528" ht="16.5" hidden="1" spans="1:9">
      <c r="A528" s="190" t="s">
        <v>244</v>
      </c>
      <c r="B528" s="191" t="s">
        <v>236</v>
      </c>
      <c r="C528" s="192" t="s">
        <v>227</v>
      </c>
      <c r="D528" s="191" t="s">
        <v>247</v>
      </c>
      <c r="E528" s="193">
        <v>42943</v>
      </c>
      <c r="F528" s="194">
        <v>79.99</v>
      </c>
      <c r="G528" s="195">
        <v>1</v>
      </c>
      <c r="H528" s="196">
        <v>79.99</v>
      </c>
      <c r="I528" s="172"/>
    </row>
    <row r="529" ht="16.5" hidden="1" spans="1:9">
      <c r="A529" s="190" t="s">
        <v>245</v>
      </c>
      <c r="B529" s="191" t="s">
        <v>239</v>
      </c>
      <c r="C529" s="192" t="s">
        <v>243</v>
      </c>
      <c r="D529" s="191" t="s">
        <v>238</v>
      </c>
      <c r="E529" s="193">
        <v>42947</v>
      </c>
      <c r="F529" s="194">
        <v>168.95</v>
      </c>
      <c r="G529" s="195">
        <v>14</v>
      </c>
      <c r="H529" s="196">
        <v>2365.3</v>
      </c>
      <c r="I529" s="172"/>
    </row>
    <row r="530" ht="16.5" hidden="1" spans="1:9">
      <c r="A530" s="190" t="s">
        <v>241</v>
      </c>
      <c r="B530" s="191" t="s">
        <v>226</v>
      </c>
      <c r="C530" s="192" t="s">
        <v>243</v>
      </c>
      <c r="D530" s="191" t="s">
        <v>228</v>
      </c>
      <c r="E530" s="193">
        <v>42947</v>
      </c>
      <c r="F530" s="194">
        <v>340.95</v>
      </c>
      <c r="G530" s="195">
        <v>11</v>
      </c>
      <c r="H530" s="196">
        <v>3750.45</v>
      </c>
      <c r="I530" s="172"/>
    </row>
    <row r="531" ht="16.5" hidden="1" spans="1:9">
      <c r="A531" s="190" t="s">
        <v>248</v>
      </c>
      <c r="B531" s="191" t="s">
        <v>226</v>
      </c>
      <c r="C531" s="192" t="s">
        <v>243</v>
      </c>
      <c r="D531" s="191" t="s">
        <v>247</v>
      </c>
      <c r="E531" s="193">
        <v>42947</v>
      </c>
      <c r="F531" s="194">
        <v>340.95</v>
      </c>
      <c r="G531" s="195">
        <v>7</v>
      </c>
      <c r="H531" s="196">
        <v>2386.65</v>
      </c>
      <c r="I531" s="172"/>
    </row>
    <row r="532" ht="16.5" hidden="1" spans="1:9">
      <c r="A532" s="190" t="s">
        <v>245</v>
      </c>
      <c r="B532" s="191" t="s">
        <v>242</v>
      </c>
      <c r="C532" s="192" t="s">
        <v>243</v>
      </c>
      <c r="D532" s="191" t="s">
        <v>247</v>
      </c>
      <c r="E532" s="193">
        <v>42947</v>
      </c>
      <c r="F532" s="194">
        <v>799.95</v>
      </c>
      <c r="G532" s="195">
        <v>11</v>
      </c>
      <c r="H532" s="196">
        <v>8799.45</v>
      </c>
      <c r="I532" s="172"/>
    </row>
    <row r="533" ht="16.5" hidden="1" spans="1:9">
      <c r="A533" s="190" t="s">
        <v>249</v>
      </c>
      <c r="B533" s="191" t="s">
        <v>239</v>
      </c>
      <c r="C533" s="192" t="s">
        <v>243</v>
      </c>
      <c r="D533" s="191" t="s">
        <v>250</v>
      </c>
      <c r="E533" s="193">
        <v>42947</v>
      </c>
      <c r="F533" s="194">
        <v>168.95</v>
      </c>
      <c r="G533" s="195">
        <v>7</v>
      </c>
      <c r="H533" s="196">
        <v>1182.65</v>
      </c>
      <c r="I533" s="172"/>
    </row>
    <row r="534" ht="16.5" hidden="1" spans="1:9">
      <c r="A534" s="190" t="s">
        <v>244</v>
      </c>
      <c r="B534" s="191" t="s">
        <v>239</v>
      </c>
      <c r="C534" s="192" t="s">
        <v>227</v>
      </c>
      <c r="D534" s="191" t="s">
        <v>228</v>
      </c>
      <c r="E534" s="193">
        <v>42953</v>
      </c>
      <c r="F534" s="194">
        <v>168.95</v>
      </c>
      <c r="G534" s="195">
        <v>14</v>
      </c>
      <c r="H534" s="196">
        <v>2365.3</v>
      </c>
      <c r="I534" s="172"/>
    </row>
    <row r="535" ht="16.5" hidden="1" spans="1:9">
      <c r="A535" s="190" t="s">
        <v>241</v>
      </c>
      <c r="B535" s="191" t="s">
        <v>231</v>
      </c>
      <c r="C535" s="192" t="s">
        <v>243</v>
      </c>
      <c r="D535" s="191" t="s">
        <v>247</v>
      </c>
      <c r="E535" s="193">
        <v>42954</v>
      </c>
      <c r="F535" s="194">
        <v>340.95</v>
      </c>
      <c r="G535" s="195">
        <v>2</v>
      </c>
      <c r="H535" s="196">
        <v>681.9</v>
      </c>
      <c r="I535" s="172"/>
    </row>
    <row r="536" ht="16.5" hidden="1" spans="1:9">
      <c r="A536" s="190" t="s">
        <v>235</v>
      </c>
      <c r="B536" s="191" t="s">
        <v>231</v>
      </c>
      <c r="C536" s="192" t="s">
        <v>237</v>
      </c>
      <c r="D536" s="191" t="s">
        <v>250</v>
      </c>
      <c r="E536" s="193">
        <v>42954</v>
      </c>
      <c r="F536" s="194">
        <v>340.95</v>
      </c>
      <c r="G536" s="195">
        <v>15</v>
      </c>
      <c r="H536" s="196">
        <v>5114.25</v>
      </c>
      <c r="I536" s="172"/>
    </row>
    <row r="537" ht="16.5" hidden="1" spans="1:9">
      <c r="A537" s="190" t="s">
        <v>241</v>
      </c>
      <c r="B537" s="191" t="s">
        <v>231</v>
      </c>
      <c r="C537" s="192" t="s">
        <v>243</v>
      </c>
      <c r="D537" s="191" t="s">
        <v>238</v>
      </c>
      <c r="E537" s="193">
        <v>42955</v>
      </c>
      <c r="F537" s="194">
        <v>340.95</v>
      </c>
      <c r="G537" s="195">
        <v>7</v>
      </c>
      <c r="H537" s="196">
        <v>2386.65</v>
      </c>
      <c r="I537" s="172"/>
    </row>
    <row r="538" ht="16.5" hidden="1" spans="1:9">
      <c r="A538" s="190" t="s">
        <v>230</v>
      </c>
      <c r="B538" s="191" t="s">
        <v>242</v>
      </c>
      <c r="C538" s="192" t="s">
        <v>232</v>
      </c>
      <c r="D538" s="191" t="s">
        <v>233</v>
      </c>
      <c r="E538" s="193">
        <v>42956</v>
      </c>
      <c r="F538" s="194">
        <v>799.95</v>
      </c>
      <c r="G538" s="195">
        <v>4</v>
      </c>
      <c r="H538" s="196">
        <v>3199.8</v>
      </c>
      <c r="I538" s="172"/>
    </row>
    <row r="539" ht="16.5" hidden="1" spans="1:9">
      <c r="A539" s="190" t="s">
        <v>235</v>
      </c>
      <c r="B539" s="191" t="s">
        <v>231</v>
      </c>
      <c r="C539" s="192" t="s">
        <v>237</v>
      </c>
      <c r="D539" s="191" t="s">
        <v>238</v>
      </c>
      <c r="E539" s="193">
        <v>42958</v>
      </c>
      <c r="F539" s="194">
        <v>340.95</v>
      </c>
      <c r="G539" s="195">
        <v>6</v>
      </c>
      <c r="H539" s="196">
        <v>2045.7</v>
      </c>
      <c r="I539" s="172"/>
    </row>
    <row r="540" ht="16.5" hidden="1" spans="1:9">
      <c r="A540" s="190" t="s">
        <v>252</v>
      </c>
      <c r="B540" s="191" t="s">
        <v>236</v>
      </c>
      <c r="C540" s="192" t="s">
        <v>237</v>
      </c>
      <c r="D540" s="191" t="s">
        <v>238</v>
      </c>
      <c r="E540" s="193">
        <v>42958</v>
      </c>
      <c r="F540" s="194">
        <v>79.99</v>
      </c>
      <c r="G540" s="195">
        <v>3</v>
      </c>
      <c r="H540" s="196">
        <v>239.97</v>
      </c>
      <c r="I540" s="172"/>
    </row>
    <row r="541" ht="16.5" hidden="1" spans="1:9">
      <c r="A541" s="190" t="s">
        <v>244</v>
      </c>
      <c r="B541" s="191" t="s">
        <v>226</v>
      </c>
      <c r="C541" s="192" t="s">
        <v>227</v>
      </c>
      <c r="D541" s="191" t="s">
        <v>228</v>
      </c>
      <c r="E541" s="193">
        <v>42958</v>
      </c>
      <c r="F541" s="194">
        <v>340.95</v>
      </c>
      <c r="G541" s="195">
        <v>19</v>
      </c>
      <c r="H541" s="196">
        <v>6478.05</v>
      </c>
      <c r="I541" s="172"/>
    </row>
    <row r="542" ht="16.5" hidden="1" spans="1:9">
      <c r="A542" s="190" t="s">
        <v>248</v>
      </c>
      <c r="B542" s="191" t="s">
        <v>242</v>
      </c>
      <c r="C542" s="192" t="s">
        <v>243</v>
      </c>
      <c r="D542" s="191" t="s">
        <v>250</v>
      </c>
      <c r="E542" s="193">
        <v>42958</v>
      </c>
      <c r="F542" s="194">
        <v>799.95</v>
      </c>
      <c r="G542" s="195">
        <v>13</v>
      </c>
      <c r="H542" s="196">
        <v>10399.35</v>
      </c>
      <c r="I542" s="172"/>
    </row>
    <row r="543" ht="16.5" hidden="1" spans="1:9">
      <c r="A543" s="190" t="s">
        <v>225</v>
      </c>
      <c r="B543" s="191" t="s">
        <v>226</v>
      </c>
      <c r="C543" s="192" t="s">
        <v>227</v>
      </c>
      <c r="D543" s="191" t="s">
        <v>238</v>
      </c>
      <c r="E543" s="193">
        <v>42960</v>
      </c>
      <c r="F543" s="194">
        <v>340.95</v>
      </c>
      <c r="G543" s="195">
        <v>11</v>
      </c>
      <c r="H543" s="196">
        <v>3750.45</v>
      </c>
      <c r="I543" s="172"/>
    </row>
    <row r="544" ht="16.5" hidden="1" spans="1:9">
      <c r="A544" s="190" t="s">
        <v>245</v>
      </c>
      <c r="B544" s="191" t="s">
        <v>226</v>
      </c>
      <c r="C544" s="192" t="s">
        <v>243</v>
      </c>
      <c r="D544" s="191" t="s">
        <v>247</v>
      </c>
      <c r="E544" s="193">
        <v>42961</v>
      </c>
      <c r="F544" s="194">
        <v>340.95</v>
      </c>
      <c r="G544" s="195">
        <v>6</v>
      </c>
      <c r="H544" s="196">
        <v>2045.7</v>
      </c>
      <c r="I544" s="172"/>
    </row>
    <row r="545" ht="16.5" hidden="1" spans="1:9">
      <c r="A545" s="190" t="s">
        <v>252</v>
      </c>
      <c r="B545" s="191" t="s">
        <v>226</v>
      </c>
      <c r="C545" s="192" t="s">
        <v>237</v>
      </c>
      <c r="D545" s="191" t="s">
        <v>250</v>
      </c>
      <c r="E545" s="193">
        <v>42961</v>
      </c>
      <c r="F545" s="194">
        <v>340.95</v>
      </c>
      <c r="G545" s="195">
        <v>3</v>
      </c>
      <c r="H545" s="196">
        <v>1022.85</v>
      </c>
      <c r="I545" s="172"/>
    </row>
    <row r="546" ht="16.5" hidden="1" spans="1:9">
      <c r="A546" s="190" t="s">
        <v>244</v>
      </c>
      <c r="B546" s="191" t="s">
        <v>236</v>
      </c>
      <c r="C546" s="192" t="s">
        <v>227</v>
      </c>
      <c r="D546" s="191" t="s">
        <v>247</v>
      </c>
      <c r="E546" s="193">
        <v>42963</v>
      </c>
      <c r="F546" s="194">
        <v>79.99</v>
      </c>
      <c r="G546" s="195">
        <v>6</v>
      </c>
      <c r="H546" s="196">
        <v>479.94</v>
      </c>
      <c r="I546" s="172"/>
    </row>
    <row r="547" ht="16.5" hidden="1" spans="1:9">
      <c r="A547" s="190" t="s">
        <v>251</v>
      </c>
      <c r="B547" s="191" t="s">
        <v>239</v>
      </c>
      <c r="C547" s="192" t="s">
        <v>227</v>
      </c>
      <c r="D547" s="191" t="s">
        <v>250</v>
      </c>
      <c r="E547" s="193">
        <v>42963</v>
      </c>
      <c r="F547" s="194">
        <v>168.95</v>
      </c>
      <c r="G547" s="195">
        <v>8</v>
      </c>
      <c r="H547" s="196">
        <v>1351.6</v>
      </c>
      <c r="I547" s="172"/>
    </row>
    <row r="548" ht="16.5" hidden="1" spans="1:9">
      <c r="A548" s="190" t="s">
        <v>244</v>
      </c>
      <c r="B548" s="191" t="s">
        <v>231</v>
      </c>
      <c r="C548" s="192" t="s">
        <v>227</v>
      </c>
      <c r="D548" s="191" t="s">
        <v>233</v>
      </c>
      <c r="E548" s="193">
        <v>42965</v>
      </c>
      <c r="F548" s="194">
        <v>340.95</v>
      </c>
      <c r="G548" s="195">
        <v>11</v>
      </c>
      <c r="H548" s="196">
        <v>3750.45</v>
      </c>
      <c r="I548" s="172"/>
    </row>
    <row r="549" ht="16.5" hidden="1" spans="1:9">
      <c r="A549" s="190" t="s">
        <v>225</v>
      </c>
      <c r="B549" s="191" t="s">
        <v>231</v>
      </c>
      <c r="C549" s="192" t="s">
        <v>227</v>
      </c>
      <c r="D549" s="191" t="s">
        <v>233</v>
      </c>
      <c r="E549" s="193">
        <v>42965</v>
      </c>
      <c r="F549" s="194">
        <v>340.95</v>
      </c>
      <c r="G549" s="195">
        <v>11</v>
      </c>
      <c r="H549" s="196">
        <v>3750.45</v>
      </c>
      <c r="I549" s="172"/>
    </row>
    <row r="550" ht="16.5" hidden="1" spans="1:9">
      <c r="A550" s="190" t="s">
        <v>248</v>
      </c>
      <c r="B550" s="191" t="s">
        <v>231</v>
      </c>
      <c r="C550" s="192" t="s">
        <v>243</v>
      </c>
      <c r="D550" s="191" t="s">
        <v>250</v>
      </c>
      <c r="E550" s="193">
        <v>42967</v>
      </c>
      <c r="F550" s="194">
        <v>340.95</v>
      </c>
      <c r="G550" s="195">
        <v>12</v>
      </c>
      <c r="H550" s="196">
        <v>4091.4</v>
      </c>
      <c r="I550" s="172"/>
    </row>
    <row r="551" ht="16.5" hidden="1" spans="1:9">
      <c r="A551" s="190" t="s">
        <v>249</v>
      </c>
      <c r="B551" s="191" t="s">
        <v>242</v>
      </c>
      <c r="C551" s="192" t="s">
        <v>243</v>
      </c>
      <c r="D551" s="191" t="s">
        <v>250</v>
      </c>
      <c r="E551" s="193">
        <v>42968</v>
      </c>
      <c r="F551" s="194">
        <v>799.95</v>
      </c>
      <c r="G551" s="195">
        <v>13</v>
      </c>
      <c r="H551" s="196">
        <v>10399.35</v>
      </c>
      <c r="I551" s="172"/>
    </row>
    <row r="552" ht="16.5" hidden="1" spans="1:9">
      <c r="A552" s="190" t="s">
        <v>248</v>
      </c>
      <c r="B552" s="191" t="s">
        <v>239</v>
      </c>
      <c r="C552" s="192" t="s">
        <v>243</v>
      </c>
      <c r="D552" s="191" t="s">
        <v>228</v>
      </c>
      <c r="E552" s="193">
        <v>42971</v>
      </c>
      <c r="F552" s="194">
        <v>168.95</v>
      </c>
      <c r="G552" s="195">
        <v>8</v>
      </c>
      <c r="H552" s="196">
        <v>1351.6</v>
      </c>
      <c r="I552" s="172"/>
    </row>
    <row r="553" ht="16.5" hidden="1" spans="1:9">
      <c r="A553" s="190" t="s">
        <v>252</v>
      </c>
      <c r="B553" s="191" t="s">
        <v>226</v>
      </c>
      <c r="C553" s="192" t="s">
        <v>237</v>
      </c>
      <c r="D553" s="191" t="s">
        <v>247</v>
      </c>
      <c r="E553" s="193">
        <v>42975</v>
      </c>
      <c r="F553" s="194">
        <v>340.95</v>
      </c>
      <c r="G553" s="195">
        <v>2</v>
      </c>
      <c r="H553" s="196">
        <v>681.9</v>
      </c>
      <c r="I553" s="172"/>
    </row>
    <row r="554" ht="16.5" hidden="1" spans="1:9">
      <c r="A554" s="190" t="s">
        <v>252</v>
      </c>
      <c r="B554" s="191" t="s">
        <v>236</v>
      </c>
      <c r="C554" s="192" t="s">
        <v>237</v>
      </c>
      <c r="D554" s="191" t="s">
        <v>247</v>
      </c>
      <c r="E554" s="193">
        <v>42975</v>
      </c>
      <c r="F554" s="194">
        <v>79.99</v>
      </c>
      <c r="G554" s="195">
        <v>2</v>
      </c>
      <c r="H554" s="196">
        <v>159.98</v>
      </c>
      <c r="I554" s="172"/>
    </row>
    <row r="555" ht="16.5" hidden="1" spans="1:9">
      <c r="A555" s="190" t="s">
        <v>245</v>
      </c>
      <c r="B555" s="191" t="s">
        <v>231</v>
      </c>
      <c r="C555" s="192" t="s">
        <v>243</v>
      </c>
      <c r="D555" s="191" t="s">
        <v>233</v>
      </c>
      <c r="E555" s="193">
        <v>42975</v>
      </c>
      <c r="F555" s="194">
        <v>340.95</v>
      </c>
      <c r="G555" s="195">
        <v>12</v>
      </c>
      <c r="H555" s="196">
        <v>4091.4</v>
      </c>
      <c r="I555" s="172"/>
    </row>
    <row r="556" ht="16.5" hidden="1" spans="1:9">
      <c r="A556" s="190" t="s">
        <v>245</v>
      </c>
      <c r="B556" s="191" t="s">
        <v>226</v>
      </c>
      <c r="C556" s="192" t="s">
        <v>243</v>
      </c>
      <c r="D556" s="191" t="s">
        <v>238</v>
      </c>
      <c r="E556" s="193">
        <v>42978</v>
      </c>
      <c r="F556" s="194">
        <v>340.95</v>
      </c>
      <c r="G556" s="195">
        <v>13</v>
      </c>
      <c r="H556" s="196">
        <v>4432.35</v>
      </c>
      <c r="I556" s="172"/>
    </row>
    <row r="557" ht="16.5" hidden="1" spans="1:9">
      <c r="A557" s="190" t="s">
        <v>248</v>
      </c>
      <c r="B557" s="191" t="s">
        <v>242</v>
      </c>
      <c r="C557" s="192" t="s">
        <v>243</v>
      </c>
      <c r="D557" s="191" t="s">
        <v>228</v>
      </c>
      <c r="E557" s="193">
        <v>42978</v>
      </c>
      <c r="F557" s="194">
        <v>799.95</v>
      </c>
      <c r="G557" s="195">
        <v>9</v>
      </c>
      <c r="H557" s="196">
        <v>7199.55</v>
      </c>
      <c r="I557" s="172"/>
    </row>
    <row r="558" ht="16.5" hidden="1" spans="1:9">
      <c r="A558" s="190" t="s">
        <v>244</v>
      </c>
      <c r="B558" s="191" t="s">
        <v>231</v>
      </c>
      <c r="C558" s="192" t="s">
        <v>227</v>
      </c>
      <c r="D558" s="191" t="s">
        <v>247</v>
      </c>
      <c r="E558" s="193">
        <v>42978</v>
      </c>
      <c r="F558" s="194">
        <v>340.95</v>
      </c>
      <c r="G558" s="195">
        <v>11</v>
      </c>
      <c r="H558" s="196">
        <v>3750.45</v>
      </c>
      <c r="I558" s="172"/>
    </row>
    <row r="559" ht="16.5" hidden="1" spans="1:9">
      <c r="A559" s="190" t="s">
        <v>251</v>
      </c>
      <c r="B559" s="191" t="s">
        <v>242</v>
      </c>
      <c r="C559" s="192" t="s">
        <v>227</v>
      </c>
      <c r="D559" s="191" t="s">
        <v>228</v>
      </c>
      <c r="E559" s="193">
        <v>42979</v>
      </c>
      <c r="F559" s="194">
        <v>799.95</v>
      </c>
      <c r="G559" s="195">
        <v>8</v>
      </c>
      <c r="H559" s="196">
        <v>6399.6</v>
      </c>
      <c r="I559" s="172"/>
    </row>
    <row r="560" ht="16.5" hidden="1" spans="1:9">
      <c r="A560" s="190" t="s">
        <v>230</v>
      </c>
      <c r="B560" s="191" t="s">
        <v>226</v>
      </c>
      <c r="C560" s="192" t="s">
        <v>232</v>
      </c>
      <c r="D560" s="191" t="s">
        <v>250</v>
      </c>
      <c r="E560" s="193">
        <v>42979</v>
      </c>
      <c r="F560" s="194">
        <v>340.95</v>
      </c>
      <c r="G560" s="195">
        <v>4</v>
      </c>
      <c r="H560" s="196">
        <v>1363.8</v>
      </c>
      <c r="I560" s="172"/>
    </row>
    <row r="561" ht="16.5" hidden="1" spans="1:9">
      <c r="A561" s="190" t="s">
        <v>248</v>
      </c>
      <c r="B561" s="191" t="s">
        <v>231</v>
      </c>
      <c r="C561" s="192" t="s">
        <v>243</v>
      </c>
      <c r="D561" s="191" t="s">
        <v>233</v>
      </c>
      <c r="E561" s="193">
        <v>42982</v>
      </c>
      <c r="F561" s="194">
        <v>340.95</v>
      </c>
      <c r="G561" s="195">
        <v>4</v>
      </c>
      <c r="H561" s="196">
        <v>1363.8</v>
      </c>
      <c r="I561" s="172"/>
    </row>
    <row r="562" ht="16.5" hidden="1" spans="1:9">
      <c r="A562" s="190" t="s">
        <v>252</v>
      </c>
      <c r="B562" s="191" t="s">
        <v>231</v>
      </c>
      <c r="C562" s="192" t="s">
        <v>237</v>
      </c>
      <c r="D562" s="191" t="s">
        <v>250</v>
      </c>
      <c r="E562" s="193">
        <v>42982</v>
      </c>
      <c r="F562" s="194">
        <v>340.95</v>
      </c>
      <c r="G562" s="195">
        <v>8</v>
      </c>
      <c r="H562" s="196">
        <v>2727.6</v>
      </c>
      <c r="I562" s="172"/>
    </row>
    <row r="563" ht="16.5" hidden="1" spans="1:9">
      <c r="A563" s="190" t="s">
        <v>245</v>
      </c>
      <c r="B563" s="191" t="s">
        <v>236</v>
      </c>
      <c r="C563" s="192" t="s">
        <v>243</v>
      </c>
      <c r="D563" s="191" t="s">
        <v>228</v>
      </c>
      <c r="E563" s="193">
        <v>42983</v>
      </c>
      <c r="F563" s="194">
        <v>79.99</v>
      </c>
      <c r="G563" s="195">
        <v>18</v>
      </c>
      <c r="H563" s="196">
        <v>1439.82</v>
      </c>
      <c r="I563" s="172"/>
    </row>
    <row r="564" ht="16.5" hidden="1" spans="1:9">
      <c r="A564" s="190" t="s">
        <v>241</v>
      </c>
      <c r="B564" s="191" t="s">
        <v>236</v>
      </c>
      <c r="C564" s="192" t="s">
        <v>243</v>
      </c>
      <c r="D564" s="191" t="s">
        <v>233</v>
      </c>
      <c r="E564" s="193">
        <v>42983</v>
      </c>
      <c r="F564" s="194">
        <v>79.99</v>
      </c>
      <c r="G564" s="195">
        <v>9</v>
      </c>
      <c r="H564" s="196">
        <v>719.91</v>
      </c>
      <c r="I564" s="172"/>
    </row>
    <row r="565" ht="16.5" hidden="1" spans="1:9">
      <c r="A565" s="190" t="s">
        <v>248</v>
      </c>
      <c r="B565" s="191" t="s">
        <v>236</v>
      </c>
      <c r="C565" s="192" t="s">
        <v>243</v>
      </c>
      <c r="D565" s="191" t="s">
        <v>238</v>
      </c>
      <c r="E565" s="193">
        <v>42986</v>
      </c>
      <c r="F565" s="194">
        <v>79.99</v>
      </c>
      <c r="G565" s="195">
        <v>1</v>
      </c>
      <c r="H565" s="196">
        <v>79.99</v>
      </c>
      <c r="I565" s="172"/>
    </row>
    <row r="566" ht="16.5" hidden="1" spans="1:9">
      <c r="A566" s="190" t="s">
        <v>249</v>
      </c>
      <c r="B566" s="191" t="s">
        <v>242</v>
      </c>
      <c r="C566" s="192" t="s">
        <v>243</v>
      </c>
      <c r="D566" s="191" t="s">
        <v>250</v>
      </c>
      <c r="E566" s="193">
        <v>42989</v>
      </c>
      <c r="F566" s="194">
        <v>799.95</v>
      </c>
      <c r="G566" s="195">
        <v>10</v>
      </c>
      <c r="H566" s="196">
        <v>7999.5</v>
      </c>
      <c r="I566" s="172"/>
    </row>
    <row r="567" ht="16.5" hidden="1" spans="1:9">
      <c r="A567" s="190" t="s">
        <v>249</v>
      </c>
      <c r="B567" s="191" t="s">
        <v>226</v>
      </c>
      <c r="C567" s="192" t="s">
        <v>243</v>
      </c>
      <c r="D567" s="191" t="s">
        <v>228</v>
      </c>
      <c r="E567" s="193">
        <v>42991</v>
      </c>
      <c r="F567" s="194">
        <v>340.95</v>
      </c>
      <c r="G567" s="195">
        <v>18</v>
      </c>
      <c r="H567" s="196">
        <v>6137.1</v>
      </c>
      <c r="I567" s="172"/>
    </row>
    <row r="568" ht="16.5" hidden="1" spans="1:9">
      <c r="A568" s="190" t="s">
        <v>235</v>
      </c>
      <c r="B568" s="191" t="s">
        <v>231</v>
      </c>
      <c r="C568" s="192" t="s">
        <v>237</v>
      </c>
      <c r="D568" s="191" t="s">
        <v>247</v>
      </c>
      <c r="E568" s="193">
        <v>42991</v>
      </c>
      <c r="F568" s="194">
        <v>340.95</v>
      </c>
      <c r="G568" s="195">
        <v>4</v>
      </c>
      <c r="H568" s="196">
        <v>1363.8</v>
      </c>
      <c r="I568" s="172"/>
    </row>
    <row r="569" ht="16.5" hidden="1" spans="1:9">
      <c r="A569" s="190" t="s">
        <v>244</v>
      </c>
      <c r="B569" s="191" t="s">
        <v>239</v>
      </c>
      <c r="C569" s="192" t="s">
        <v>227</v>
      </c>
      <c r="D569" s="191" t="s">
        <v>233</v>
      </c>
      <c r="E569" s="193">
        <v>42991</v>
      </c>
      <c r="F569" s="194">
        <v>168.95</v>
      </c>
      <c r="G569" s="195">
        <v>9</v>
      </c>
      <c r="H569" s="196">
        <v>1520.55</v>
      </c>
      <c r="I569" s="172"/>
    </row>
    <row r="570" ht="16.5" hidden="1" spans="1:9">
      <c r="A570" s="190" t="s">
        <v>225</v>
      </c>
      <c r="B570" s="191" t="s">
        <v>226</v>
      </c>
      <c r="C570" s="192" t="s">
        <v>227</v>
      </c>
      <c r="D570" s="191" t="s">
        <v>247</v>
      </c>
      <c r="E570" s="193">
        <v>42992</v>
      </c>
      <c r="F570" s="194">
        <v>340.95</v>
      </c>
      <c r="G570" s="195">
        <v>4</v>
      </c>
      <c r="H570" s="196">
        <v>1363.8</v>
      </c>
      <c r="I570" s="172"/>
    </row>
    <row r="571" ht="16.5" hidden="1" spans="1:9">
      <c r="A571" s="190" t="s">
        <v>230</v>
      </c>
      <c r="B571" s="191" t="s">
        <v>242</v>
      </c>
      <c r="C571" s="192" t="s">
        <v>232</v>
      </c>
      <c r="D571" s="191" t="s">
        <v>228</v>
      </c>
      <c r="E571" s="193">
        <v>42993</v>
      </c>
      <c r="F571" s="194">
        <v>799.95</v>
      </c>
      <c r="G571" s="195">
        <v>7</v>
      </c>
      <c r="H571" s="196">
        <v>5599.65</v>
      </c>
      <c r="I571" s="172"/>
    </row>
    <row r="572" ht="16.5" hidden="1" spans="1:9">
      <c r="A572" s="190" t="s">
        <v>244</v>
      </c>
      <c r="B572" s="191" t="s">
        <v>226</v>
      </c>
      <c r="C572" s="192" t="s">
        <v>227</v>
      </c>
      <c r="D572" s="191" t="s">
        <v>247</v>
      </c>
      <c r="E572" s="193">
        <v>42993</v>
      </c>
      <c r="F572" s="194">
        <v>340.95</v>
      </c>
      <c r="G572" s="195">
        <v>6</v>
      </c>
      <c r="H572" s="196">
        <v>2045.7</v>
      </c>
      <c r="I572" s="172"/>
    </row>
    <row r="573" ht="16.5" hidden="1" spans="1:9">
      <c r="A573" s="190" t="s">
        <v>235</v>
      </c>
      <c r="B573" s="191" t="s">
        <v>239</v>
      </c>
      <c r="C573" s="192" t="s">
        <v>237</v>
      </c>
      <c r="D573" s="191" t="s">
        <v>247</v>
      </c>
      <c r="E573" s="193">
        <v>42995</v>
      </c>
      <c r="F573" s="194">
        <v>168.95</v>
      </c>
      <c r="G573" s="195">
        <v>14</v>
      </c>
      <c r="H573" s="196">
        <v>2365.3</v>
      </c>
      <c r="I573" s="172"/>
    </row>
    <row r="574" ht="16.5" hidden="1" spans="1:9">
      <c r="A574" s="190" t="s">
        <v>248</v>
      </c>
      <c r="B574" s="191" t="s">
        <v>236</v>
      </c>
      <c r="C574" s="192" t="s">
        <v>243</v>
      </c>
      <c r="D574" s="191" t="s">
        <v>228</v>
      </c>
      <c r="E574" s="193">
        <v>42996</v>
      </c>
      <c r="F574" s="194">
        <v>79.99</v>
      </c>
      <c r="G574" s="195">
        <v>9</v>
      </c>
      <c r="H574" s="196">
        <v>719.91</v>
      </c>
      <c r="I574" s="172"/>
    </row>
    <row r="575" ht="16.5" hidden="1" spans="1:9">
      <c r="A575" s="190" t="s">
        <v>251</v>
      </c>
      <c r="B575" s="191" t="s">
        <v>226</v>
      </c>
      <c r="C575" s="192" t="s">
        <v>237</v>
      </c>
      <c r="D575" s="191" t="s">
        <v>250</v>
      </c>
      <c r="E575" s="193">
        <v>42996</v>
      </c>
      <c r="F575" s="194">
        <v>340.95</v>
      </c>
      <c r="G575" s="195">
        <v>10</v>
      </c>
      <c r="H575" s="196">
        <v>3409.5</v>
      </c>
      <c r="I575" s="172"/>
    </row>
    <row r="576" ht="16.5" hidden="1" spans="1:9">
      <c r="A576" s="190" t="s">
        <v>251</v>
      </c>
      <c r="B576" s="191" t="s">
        <v>231</v>
      </c>
      <c r="C576" s="192" t="s">
        <v>227</v>
      </c>
      <c r="D576" s="191" t="s">
        <v>250</v>
      </c>
      <c r="E576" s="193">
        <v>42996</v>
      </c>
      <c r="F576" s="194">
        <v>340.95</v>
      </c>
      <c r="G576" s="195">
        <v>13</v>
      </c>
      <c r="H576" s="196">
        <v>4432.35</v>
      </c>
      <c r="I576" s="172"/>
    </row>
    <row r="577" ht="16.5" hidden="1" spans="1:9">
      <c r="A577" s="190" t="s">
        <v>241</v>
      </c>
      <c r="B577" s="191" t="s">
        <v>242</v>
      </c>
      <c r="C577" s="192" t="s">
        <v>243</v>
      </c>
      <c r="D577" s="191" t="s">
        <v>228</v>
      </c>
      <c r="E577" s="193">
        <v>42997</v>
      </c>
      <c r="F577" s="194">
        <v>799.95</v>
      </c>
      <c r="G577" s="195">
        <v>12</v>
      </c>
      <c r="H577" s="196">
        <v>9599.4</v>
      </c>
      <c r="I577" s="172"/>
    </row>
    <row r="578" ht="16.5" hidden="1" spans="1:9">
      <c r="A578" s="190" t="s">
        <v>251</v>
      </c>
      <c r="B578" s="191" t="s">
        <v>226</v>
      </c>
      <c r="C578" s="192" t="s">
        <v>237</v>
      </c>
      <c r="D578" s="191" t="s">
        <v>247</v>
      </c>
      <c r="E578" s="193">
        <v>42997</v>
      </c>
      <c r="F578" s="194">
        <v>340.95</v>
      </c>
      <c r="G578" s="195">
        <v>4</v>
      </c>
      <c r="H578" s="196">
        <v>1363.8</v>
      </c>
      <c r="I578" s="172"/>
    </row>
    <row r="579" ht="16.5" hidden="1" spans="1:9">
      <c r="A579" s="190" t="s">
        <v>252</v>
      </c>
      <c r="B579" s="191" t="s">
        <v>231</v>
      </c>
      <c r="C579" s="192" t="s">
        <v>237</v>
      </c>
      <c r="D579" s="191" t="s">
        <v>238</v>
      </c>
      <c r="E579" s="193">
        <v>42998</v>
      </c>
      <c r="F579" s="194">
        <v>340.95</v>
      </c>
      <c r="G579" s="195">
        <v>6</v>
      </c>
      <c r="H579" s="196">
        <v>2045.7</v>
      </c>
      <c r="I579" s="172"/>
    </row>
    <row r="580" ht="16.5" hidden="1" spans="1:9">
      <c r="A580" s="190" t="s">
        <v>235</v>
      </c>
      <c r="B580" s="191" t="s">
        <v>236</v>
      </c>
      <c r="C580" s="192" t="s">
        <v>237</v>
      </c>
      <c r="D580" s="191" t="s">
        <v>247</v>
      </c>
      <c r="E580" s="193">
        <v>42999</v>
      </c>
      <c r="F580" s="194">
        <v>79.99</v>
      </c>
      <c r="G580" s="195">
        <v>2</v>
      </c>
      <c r="H580" s="196">
        <v>159.98</v>
      </c>
      <c r="I580" s="172"/>
    </row>
    <row r="581" ht="16.5" hidden="1" spans="1:9">
      <c r="A581" s="190" t="s">
        <v>252</v>
      </c>
      <c r="B581" s="191" t="s">
        <v>239</v>
      </c>
      <c r="C581" s="192" t="s">
        <v>237</v>
      </c>
      <c r="D581" s="191" t="s">
        <v>233</v>
      </c>
      <c r="E581" s="193">
        <v>42999</v>
      </c>
      <c r="F581" s="194">
        <v>168.95</v>
      </c>
      <c r="G581" s="195">
        <v>15</v>
      </c>
      <c r="H581" s="196">
        <v>2534.25</v>
      </c>
      <c r="I581" s="172"/>
    </row>
    <row r="582" ht="16.5" hidden="1" spans="1:9">
      <c r="A582" s="190" t="s">
        <v>245</v>
      </c>
      <c r="B582" s="191" t="s">
        <v>239</v>
      </c>
      <c r="C582" s="192" t="s">
        <v>243</v>
      </c>
      <c r="D582" s="191" t="s">
        <v>250</v>
      </c>
      <c r="E582" s="193">
        <v>43002</v>
      </c>
      <c r="F582" s="194">
        <v>168.95</v>
      </c>
      <c r="G582" s="195">
        <v>9</v>
      </c>
      <c r="H582" s="196">
        <v>1520.55</v>
      </c>
      <c r="I582" s="172"/>
    </row>
    <row r="583" ht="16.5" hidden="1" spans="1:9">
      <c r="A583" s="190" t="s">
        <v>225</v>
      </c>
      <c r="B583" s="191" t="s">
        <v>231</v>
      </c>
      <c r="C583" s="192" t="s">
        <v>227</v>
      </c>
      <c r="D583" s="191" t="s">
        <v>238</v>
      </c>
      <c r="E583" s="193">
        <v>43003</v>
      </c>
      <c r="F583" s="194">
        <v>340.95</v>
      </c>
      <c r="G583" s="195">
        <v>4</v>
      </c>
      <c r="H583" s="196">
        <v>1363.8</v>
      </c>
      <c r="I583" s="172"/>
    </row>
    <row r="584" ht="16.5" hidden="1" spans="1:9">
      <c r="A584" s="190" t="s">
        <v>240</v>
      </c>
      <c r="B584" s="191" t="s">
        <v>226</v>
      </c>
      <c r="C584" s="192" t="s">
        <v>232</v>
      </c>
      <c r="D584" s="191" t="s">
        <v>247</v>
      </c>
      <c r="E584" s="193">
        <v>43003</v>
      </c>
      <c r="F584" s="194">
        <v>340.95</v>
      </c>
      <c r="G584" s="195">
        <v>10</v>
      </c>
      <c r="H584" s="196">
        <v>3409.5</v>
      </c>
      <c r="I584" s="172"/>
    </row>
    <row r="585" ht="16.5" hidden="1" spans="1:9">
      <c r="A585" s="190" t="s">
        <v>248</v>
      </c>
      <c r="B585" s="191" t="s">
        <v>231</v>
      </c>
      <c r="C585" s="192" t="s">
        <v>243</v>
      </c>
      <c r="D585" s="191" t="s">
        <v>247</v>
      </c>
      <c r="E585" s="193">
        <v>43003</v>
      </c>
      <c r="F585" s="194">
        <v>340.95</v>
      </c>
      <c r="G585" s="195">
        <v>10</v>
      </c>
      <c r="H585" s="196">
        <v>3409.5</v>
      </c>
      <c r="I585" s="172"/>
    </row>
    <row r="586" ht="16.5" hidden="1" spans="1:9">
      <c r="A586" s="190" t="s">
        <v>225</v>
      </c>
      <c r="B586" s="191" t="s">
        <v>226</v>
      </c>
      <c r="C586" s="192" t="s">
        <v>227</v>
      </c>
      <c r="D586" s="191" t="s">
        <v>233</v>
      </c>
      <c r="E586" s="193">
        <v>43004</v>
      </c>
      <c r="F586" s="194">
        <v>340.95</v>
      </c>
      <c r="G586" s="195">
        <v>4</v>
      </c>
      <c r="H586" s="196">
        <v>1363.8</v>
      </c>
      <c r="I586" s="172"/>
    </row>
    <row r="587" ht="16.5" hidden="1" spans="1:9">
      <c r="A587" s="190" t="s">
        <v>251</v>
      </c>
      <c r="B587" s="191" t="s">
        <v>231</v>
      </c>
      <c r="C587" s="192" t="s">
        <v>227</v>
      </c>
      <c r="D587" s="191" t="s">
        <v>247</v>
      </c>
      <c r="E587" s="193">
        <v>43005</v>
      </c>
      <c r="F587" s="194">
        <v>340.95</v>
      </c>
      <c r="G587" s="195">
        <v>6</v>
      </c>
      <c r="H587" s="196">
        <v>2045.7</v>
      </c>
      <c r="I587" s="172"/>
    </row>
    <row r="588" ht="16.5" hidden="1" spans="1:9">
      <c r="A588" s="190" t="s">
        <v>225</v>
      </c>
      <c r="B588" s="191" t="s">
        <v>231</v>
      </c>
      <c r="C588" s="192" t="s">
        <v>227</v>
      </c>
      <c r="D588" s="191" t="s">
        <v>233</v>
      </c>
      <c r="E588" s="193">
        <v>43005</v>
      </c>
      <c r="F588" s="194">
        <v>340.95</v>
      </c>
      <c r="G588" s="195">
        <v>6</v>
      </c>
      <c r="H588" s="196">
        <v>2045.7</v>
      </c>
      <c r="I588" s="172"/>
    </row>
    <row r="589" ht="16.5" hidden="1" spans="1:9">
      <c r="A589" s="190" t="s">
        <v>252</v>
      </c>
      <c r="B589" s="191" t="s">
        <v>231</v>
      </c>
      <c r="C589" s="192" t="s">
        <v>237</v>
      </c>
      <c r="D589" s="191" t="s">
        <v>238</v>
      </c>
      <c r="E589" s="193">
        <v>43007</v>
      </c>
      <c r="F589" s="194">
        <v>340.95</v>
      </c>
      <c r="G589" s="195">
        <v>7</v>
      </c>
      <c r="H589" s="196">
        <v>2386.65</v>
      </c>
      <c r="I589" s="172"/>
    </row>
    <row r="590" ht="16.5" hidden="1" spans="1:9">
      <c r="A590" s="190" t="s">
        <v>245</v>
      </c>
      <c r="B590" s="191" t="s">
        <v>239</v>
      </c>
      <c r="C590" s="192" t="s">
        <v>243</v>
      </c>
      <c r="D590" s="191" t="s">
        <v>228</v>
      </c>
      <c r="E590" s="193">
        <v>43007</v>
      </c>
      <c r="F590" s="194">
        <v>168.95</v>
      </c>
      <c r="G590" s="195">
        <v>8</v>
      </c>
      <c r="H590" s="196">
        <v>1351.6</v>
      </c>
      <c r="I590" s="172"/>
    </row>
    <row r="591" ht="16.5" hidden="1" spans="1:9">
      <c r="A591" s="190" t="s">
        <v>241</v>
      </c>
      <c r="B591" s="191" t="s">
        <v>231</v>
      </c>
      <c r="C591" s="192" t="s">
        <v>243</v>
      </c>
      <c r="D591" s="191" t="s">
        <v>228</v>
      </c>
      <c r="E591" s="193">
        <v>43007</v>
      </c>
      <c r="F591" s="194">
        <v>340.95</v>
      </c>
      <c r="G591" s="195">
        <v>15</v>
      </c>
      <c r="H591" s="196">
        <v>5114.25</v>
      </c>
      <c r="I591" s="172"/>
    </row>
    <row r="592" ht="16.5" hidden="1" spans="1:9">
      <c r="A592" s="190" t="s">
        <v>245</v>
      </c>
      <c r="B592" s="191" t="s">
        <v>226</v>
      </c>
      <c r="C592" s="192" t="s">
        <v>243</v>
      </c>
      <c r="D592" s="191" t="s">
        <v>233</v>
      </c>
      <c r="E592" s="193">
        <v>43007</v>
      </c>
      <c r="F592" s="194">
        <v>340.95</v>
      </c>
      <c r="G592" s="195">
        <v>4</v>
      </c>
      <c r="H592" s="196">
        <v>1363.8</v>
      </c>
      <c r="I592" s="172"/>
    </row>
    <row r="593" ht="16.5" hidden="1" spans="1:9">
      <c r="A593" s="190" t="s">
        <v>225</v>
      </c>
      <c r="B593" s="191" t="s">
        <v>231</v>
      </c>
      <c r="C593" s="192" t="s">
        <v>227</v>
      </c>
      <c r="D593" s="191" t="s">
        <v>247</v>
      </c>
      <c r="E593" s="193">
        <v>43010</v>
      </c>
      <c r="F593" s="194">
        <v>340.95</v>
      </c>
      <c r="G593" s="195">
        <v>12</v>
      </c>
      <c r="H593" s="196">
        <v>4091.4</v>
      </c>
      <c r="I593" s="172"/>
    </row>
    <row r="594" ht="16.5" hidden="1" spans="1:9">
      <c r="A594" s="190" t="s">
        <v>241</v>
      </c>
      <c r="B594" s="191" t="s">
        <v>242</v>
      </c>
      <c r="C594" s="192" t="s">
        <v>243</v>
      </c>
      <c r="D594" s="191" t="s">
        <v>250</v>
      </c>
      <c r="E594" s="193">
        <v>43011</v>
      </c>
      <c r="F594" s="194">
        <v>799.95</v>
      </c>
      <c r="G594" s="195">
        <v>9</v>
      </c>
      <c r="H594" s="196">
        <v>7199.55</v>
      </c>
      <c r="I594" s="172"/>
    </row>
    <row r="595" ht="16.5" hidden="1" spans="1:9">
      <c r="A595" s="190" t="s">
        <v>235</v>
      </c>
      <c r="B595" s="191" t="s">
        <v>226</v>
      </c>
      <c r="C595" s="192" t="s">
        <v>237</v>
      </c>
      <c r="D595" s="191" t="s">
        <v>233</v>
      </c>
      <c r="E595" s="193">
        <v>43013</v>
      </c>
      <c r="F595" s="194">
        <v>340.95</v>
      </c>
      <c r="G595" s="195">
        <v>12</v>
      </c>
      <c r="H595" s="196">
        <v>4091.4</v>
      </c>
      <c r="I595" s="172"/>
    </row>
    <row r="596" ht="16.5" hidden="1" spans="1:9">
      <c r="A596" s="190" t="s">
        <v>248</v>
      </c>
      <c r="B596" s="191" t="s">
        <v>242</v>
      </c>
      <c r="C596" s="192" t="s">
        <v>243</v>
      </c>
      <c r="D596" s="191" t="s">
        <v>233</v>
      </c>
      <c r="E596" s="193">
        <v>43013</v>
      </c>
      <c r="F596" s="194">
        <v>799.95</v>
      </c>
      <c r="G596" s="195">
        <v>13</v>
      </c>
      <c r="H596" s="196">
        <v>10399.35</v>
      </c>
      <c r="I596" s="172"/>
    </row>
    <row r="597" ht="16.5" hidden="1" spans="1:9">
      <c r="A597" s="190" t="s">
        <v>249</v>
      </c>
      <c r="B597" s="191" t="s">
        <v>236</v>
      </c>
      <c r="C597" s="192" t="s">
        <v>243</v>
      </c>
      <c r="D597" s="191" t="s">
        <v>233</v>
      </c>
      <c r="E597" s="193">
        <v>43013</v>
      </c>
      <c r="F597" s="194">
        <v>79.99</v>
      </c>
      <c r="G597" s="195">
        <v>7</v>
      </c>
      <c r="H597" s="196">
        <v>559.93</v>
      </c>
      <c r="I597" s="172"/>
    </row>
    <row r="598" ht="16.5" hidden="1" spans="1:9">
      <c r="A598" s="190" t="s">
        <v>245</v>
      </c>
      <c r="B598" s="191" t="s">
        <v>239</v>
      </c>
      <c r="C598" s="192" t="s">
        <v>243</v>
      </c>
      <c r="D598" s="191" t="s">
        <v>238</v>
      </c>
      <c r="E598" s="193">
        <v>43017</v>
      </c>
      <c r="F598" s="194">
        <v>168.95</v>
      </c>
      <c r="G598" s="195">
        <v>1</v>
      </c>
      <c r="H598" s="196">
        <v>168.95</v>
      </c>
      <c r="I598" s="172"/>
    </row>
    <row r="599" ht="16.5" hidden="1" spans="1:9">
      <c r="A599" s="190" t="s">
        <v>244</v>
      </c>
      <c r="B599" s="191" t="s">
        <v>236</v>
      </c>
      <c r="C599" s="192" t="s">
        <v>227</v>
      </c>
      <c r="D599" s="191" t="s">
        <v>228</v>
      </c>
      <c r="E599" s="193">
        <v>43017</v>
      </c>
      <c r="F599" s="194">
        <v>79.99</v>
      </c>
      <c r="G599" s="195">
        <v>7</v>
      </c>
      <c r="H599" s="196">
        <v>559.93</v>
      </c>
      <c r="I599" s="172"/>
    </row>
    <row r="600" ht="16.5" hidden="1" spans="1:9">
      <c r="A600" s="190" t="s">
        <v>241</v>
      </c>
      <c r="B600" s="191" t="s">
        <v>239</v>
      </c>
      <c r="C600" s="192" t="s">
        <v>243</v>
      </c>
      <c r="D600" s="191" t="s">
        <v>247</v>
      </c>
      <c r="E600" s="193">
        <v>43018</v>
      </c>
      <c r="F600" s="194">
        <v>168.95</v>
      </c>
      <c r="G600" s="195">
        <v>12</v>
      </c>
      <c r="H600" s="196">
        <v>2027.4</v>
      </c>
      <c r="I600" s="172"/>
    </row>
    <row r="601" ht="16.5" hidden="1" spans="1:9">
      <c r="A601" s="190" t="s">
        <v>244</v>
      </c>
      <c r="B601" s="191" t="s">
        <v>242</v>
      </c>
      <c r="C601" s="192" t="s">
        <v>227</v>
      </c>
      <c r="D601" s="191" t="s">
        <v>250</v>
      </c>
      <c r="E601" s="193">
        <v>43018</v>
      </c>
      <c r="F601" s="194">
        <v>799.95</v>
      </c>
      <c r="G601" s="195">
        <v>5</v>
      </c>
      <c r="H601" s="196">
        <v>3999.75</v>
      </c>
      <c r="I601" s="172"/>
    </row>
    <row r="602" ht="16.5" hidden="1" spans="1:9">
      <c r="A602" s="190" t="s">
        <v>252</v>
      </c>
      <c r="B602" s="191" t="s">
        <v>231</v>
      </c>
      <c r="C602" s="192" t="s">
        <v>237</v>
      </c>
      <c r="D602" s="191" t="s">
        <v>247</v>
      </c>
      <c r="E602" s="193">
        <v>43019</v>
      </c>
      <c r="F602" s="194">
        <v>340.95</v>
      </c>
      <c r="G602" s="195">
        <v>2</v>
      </c>
      <c r="H602" s="196">
        <v>681.9</v>
      </c>
      <c r="I602" s="172"/>
    </row>
    <row r="603" ht="16.5" hidden="1" spans="1:9">
      <c r="A603" s="190" t="s">
        <v>252</v>
      </c>
      <c r="B603" s="191" t="s">
        <v>242</v>
      </c>
      <c r="C603" s="192" t="s">
        <v>237</v>
      </c>
      <c r="D603" s="191" t="s">
        <v>233</v>
      </c>
      <c r="E603" s="193">
        <v>43020</v>
      </c>
      <c r="F603" s="194">
        <v>799.95</v>
      </c>
      <c r="G603" s="195">
        <v>14</v>
      </c>
      <c r="H603" s="196">
        <v>11199.3</v>
      </c>
      <c r="I603" s="172"/>
    </row>
    <row r="604" ht="16.5" hidden="1" spans="1:9">
      <c r="A604" s="190" t="s">
        <v>230</v>
      </c>
      <c r="B604" s="191" t="s">
        <v>236</v>
      </c>
      <c r="C604" s="192" t="s">
        <v>232</v>
      </c>
      <c r="D604" s="191" t="s">
        <v>233</v>
      </c>
      <c r="E604" s="193">
        <v>43021</v>
      </c>
      <c r="F604" s="194">
        <v>79.99</v>
      </c>
      <c r="G604" s="195">
        <v>9</v>
      </c>
      <c r="H604" s="196">
        <v>719.91</v>
      </c>
      <c r="I604" s="172"/>
    </row>
    <row r="605" ht="16.5" hidden="1" spans="1:9">
      <c r="A605" s="190" t="s">
        <v>225</v>
      </c>
      <c r="B605" s="191" t="s">
        <v>242</v>
      </c>
      <c r="C605" s="192" t="s">
        <v>227</v>
      </c>
      <c r="D605" s="191" t="s">
        <v>247</v>
      </c>
      <c r="E605" s="193">
        <v>43023</v>
      </c>
      <c r="F605" s="194">
        <v>799.95</v>
      </c>
      <c r="G605" s="195">
        <v>10</v>
      </c>
      <c r="H605" s="196">
        <v>7999.5</v>
      </c>
      <c r="I605" s="172"/>
    </row>
    <row r="606" ht="16.5" hidden="1" spans="1:9">
      <c r="A606" s="190" t="s">
        <v>230</v>
      </c>
      <c r="B606" s="191" t="s">
        <v>242</v>
      </c>
      <c r="C606" s="192" t="s">
        <v>232</v>
      </c>
      <c r="D606" s="191" t="s">
        <v>238</v>
      </c>
      <c r="E606" s="193">
        <v>43024</v>
      </c>
      <c r="F606" s="194">
        <v>799.95</v>
      </c>
      <c r="G606" s="195">
        <v>8</v>
      </c>
      <c r="H606" s="196">
        <v>6399.6</v>
      </c>
      <c r="I606" s="172"/>
    </row>
    <row r="607" ht="16.5" hidden="1" spans="1:9">
      <c r="A607" s="190" t="s">
        <v>235</v>
      </c>
      <c r="B607" s="191" t="s">
        <v>242</v>
      </c>
      <c r="C607" s="192" t="s">
        <v>237</v>
      </c>
      <c r="D607" s="191" t="s">
        <v>228</v>
      </c>
      <c r="E607" s="193">
        <v>43025</v>
      </c>
      <c r="F607" s="194">
        <v>799.95</v>
      </c>
      <c r="G607" s="195">
        <v>11</v>
      </c>
      <c r="H607" s="196">
        <v>8799.45</v>
      </c>
      <c r="I607" s="172"/>
    </row>
    <row r="608" ht="16.5" hidden="1" spans="1:9">
      <c r="A608" s="190" t="s">
        <v>248</v>
      </c>
      <c r="B608" s="191" t="s">
        <v>236</v>
      </c>
      <c r="C608" s="192" t="s">
        <v>243</v>
      </c>
      <c r="D608" s="191" t="s">
        <v>233</v>
      </c>
      <c r="E608" s="193">
        <v>43025</v>
      </c>
      <c r="F608" s="194">
        <v>79.99</v>
      </c>
      <c r="G608" s="195">
        <v>6</v>
      </c>
      <c r="H608" s="196">
        <v>479.94</v>
      </c>
      <c r="I608" s="172"/>
    </row>
    <row r="609" ht="16.5" hidden="1" spans="1:9">
      <c r="A609" s="190" t="s">
        <v>230</v>
      </c>
      <c r="B609" s="191" t="s">
        <v>242</v>
      </c>
      <c r="C609" s="192" t="s">
        <v>232</v>
      </c>
      <c r="D609" s="191" t="s">
        <v>250</v>
      </c>
      <c r="E609" s="193">
        <v>43026</v>
      </c>
      <c r="F609" s="194">
        <v>799.95</v>
      </c>
      <c r="G609" s="195">
        <v>9</v>
      </c>
      <c r="H609" s="196">
        <v>7199.55</v>
      </c>
      <c r="I609" s="172"/>
    </row>
    <row r="610" ht="16.5" hidden="1" spans="1:9">
      <c r="A610" s="190" t="s">
        <v>251</v>
      </c>
      <c r="B610" s="191" t="s">
        <v>231</v>
      </c>
      <c r="C610" s="192" t="s">
        <v>227</v>
      </c>
      <c r="D610" s="191" t="s">
        <v>233</v>
      </c>
      <c r="E610" s="193">
        <v>43027</v>
      </c>
      <c r="F610" s="194">
        <v>340.95</v>
      </c>
      <c r="G610" s="195">
        <v>4</v>
      </c>
      <c r="H610" s="196">
        <v>1363.8</v>
      </c>
      <c r="I610" s="172"/>
    </row>
    <row r="611" ht="16.5" hidden="1" spans="1:9">
      <c r="A611" s="190" t="s">
        <v>252</v>
      </c>
      <c r="B611" s="191" t="s">
        <v>242</v>
      </c>
      <c r="C611" s="192" t="s">
        <v>237</v>
      </c>
      <c r="D611" s="191" t="s">
        <v>228</v>
      </c>
      <c r="E611" s="193">
        <v>43028</v>
      </c>
      <c r="F611" s="194">
        <v>799.95</v>
      </c>
      <c r="G611" s="195">
        <v>20</v>
      </c>
      <c r="H611" s="196">
        <v>15999</v>
      </c>
      <c r="I611" s="172"/>
    </row>
    <row r="612" ht="16.5" hidden="1" spans="1:9">
      <c r="A612" s="190" t="s">
        <v>245</v>
      </c>
      <c r="B612" s="191" t="s">
        <v>239</v>
      </c>
      <c r="C612" s="192" t="s">
        <v>243</v>
      </c>
      <c r="D612" s="191" t="s">
        <v>250</v>
      </c>
      <c r="E612" s="193">
        <v>43028</v>
      </c>
      <c r="F612" s="194">
        <v>168.95</v>
      </c>
      <c r="G612" s="195">
        <v>1</v>
      </c>
      <c r="H612" s="196">
        <v>168.95</v>
      </c>
      <c r="I612" s="172"/>
    </row>
    <row r="613" ht="16.5" hidden="1" spans="1:9">
      <c r="A613" s="190" t="s">
        <v>252</v>
      </c>
      <c r="B613" s="191" t="s">
        <v>226</v>
      </c>
      <c r="C613" s="192" t="s">
        <v>237</v>
      </c>
      <c r="D613" s="191" t="s">
        <v>238</v>
      </c>
      <c r="E613" s="193">
        <v>43030</v>
      </c>
      <c r="F613" s="194">
        <v>340.95</v>
      </c>
      <c r="G613" s="195">
        <v>10</v>
      </c>
      <c r="H613" s="196">
        <v>3409.5</v>
      </c>
      <c r="I613" s="172"/>
    </row>
    <row r="614" ht="16.5" hidden="1" spans="1:9">
      <c r="A614" s="190" t="s">
        <v>251</v>
      </c>
      <c r="B614" s="191" t="s">
        <v>226</v>
      </c>
      <c r="C614" s="192" t="s">
        <v>237</v>
      </c>
      <c r="D614" s="191" t="s">
        <v>233</v>
      </c>
      <c r="E614" s="193">
        <v>43030</v>
      </c>
      <c r="F614" s="194">
        <v>340.95</v>
      </c>
      <c r="G614" s="195">
        <v>1</v>
      </c>
      <c r="H614" s="196">
        <v>340.95</v>
      </c>
      <c r="I614" s="172"/>
    </row>
    <row r="615" ht="16.5" hidden="1" spans="1:9">
      <c r="A615" s="190" t="s">
        <v>249</v>
      </c>
      <c r="B615" s="191" t="s">
        <v>239</v>
      </c>
      <c r="C615" s="192" t="s">
        <v>243</v>
      </c>
      <c r="D615" s="191" t="s">
        <v>238</v>
      </c>
      <c r="E615" s="193">
        <v>43031</v>
      </c>
      <c r="F615" s="194">
        <v>168.95</v>
      </c>
      <c r="G615" s="195">
        <v>7</v>
      </c>
      <c r="H615" s="196">
        <v>1182.65</v>
      </c>
      <c r="I615" s="172"/>
    </row>
    <row r="616" ht="16.5" hidden="1" spans="1:9">
      <c r="A616" s="190" t="s">
        <v>248</v>
      </c>
      <c r="B616" s="191" t="s">
        <v>236</v>
      </c>
      <c r="C616" s="192" t="s">
        <v>243</v>
      </c>
      <c r="D616" s="191" t="s">
        <v>247</v>
      </c>
      <c r="E616" s="193">
        <v>43031</v>
      </c>
      <c r="F616" s="194">
        <v>79.99</v>
      </c>
      <c r="G616" s="195">
        <v>11</v>
      </c>
      <c r="H616" s="196">
        <v>879.89</v>
      </c>
      <c r="I616" s="172"/>
    </row>
    <row r="617" ht="16.5" hidden="1" spans="1:9">
      <c r="A617" s="190" t="s">
        <v>251</v>
      </c>
      <c r="B617" s="191" t="s">
        <v>226</v>
      </c>
      <c r="C617" s="192" t="s">
        <v>237</v>
      </c>
      <c r="D617" s="191" t="s">
        <v>250</v>
      </c>
      <c r="E617" s="193">
        <v>43031</v>
      </c>
      <c r="F617" s="194">
        <v>340.95</v>
      </c>
      <c r="G617" s="195">
        <v>9</v>
      </c>
      <c r="H617" s="196">
        <v>3068.55</v>
      </c>
      <c r="I617" s="172"/>
    </row>
    <row r="618" ht="16.5" hidden="1" spans="1:9">
      <c r="A618" s="190" t="s">
        <v>230</v>
      </c>
      <c r="B618" s="191" t="s">
        <v>236</v>
      </c>
      <c r="C618" s="192" t="s">
        <v>232</v>
      </c>
      <c r="D618" s="191" t="s">
        <v>250</v>
      </c>
      <c r="E618" s="193">
        <v>43031</v>
      </c>
      <c r="F618" s="194">
        <v>79.99</v>
      </c>
      <c r="G618" s="195">
        <v>7</v>
      </c>
      <c r="H618" s="196">
        <v>559.93</v>
      </c>
      <c r="I618" s="172"/>
    </row>
    <row r="619" ht="16.5" hidden="1" spans="1:9">
      <c r="A619" s="190" t="s">
        <v>248</v>
      </c>
      <c r="B619" s="191" t="s">
        <v>239</v>
      </c>
      <c r="C619" s="192" t="s">
        <v>243</v>
      </c>
      <c r="D619" s="191" t="s">
        <v>247</v>
      </c>
      <c r="E619" s="193">
        <v>43032</v>
      </c>
      <c r="F619" s="194">
        <v>168.95</v>
      </c>
      <c r="G619" s="195">
        <v>3</v>
      </c>
      <c r="H619" s="196">
        <v>506.85</v>
      </c>
      <c r="I619" s="172"/>
    </row>
    <row r="620" ht="16.5" hidden="1" spans="1:9">
      <c r="A620" s="190" t="s">
        <v>225</v>
      </c>
      <c r="B620" s="191" t="s">
        <v>226</v>
      </c>
      <c r="C620" s="192" t="s">
        <v>227</v>
      </c>
      <c r="D620" s="191" t="s">
        <v>238</v>
      </c>
      <c r="E620" s="193">
        <v>43035</v>
      </c>
      <c r="F620" s="194">
        <v>340.95</v>
      </c>
      <c r="G620" s="195">
        <v>10</v>
      </c>
      <c r="H620" s="196">
        <v>3409.5</v>
      </c>
      <c r="I620" s="172"/>
    </row>
    <row r="621" ht="16.5" hidden="1" spans="1:9">
      <c r="A621" s="190" t="s">
        <v>252</v>
      </c>
      <c r="B621" s="191" t="s">
        <v>236</v>
      </c>
      <c r="C621" s="192" t="s">
        <v>237</v>
      </c>
      <c r="D621" s="191" t="s">
        <v>228</v>
      </c>
      <c r="E621" s="193">
        <v>43035</v>
      </c>
      <c r="F621" s="194">
        <v>79.99</v>
      </c>
      <c r="G621" s="195">
        <v>8</v>
      </c>
      <c r="H621" s="196">
        <v>639.92</v>
      </c>
      <c r="I621" s="172"/>
    </row>
    <row r="622" ht="16.5" hidden="1" spans="1:9">
      <c r="A622" s="190" t="s">
        <v>240</v>
      </c>
      <c r="B622" s="191" t="s">
        <v>226</v>
      </c>
      <c r="C622" s="192" t="s">
        <v>232</v>
      </c>
      <c r="D622" s="191" t="s">
        <v>247</v>
      </c>
      <c r="E622" s="193">
        <v>43035</v>
      </c>
      <c r="F622" s="194">
        <v>340.95</v>
      </c>
      <c r="G622" s="195">
        <v>2</v>
      </c>
      <c r="H622" s="196">
        <v>681.9</v>
      </c>
      <c r="I622" s="172"/>
    </row>
    <row r="623" ht="16.5" hidden="1" spans="1:9">
      <c r="A623" s="190" t="s">
        <v>248</v>
      </c>
      <c r="B623" s="191" t="s">
        <v>231</v>
      </c>
      <c r="C623" s="192" t="s">
        <v>243</v>
      </c>
      <c r="D623" s="191" t="s">
        <v>247</v>
      </c>
      <c r="E623" s="193">
        <v>43035</v>
      </c>
      <c r="F623" s="194">
        <v>340.95</v>
      </c>
      <c r="G623" s="195">
        <v>8</v>
      </c>
      <c r="H623" s="196">
        <v>2727.6</v>
      </c>
      <c r="I623" s="172"/>
    </row>
    <row r="624" ht="16.5" hidden="1" spans="1:9">
      <c r="A624" s="190" t="s">
        <v>252</v>
      </c>
      <c r="B624" s="191" t="s">
        <v>239</v>
      </c>
      <c r="C624" s="192" t="s">
        <v>237</v>
      </c>
      <c r="D624" s="191" t="s">
        <v>247</v>
      </c>
      <c r="E624" s="193">
        <v>43037</v>
      </c>
      <c r="F624" s="194">
        <v>168.95</v>
      </c>
      <c r="G624" s="195">
        <v>14</v>
      </c>
      <c r="H624" s="196">
        <v>2365.3</v>
      </c>
      <c r="I624" s="172"/>
    </row>
    <row r="625" ht="16.5" hidden="1" spans="1:9">
      <c r="A625" s="190" t="s">
        <v>225</v>
      </c>
      <c r="B625" s="191" t="s">
        <v>236</v>
      </c>
      <c r="C625" s="192" t="s">
        <v>227</v>
      </c>
      <c r="D625" s="191" t="s">
        <v>247</v>
      </c>
      <c r="E625" s="193">
        <v>43037</v>
      </c>
      <c r="F625" s="194">
        <v>79.99</v>
      </c>
      <c r="G625" s="195">
        <v>10</v>
      </c>
      <c r="H625" s="196">
        <v>799.9</v>
      </c>
      <c r="I625" s="172"/>
    </row>
    <row r="626" ht="16.5" hidden="1" spans="1:9">
      <c r="A626" s="190" t="s">
        <v>225</v>
      </c>
      <c r="B626" s="191" t="s">
        <v>231</v>
      </c>
      <c r="C626" s="192" t="s">
        <v>227</v>
      </c>
      <c r="D626" s="191" t="s">
        <v>233</v>
      </c>
      <c r="E626" s="193">
        <v>43037</v>
      </c>
      <c r="F626" s="194">
        <v>340.95</v>
      </c>
      <c r="G626" s="195">
        <v>5</v>
      </c>
      <c r="H626" s="196">
        <v>1704.75</v>
      </c>
      <c r="I626" s="172"/>
    </row>
    <row r="627" ht="16.5" hidden="1" spans="1:9">
      <c r="A627" s="190" t="s">
        <v>244</v>
      </c>
      <c r="B627" s="191" t="s">
        <v>236</v>
      </c>
      <c r="C627" s="192" t="s">
        <v>227</v>
      </c>
      <c r="D627" s="191" t="s">
        <v>247</v>
      </c>
      <c r="E627" s="193">
        <v>43038</v>
      </c>
      <c r="F627" s="194">
        <v>79.99</v>
      </c>
      <c r="G627" s="195">
        <v>15</v>
      </c>
      <c r="H627" s="196">
        <v>1199.85</v>
      </c>
      <c r="I627" s="172"/>
    </row>
    <row r="628" ht="16.5" hidden="1" spans="1:9">
      <c r="A628" s="190" t="s">
        <v>241</v>
      </c>
      <c r="B628" s="191" t="s">
        <v>226</v>
      </c>
      <c r="C628" s="192" t="s">
        <v>243</v>
      </c>
      <c r="D628" s="191" t="s">
        <v>247</v>
      </c>
      <c r="E628" s="193">
        <v>43038</v>
      </c>
      <c r="F628" s="194">
        <v>340.95</v>
      </c>
      <c r="G628" s="195">
        <v>12</v>
      </c>
      <c r="H628" s="196">
        <v>4091.4</v>
      </c>
      <c r="I628" s="172"/>
    </row>
    <row r="629" ht="16.5" hidden="1" spans="1:9">
      <c r="A629" s="190" t="s">
        <v>241</v>
      </c>
      <c r="B629" s="191" t="s">
        <v>239</v>
      </c>
      <c r="C629" s="192" t="s">
        <v>243</v>
      </c>
      <c r="D629" s="191" t="s">
        <v>250</v>
      </c>
      <c r="E629" s="193">
        <v>43040</v>
      </c>
      <c r="F629" s="194">
        <v>168.95</v>
      </c>
      <c r="G629" s="195">
        <v>2</v>
      </c>
      <c r="H629" s="196">
        <v>337.9</v>
      </c>
      <c r="I629" s="172"/>
    </row>
    <row r="630" ht="16.5" hidden="1" spans="1:9">
      <c r="A630" s="190" t="s">
        <v>235</v>
      </c>
      <c r="B630" s="191" t="s">
        <v>226</v>
      </c>
      <c r="C630" s="192" t="s">
        <v>237</v>
      </c>
      <c r="D630" s="191" t="s">
        <v>228</v>
      </c>
      <c r="E630" s="193">
        <v>43042</v>
      </c>
      <c r="F630" s="194">
        <v>340.95</v>
      </c>
      <c r="G630" s="195">
        <v>11</v>
      </c>
      <c r="H630" s="196">
        <v>3750.45</v>
      </c>
      <c r="I630" s="172"/>
    </row>
    <row r="631" ht="16.5" hidden="1" spans="1:9">
      <c r="A631" s="190" t="s">
        <v>245</v>
      </c>
      <c r="B631" s="191" t="s">
        <v>242</v>
      </c>
      <c r="C631" s="192" t="s">
        <v>243</v>
      </c>
      <c r="D631" s="191" t="s">
        <v>228</v>
      </c>
      <c r="E631" s="193">
        <v>43042</v>
      </c>
      <c r="F631" s="194">
        <v>799.95</v>
      </c>
      <c r="G631" s="195">
        <v>14</v>
      </c>
      <c r="H631" s="196">
        <v>11199.3</v>
      </c>
      <c r="I631" s="172"/>
    </row>
    <row r="632" ht="16.5" hidden="1" spans="1:9">
      <c r="A632" s="190" t="s">
        <v>225</v>
      </c>
      <c r="B632" s="191" t="s">
        <v>236</v>
      </c>
      <c r="C632" s="192" t="s">
        <v>227</v>
      </c>
      <c r="D632" s="191" t="s">
        <v>228</v>
      </c>
      <c r="E632" s="193">
        <v>43044</v>
      </c>
      <c r="F632" s="194">
        <v>79.99</v>
      </c>
      <c r="G632" s="195">
        <v>17</v>
      </c>
      <c r="H632" s="196">
        <v>1359.83</v>
      </c>
      <c r="I632" s="172"/>
    </row>
    <row r="633" ht="16.5" hidden="1" spans="1:9">
      <c r="A633" s="190" t="s">
        <v>235</v>
      </c>
      <c r="B633" s="191" t="s">
        <v>226</v>
      </c>
      <c r="C633" s="192" t="s">
        <v>237</v>
      </c>
      <c r="D633" s="191" t="s">
        <v>247</v>
      </c>
      <c r="E633" s="193">
        <v>43044</v>
      </c>
      <c r="F633" s="194">
        <v>340.95</v>
      </c>
      <c r="G633" s="195">
        <v>8</v>
      </c>
      <c r="H633" s="196">
        <v>2727.6</v>
      </c>
      <c r="I633" s="172"/>
    </row>
    <row r="634" ht="16.5" hidden="1" spans="1:9">
      <c r="A634" s="190" t="s">
        <v>245</v>
      </c>
      <c r="B634" s="191" t="s">
        <v>242</v>
      </c>
      <c r="C634" s="192" t="s">
        <v>243</v>
      </c>
      <c r="D634" s="191" t="s">
        <v>247</v>
      </c>
      <c r="E634" s="193">
        <v>43045</v>
      </c>
      <c r="F634" s="194">
        <v>799.95</v>
      </c>
      <c r="G634" s="195">
        <v>13</v>
      </c>
      <c r="H634" s="196">
        <v>10399.35</v>
      </c>
      <c r="I634" s="172"/>
    </row>
    <row r="635" ht="16.5" hidden="1" spans="1:9">
      <c r="A635" s="190" t="s">
        <v>251</v>
      </c>
      <c r="B635" s="191" t="s">
        <v>226</v>
      </c>
      <c r="C635" s="192" t="s">
        <v>237</v>
      </c>
      <c r="D635" s="191" t="s">
        <v>233</v>
      </c>
      <c r="E635" s="193">
        <v>43045</v>
      </c>
      <c r="F635" s="194">
        <v>340.95</v>
      </c>
      <c r="G635" s="195">
        <v>8</v>
      </c>
      <c r="H635" s="196">
        <v>2727.6</v>
      </c>
      <c r="I635" s="172"/>
    </row>
    <row r="636" ht="16.5" hidden="1" spans="1:9">
      <c r="A636" s="190" t="s">
        <v>225</v>
      </c>
      <c r="B636" s="191" t="s">
        <v>239</v>
      </c>
      <c r="C636" s="192" t="s">
        <v>227</v>
      </c>
      <c r="D636" s="191" t="s">
        <v>250</v>
      </c>
      <c r="E636" s="193">
        <v>43045</v>
      </c>
      <c r="F636" s="194">
        <v>168.95</v>
      </c>
      <c r="G636" s="195">
        <v>13</v>
      </c>
      <c r="H636" s="196">
        <v>2196.35</v>
      </c>
      <c r="I636" s="172"/>
    </row>
    <row r="637" ht="16.5" hidden="1" spans="1:9">
      <c r="A637" s="190" t="s">
        <v>245</v>
      </c>
      <c r="B637" s="191" t="s">
        <v>239</v>
      </c>
      <c r="C637" s="192" t="s">
        <v>243</v>
      </c>
      <c r="D637" s="191" t="s">
        <v>247</v>
      </c>
      <c r="E637" s="193">
        <v>43046</v>
      </c>
      <c r="F637" s="194">
        <v>168.95</v>
      </c>
      <c r="G637" s="195">
        <v>6</v>
      </c>
      <c r="H637" s="196">
        <v>1013.7</v>
      </c>
      <c r="I637" s="172"/>
    </row>
    <row r="638" ht="16.5" hidden="1" spans="1:9">
      <c r="A638" s="190" t="s">
        <v>235</v>
      </c>
      <c r="B638" s="191" t="s">
        <v>231</v>
      </c>
      <c r="C638" s="192" t="s">
        <v>237</v>
      </c>
      <c r="D638" s="191" t="s">
        <v>228</v>
      </c>
      <c r="E638" s="193">
        <v>43048</v>
      </c>
      <c r="F638" s="194">
        <v>340.95</v>
      </c>
      <c r="G638" s="195">
        <v>7</v>
      </c>
      <c r="H638" s="196">
        <v>2386.65</v>
      </c>
      <c r="I638" s="172"/>
    </row>
    <row r="639" ht="16.5" hidden="1" spans="1:9">
      <c r="A639" s="190" t="s">
        <v>251</v>
      </c>
      <c r="B639" s="191" t="s">
        <v>236</v>
      </c>
      <c r="C639" s="192" t="s">
        <v>227</v>
      </c>
      <c r="D639" s="191" t="s">
        <v>247</v>
      </c>
      <c r="E639" s="193">
        <v>43048</v>
      </c>
      <c r="F639" s="194">
        <v>79.99</v>
      </c>
      <c r="G639" s="195">
        <v>2</v>
      </c>
      <c r="H639" s="196">
        <v>159.98</v>
      </c>
      <c r="I639" s="172"/>
    </row>
    <row r="640" ht="16.5" hidden="1" spans="1:9">
      <c r="A640" s="190" t="s">
        <v>241</v>
      </c>
      <c r="B640" s="191" t="s">
        <v>242</v>
      </c>
      <c r="C640" s="192" t="s">
        <v>243</v>
      </c>
      <c r="D640" s="191" t="s">
        <v>228</v>
      </c>
      <c r="E640" s="193">
        <v>43049</v>
      </c>
      <c r="F640" s="194">
        <v>799.95</v>
      </c>
      <c r="G640" s="195">
        <v>7</v>
      </c>
      <c r="H640" s="196">
        <v>5599.65</v>
      </c>
      <c r="I640" s="172"/>
    </row>
    <row r="641" ht="16.5" hidden="1" spans="1:9">
      <c r="A641" s="190" t="s">
        <v>251</v>
      </c>
      <c r="B641" s="191" t="s">
        <v>239</v>
      </c>
      <c r="C641" s="192" t="s">
        <v>227</v>
      </c>
      <c r="D641" s="191" t="s">
        <v>238</v>
      </c>
      <c r="E641" s="193">
        <v>43051</v>
      </c>
      <c r="F641" s="194">
        <v>168.95</v>
      </c>
      <c r="G641" s="195">
        <v>14</v>
      </c>
      <c r="H641" s="196">
        <v>2365.3</v>
      </c>
      <c r="I641" s="172"/>
    </row>
    <row r="642" ht="16.5" hidden="1" spans="1:9">
      <c r="A642" s="190" t="s">
        <v>244</v>
      </c>
      <c r="B642" s="191" t="s">
        <v>239</v>
      </c>
      <c r="C642" s="192" t="s">
        <v>227</v>
      </c>
      <c r="D642" s="191" t="s">
        <v>238</v>
      </c>
      <c r="E642" s="193">
        <v>43051</v>
      </c>
      <c r="F642" s="194">
        <v>168.95</v>
      </c>
      <c r="G642" s="195">
        <v>12</v>
      </c>
      <c r="H642" s="196">
        <v>2027.4</v>
      </c>
      <c r="I642" s="172"/>
    </row>
    <row r="643" ht="16.5" hidden="1" spans="1:9">
      <c r="A643" s="190" t="s">
        <v>251</v>
      </c>
      <c r="B643" s="191" t="s">
        <v>239</v>
      </c>
      <c r="C643" s="192" t="s">
        <v>227</v>
      </c>
      <c r="D643" s="191" t="s">
        <v>233</v>
      </c>
      <c r="E643" s="193">
        <v>43051</v>
      </c>
      <c r="F643" s="194">
        <v>168.95</v>
      </c>
      <c r="G643" s="195">
        <v>13</v>
      </c>
      <c r="H643" s="196">
        <v>2196.35</v>
      </c>
      <c r="I643" s="172"/>
    </row>
    <row r="644" ht="16.5" hidden="1" spans="1:9">
      <c r="A644" s="190" t="s">
        <v>225</v>
      </c>
      <c r="B644" s="191" t="s">
        <v>226</v>
      </c>
      <c r="C644" s="192" t="s">
        <v>227</v>
      </c>
      <c r="D644" s="191" t="s">
        <v>250</v>
      </c>
      <c r="E644" s="193">
        <v>43051</v>
      </c>
      <c r="F644" s="194">
        <v>340.95</v>
      </c>
      <c r="G644" s="195">
        <v>10</v>
      </c>
      <c r="H644" s="196">
        <v>3409.5</v>
      </c>
      <c r="I644" s="172"/>
    </row>
    <row r="645" ht="16.5" hidden="1" spans="1:9">
      <c r="A645" s="190" t="s">
        <v>230</v>
      </c>
      <c r="B645" s="191" t="s">
        <v>242</v>
      </c>
      <c r="C645" s="192" t="s">
        <v>232</v>
      </c>
      <c r="D645" s="191" t="s">
        <v>228</v>
      </c>
      <c r="E645" s="193">
        <v>43052</v>
      </c>
      <c r="F645" s="194">
        <v>799.95</v>
      </c>
      <c r="G645" s="195">
        <v>20</v>
      </c>
      <c r="H645" s="196">
        <v>15999</v>
      </c>
      <c r="I645" s="172"/>
    </row>
    <row r="646" ht="16.5" hidden="1" spans="1:9">
      <c r="A646" s="190" t="s">
        <v>245</v>
      </c>
      <c r="B646" s="191" t="s">
        <v>226</v>
      </c>
      <c r="C646" s="192" t="s">
        <v>243</v>
      </c>
      <c r="D646" s="191" t="s">
        <v>247</v>
      </c>
      <c r="E646" s="193">
        <v>43052</v>
      </c>
      <c r="F646" s="194">
        <v>340.95</v>
      </c>
      <c r="G646" s="195">
        <v>5</v>
      </c>
      <c r="H646" s="196">
        <v>1704.75</v>
      </c>
      <c r="I646" s="172"/>
    </row>
    <row r="647" ht="16.5" hidden="1" spans="1:9">
      <c r="A647" s="190" t="s">
        <v>251</v>
      </c>
      <c r="B647" s="191" t="s">
        <v>242</v>
      </c>
      <c r="C647" s="192" t="s">
        <v>227</v>
      </c>
      <c r="D647" s="191" t="s">
        <v>233</v>
      </c>
      <c r="E647" s="193">
        <v>43052</v>
      </c>
      <c r="F647" s="194">
        <v>799.95</v>
      </c>
      <c r="G647" s="195">
        <v>4</v>
      </c>
      <c r="H647" s="196">
        <v>3199.8</v>
      </c>
      <c r="I647" s="172"/>
    </row>
    <row r="648" ht="16.5" hidden="1" spans="1:9">
      <c r="A648" s="190" t="s">
        <v>245</v>
      </c>
      <c r="B648" s="191" t="s">
        <v>242</v>
      </c>
      <c r="C648" s="192" t="s">
        <v>243</v>
      </c>
      <c r="D648" s="191" t="s">
        <v>233</v>
      </c>
      <c r="E648" s="193">
        <v>43052</v>
      </c>
      <c r="F648" s="194">
        <v>799.95</v>
      </c>
      <c r="G648" s="195">
        <v>2</v>
      </c>
      <c r="H648" s="196">
        <v>1599.9</v>
      </c>
      <c r="I648" s="172"/>
    </row>
    <row r="649" ht="16.5" hidden="1" spans="1:9">
      <c r="A649" s="190" t="s">
        <v>241</v>
      </c>
      <c r="B649" s="191" t="s">
        <v>236</v>
      </c>
      <c r="C649" s="192" t="s">
        <v>243</v>
      </c>
      <c r="D649" s="191" t="s">
        <v>250</v>
      </c>
      <c r="E649" s="193">
        <v>43052</v>
      </c>
      <c r="F649" s="194">
        <v>79.99</v>
      </c>
      <c r="G649" s="195">
        <v>2</v>
      </c>
      <c r="H649" s="196">
        <v>159.98</v>
      </c>
      <c r="I649" s="172"/>
    </row>
    <row r="650" ht="16.5" hidden="1" spans="1:9">
      <c r="A650" s="190" t="s">
        <v>230</v>
      </c>
      <c r="B650" s="191" t="s">
        <v>239</v>
      </c>
      <c r="C650" s="192" t="s">
        <v>232</v>
      </c>
      <c r="D650" s="191" t="s">
        <v>228</v>
      </c>
      <c r="E650" s="193">
        <v>43054</v>
      </c>
      <c r="F650" s="194">
        <v>168.95</v>
      </c>
      <c r="G650" s="195">
        <v>17</v>
      </c>
      <c r="H650" s="196">
        <v>2872.15</v>
      </c>
      <c r="I650" s="172"/>
    </row>
    <row r="651" ht="16.5" hidden="1" spans="1:9">
      <c r="A651" s="190" t="s">
        <v>251</v>
      </c>
      <c r="B651" s="191" t="s">
        <v>239</v>
      </c>
      <c r="C651" s="192" t="s">
        <v>227</v>
      </c>
      <c r="D651" s="191" t="s">
        <v>247</v>
      </c>
      <c r="E651" s="193">
        <v>43054</v>
      </c>
      <c r="F651" s="194">
        <v>168.95</v>
      </c>
      <c r="G651" s="195">
        <v>13</v>
      </c>
      <c r="H651" s="196">
        <v>2196.35</v>
      </c>
      <c r="I651" s="172"/>
    </row>
    <row r="652" ht="16.5" hidden="1" spans="1:9">
      <c r="A652" s="190" t="s">
        <v>241</v>
      </c>
      <c r="B652" s="191" t="s">
        <v>231</v>
      </c>
      <c r="C652" s="192" t="s">
        <v>243</v>
      </c>
      <c r="D652" s="191" t="s">
        <v>250</v>
      </c>
      <c r="E652" s="193">
        <v>43055</v>
      </c>
      <c r="F652" s="194">
        <v>340.95</v>
      </c>
      <c r="G652" s="195">
        <v>9</v>
      </c>
      <c r="H652" s="196">
        <v>3068.55</v>
      </c>
      <c r="I652" s="172"/>
    </row>
    <row r="653" ht="16.5" hidden="1" spans="1:9">
      <c r="A653" s="190" t="s">
        <v>251</v>
      </c>
      <c r="B653" s="191" t="s">
        <v>242</v>
      </c>
      <c r="C653" s="192" t="s">
        <v>227</v>
      </c>
      <c r="D653" s="191" t="s">
        <v>228</v>
      </c>
      <c r="E653" s="193">
        <v>43056</v>
      </c>
      <c r="F653" s="194">
        <v>799.95</v>
      </c>
      <c r="G653" s="195">
        <v>8</v>
      </c>
      <c r="H653" s="196">
        <v>6399.6</v>
      </c>
      <c r="I653" s="172"/>
    </row>
    <row r="654" ht="16.5" hidden="1" spans="1:9">
      <c r="A654" s="190" t="s">
        <v>241</v>
      </c>
      <c r="B654" s="191" t="s">
        <v>231</v>
      </c>
      <c r="C654" s="192" t="s">
        <v>243</v>
      </c>
      <c r="D654" s="191" t="s">
        <v>228</v>
      </c>
      <c r="E654" s="193">
        <v>43056</v>
      </c>
      <c r="F654" s="194">
        <v>340.95</v>
      </c>
      <c r="G654" s="195">
        <v>20</v>
      </c>
      <c r="H654" s="196">
        <v>6819</v>
      </c>
      <c r="I654" s="172"/>
    </row>
    <row r="655" ht="16.5" hidden="1" spans="1:9">
      <c r="A655" s="190" t="s">
        <v>235</v>
      </c>
      <c r="B655" s="191" t="s">
        <v>242</v>
      </c>
      <c r="C655" s="192" t="s">
        <v>237</v>
      </c>
      <c r="D655" s="191" t="s">
        <v>250</v>
      </c>
      <c r="E655" s="193">
        <v>43056</v>
      </c>
      <c r="F655" s="194">
        <v>799.95</v>
      </c>
      <c r="G655" s="195">
        <v>12</v>
      </c>
      <c r="H655" s="196">
        <v>9599.4</v>
      </c>
      <c r="I655" s="172"/>
    </row>
    <row r="656" ht="16.5" hidden="1" spans="1:9">
      <c r="A656" s="190" t="s">
        <v>235</v>
      </c>
      <c r="B656" s="191" t="s">
        <v>226</v>
      </c>
      <c r="C656" s="192" t="s">
        <v>237</v>
      </c>
      <c r="D656" s="191" t="s">
        <v>250</v>
      </c>
      <c r="E656" s="193">
        <v>43056</v>
      </c>
      <c r="F656" s="194">
        <v>340.95</v>
      </c>
      <c r="G656" s="195">
        <v>9</v>
      </c>
      <c r="H656" s="196">
        <v>3068.55</v>
      </c>
      <c r="I656" s="172"/>
    </row>
    <row r="657" ht="16.5" hidden="1" spans="1:9">
      <c r="A657" s="190" t="s">
        <v>248</v>
      </c>
      <c r="B657" s="191" t="s">
        <v>236</v>
      </c>
      <c r="C657" s="192" t="s">
        <v>243</v>
      </c>
      <c r="D657" s="191" t="s">
        <v>250</v>
      </c>
      <c r="E657" s="193">
        <v>43058</v>
      </c>
      <c r="F657" s="194">
        <v>79.99</v>
      </c>
      <c r="G657" s="195">
        <v>3</v>
      </c>
      <c r="H657" s="196">
        <v>239.97</v>
      </c>
      <c r="I657" s="172"/>
    </row>
    <row r="658" ht="16.5" hidden="1" spans="1:9">
      <c r="A658" s="190" t="s">
        <v>251</v>
      </c>
      <c r="B658" s="191" t="s">
        <v>239</v>
      </c>
      <c r="C658" s="192" t="s">
        <v>227</v>
      </c>
      <c r="D658" s="191" t="s">
        <v>228</v>
      </c>
      <c r="E658" s="193">
        <v>43059</v>
      </c>
      <c r="F658" s="194">
        <v>168.95</v>
      </c>
      <c r="G658" s="195">
        <v>14</v>
      </c>
      <c r="H658" s="196">
        <v>2365.3</v>
      </c>
      <c r="I658" s="172"/>
    </row>
    <row r="659" ht="16.5" hidden="1" spans="1:9">
      <c r="A659" s="190" t="s">
        <v>245</v>
      </c>
      <c r="B659" s="191" t="s">
        <v>242</v>
      </c>
      <c r="C659" s="192" t="s">
        <v>243</v>
      </c>
      <c r="D659" s="191" t="s">
        <v>247</v>
      </c>
      <c r="E659" s="193">
        <v>43059</v>
      </c>
      <c r="F659" s="194">
        <v>799.95</v>
      </c>
      <c r="G659" s="195">
        <v>10</v>
      </c>
      <c r="H659" s="196">
        <v>7999.5</v>
      </c>
      <c r="I659" s="172"/>
    </row>
    <row r="660" ht="16.5" hidden="1" spans="1:9">
      <c r="A660" s="190" t="s">
        <v>244</v>
      </c>
      <c r="B660" s="191" t="s">
        <v>239</v>
      </c>
      <c r="C660" s="192" t="s">
        <v>227</v>
      </c>
      <c r="D660" s="191" t="s">
        <v>247</v>
      </c>
      <c r="E660" s="193">
        <v>43059</v>
      </c>
      <c r="F660" s="194">
        <v>168.95</v>
      </c>
      <c r="G660" s="195">
        <v>4</v>
      </c>
      <c r="H660" s="196">
        <v>675.8</v>
      </c>
      <c r="I660" s="172"/>
    </row>
    <row r="661" ht="16.5" hidden="1" spans="1:9">
      <c r="A661" s="190" t="s">
        <v>251</v>
      </c>
      <c r="B661" s="191" t="s">
        <v>226</v>
      </c>
      <c r="C661" s="192" t="s">
        <v>237</v>
      </c>
      <c r="D661" s="191" t="s">
        <v>238</v>
      </c>
      <c r="E661" s="193">
        <v>43062</v>
      </c>
      <c r="F661" s="194">
        <v>340.95</v>
      </c>
      <c r="G661" s="195">
        <v>2</v>
      </c>
      <c r="H661" s="196">
        <v>681.9</v>
      </c>
      <c r="I661" s="172"/>
    </row>
    <row r="662" ht="16.5" hidden="1" spans="1:9">
      <c r="A662" s="190" t="s">
        <v>225</v>
      </c>
      <c r="B662" s="191" t="s">
        <v>239</v>
      </c>
      <c r="C662" s="192" t="s">
        <v>227</v>
      </c>
      <c r="D662" s="191" t="s">
        <v>228</v>
      </c>
      <c r="E662" s="193">
        <v>43062</v>
      </c>
      <c r="F662" s="194">
        <v>168.95</v>
      </c>
      <c r="G662" s="195">
        <v>6</v>
      </c>
      <c r="H662" s="196">
        <v>1013.7</v>
      </c>
      <c r="I662" s="172"/>
    </row>
    <row r="663" ht="16.5" hidden="1" spans="1:9">
      <c r="A663" s="190" t="s">
        <v>225</v>
      </c>
      <c r="B663" s="191" t="s">
        <v>231</v>
      </c>
      <c r="C663" s="192" t="s">
        <v>227</v>
      </c>
      <c r="D663" s="191" t="s">
        <v>238</v>
      </c>
      <c r="E663" s="193">
        <v>43065</v>
      </c>
      <c r="F663" s="194">
        <v>340.95</v>
      </c>
      <c r="G663" s="195">
        <v>7</v>
      </c>
      <c r="H663" s="196">
        <v>2386.65</v>
      </c>
      <c r="I663" s="172"/>
    </row>
    <row r="664" ht="16.5" hidden="1" spans="1:9">
      <c r="A664" s="190" t="s">
        <v>244</v>
      </c>
      <c r="B664" s="191" t="s">
        <v>242</v>
      </c>
      <c r="C664" s="192" t="s">
        <v>227</v>
      </c>
      <c r="D664" s="191" t="s">
        <v>233</v>
      </c>
      <c r="E664" s="193">
        <v>43066</v>
      </c>
      <c r="F664" s="194">
        <v>799.95</v>
      </c>
      <c r="G664" s="195">
        <v>3</v>
      </c>
      <c r="H664" s="196">
        <v>2399.85</v>
      </c>
      <c r="I664" s="172"/>
    </row>
    <row r="665" ht="16.5" hidden="1" spans="1:9">
      <c r="A665" s="190" t="s">
        <v>230</v>
      </c>
      <c r="B665" s="191" t="s">
        <v>226</v>
      </c>
      <c r="C665" s="192" t="s">
        <v>232</v>
      </c>
      <c r="D665" s="191" t="s">
        <v>228</v>
      </c>
      <c r="E665" s="193">
        <v>43068</v>
      </c>
      <c r="F665" s="194">
        <v>340.95</v>
      </c>
      <c r="G665" s="195">
        <v>8</v>
      </c>
      <c r="H665" s="196">
        <v>2727.6</v>
      </c>
      <c r="I665" s="172"/>
    </row>
    <row r="666" ht="16.5" hidden="1" spans="1:9">
      <c r="A666" s="190" t="s">
        <v>248</v>
      </c>
      <c r="B666" s="191" t="s">
        <v>231</v>
      </c>
      <c r="C666" s="192" t="s">
        <v>243</v>
      </c>
      <c r="D666" s="191" t="s">
        <v>250</v>
      </c>
      <c r="E666" s="193">
        <v>43068</v>
      </c>
      <c r="F666" s="194">
        <v>340.95</v>
      </c>
      <c r="G666" s="195">
        <v>9</v>
      </c>
      <c r="H666" s="196">
        <v>3068.55</v>
      </c>
      <c r="I666" s="172"/>
    </row>
    <row r="667" ht="16.5" hidden="1" spans="1:9">
      <c r="A667" s="190" t="s">
        <v>248</v>
      </c>
      <c r="B667" s="191" t="s">
        <v>242</v>
      </c>
      <c r="C667" s="192" t="s">
        <v>243</v>
      </c>
      <c r="D667" s="191" t="s">
        <v>228</v>
      </c>
      <c r="E667" s="193">
        <v>43069</v>
      </c>
      <c r="F667" s="194">
        <v>799.95</v>
      </c>
      <c r="G667" s="195">
        <v>11</v>
      </c>
      <c r="H667" s="196">
        <v>8799.45</v>
      </c>
      <c r="I667" s="172"/>
    </row>
    <row r="668" ht="16.5" hidden="1" spans="1:9">
      <c r="A668" s="190" t="s">
        <v>252</v>
      </c>
      <c r="B668" s="191" t="s">
        <v>231</v>
      </c>
      <c r="C668" s="192" t="s">
        <v>237</v>
      </c>
      <c r="D668" s="191" t="s">
        <v>233</v>
      </c>
      <c r="E668" s="193">
        <v>43069</v>
      </c>
      <c r="F668" s="194">
        <v>340.95</v>
      </c>
      <c r="G668" s="195">
        <v>11</v>
      </c>
      <c r="H668" s="196">
        <v>3750.45</v>
      </c>
      <c r="I668" s="172"/>
    </row>
    <row r="669" ht="16.5" hidden="1" spans="1:9">
      <c r="A669" s="190" t="s">
        <v>248</v>
      </c>
      <c r="B669" s="191" t="s">
        <v>242</v>
      </c>
      <c r="C669" s="192" t="s">
        <v>243</v>
      </c>
      <c r="D669" s="191" t="s">
        <v>238</v>
      </c>
      <c r="E669" s="193">
        <v>43073</v>
      </c>
      <c r="F669" s="194">
        <v>799.95</v>
      </c>
      <c r="G669" s="195">
        <v>1</v>
      </c>
      <c r="H669" s="196">
        <v>799.95</v>
      </c>
      <c r="I669" s="172"/>
    </row>
    <row r="670" ht="16.5" hidden="1" spans="1:9">
      <c r="A670" s="190" t="s">
        <v>240</v>
      </c>
      <c r="B670" s="191" t="s">
        <v>236</v>
      </c>
      <c r="C670" s="192" t="s">
        <v>232</v>
      </c>
      <c r="D670" s="191" t="s">
        <v>250</v>
      </c>
      <c r="E670" s="193">
        <v>43073</v>
      </c>
      <c r="F670" s="194">
        <v>79.99</v>
      </c>
      <c r="G670" s="195">
        <v>11</v>
      </c>
      <c r="H670" s="196">
        <v>879.89</v>
      </c>
      <c r="I670" s="172"/>
    </row>
    <row r="671" ht="16.5" hidden="1" spans="1:9">
      <c r="A671" s="190" t="s">
        <v>235</v>
      </c>
      <c r="B671" s="191" t="s">
        <v>236</v>
      </c>
      <c r="C671" s="192" t="s">
        <v>237</v>
      </c>
      <c r="D671" s="191" t="s">
        <v>250</v>
      </c>
      <c r="E671" s="193">
        <v>43073</v>
      </c>
      <c r="F671" s="194">
        <v>79.99</v>
      </c>
      <c r="G671" s="195">
        <v>11</v>
      </c>
      <c r="H671" s="196">
        <v>879.89</v>
      </c>
      <c r="I671" s="172"/>
    </row>
    <row r="672" ht="16.5" hidden="1" spans="1:9">
      <c r="A672" s="190" t="s">
        <v>244</v>
      </c>
      <c r="B672" s="191" t="s">
        <v>231</v>
      </c>
      <c r="C672" s="192" t="s">
        <v>227</v>
      </c>
      <c r="D672" s="191" t="s">
        <v>238</v>
      </c>
      <c r="E672" s="193">
        <v>43075</v>
      </c>
      <c r="F672" s="194">
        <v>340.95</v>
      </c>
      <c r="G672" s="195">
        <v>3</v>
      </c>
      <c r="H672" s="196">
        <v>1022.85</v>
      </c>
      <c r="I672" s="172"/>
    </row>
    <row r="673" ht="16.5" hidden="1" spans="1:9">
      <c r="A673" s="190" t="s">
        <v>225</v>
      </c>
      <c r="B673" s="191" t="s">
        <v>242</v>
      </c>
      <c r="C673" s="192" t="s">
        <v>227</v>
      </c>
      <c r="D673" s="191" t="s">
        <v>238</v>
      </c>
      <c r="E673" s="193">
        <v>43075</v>
      </c>
      <c r="F673" s="194">
        <v>799.95</v>
      </c>
      <c r="G673" s="195">
        <v>1</v>
      </c>
      <c r="H673" s="196">
        <v>799.95</v>
      </c>
      <c r="I673" s="172"/>
    </row>
    <row r="674" ht="16.5" hidden="1" spans="1:9">
      <c r="A674" s="190" t="s">
        <v>252</v>
      </c>
      <c r="B674" s="191" t="s">
        <v>226</v>
      </c>
      <c r="C674" s="192" t="s">
        <v>237</v>
      </c>
      <c r="D674" s="191" t="s">
        <v>247</v>
      </c>
      <c r="E674" s="193">
        <v>43075</v>
      </c>
      <c r="F674" s="194">
        <v>340.95</v>
      </c>
      <c r="G674" s="195">
        <v>1</v>
      </c>
      <c r="H674" s="196">
        <v>340.95</v>
      </c>
      <c r="I674" s="172"/>
    </row>
    <row r="675" ht="16.5" hidden="1" spans="1:9">
      <c r="A675" s="190" t="s">
        <v>251</v>
      </c>
      <c r="B675" s="191" t="s">
        <v>226</v>
      </c>
      <c r="C675" s="192" t="s">
        <v>237</v>
      </c>
      <c r="D675" s="191" t="s">
        <v>238</v>
      </c>
      <c r="E675" s="193">
        <v>43077</v>
      </c>
      <c r="F675" s="194">
        <v>340.95</v>
      </c>
      <c r="G675" s="195">
        <v>7</v>
      </c>
      <c r="H675" s="196">
        <v>2386.65</v>
      </c>
      <c r="I675" s="172"/>
    </row>
    <row r="676" ht="16.5" hidden="1" spans="1:9">
      <c r="A676" s="190" t="s">
        <v>244</v>
      </c>
      <c r="B676" s="191" t="s">
        <v>242</v>
      </c>
      <c r="C676" s="192" t="s">
        <v>227</v>
      </c>
      <c r="D676" s="191" t="s">
        <v>238</v>
      </c>
      <c r="E676" s="193">
        <v>43077</v>
      </c>
      <c r="F676" s="194">
        <v>799.95</v>
      </c>
      <c r="G676" s="195">
        <v>12</v>
      </c>
      <c r="H676" s="196">
        <v>9599.4</v>
      </c>
      <c r="I676" s="172"/>
    </row>
    <row r="677" ht="16.5" hidden="1" spans="1:9">
      <c r="A677" s="190" t="s">
        <v>251</v>
      </c>
      <c r="B677" s="191" t="s">
        <v>242</v>
      </c>
      <c r="C677" s="192" t="s">
        <v>227</v>
      </c>
      <c r="D677" s="191" t="s">
        <v>228</v>
      </c>
      <c r="E677" s="193">
        <v>43080</v>
      </c>
      <c r="F677" s="194">
        <v>799.95</v>
      </c>
      <c r="G677" s="195">
        <v>19</v>
      </c>
      <c r="H677" s="196">
        <v>15199.05</v>
      </c>
      <c r="I677" s="172"/>
    </row>
    <row r="678" ht="16.5" hidden="1" spans="1:9">
      <c r="A678" s="190" t="s">
        <v>235</v>
      </c>
      <c r="B678" s="191" t="s">
        <v>242</v>
      </c>
      <c r="C678" s="192" t="s">
        <v>237</v>
      </c>
      <c r="D678" s="191" t="s">
        <v>228</v>
      </c>
      <c r="E678" s="193">
        <v>43081</v>
      </c>
      <c r="F678" s="194">
        <v>799.95</v>
      </c>
      <c r="G678" s="195">
        <v>16</v>
      </c>
      <c r="H678" s="196">
        <v>12799.2</v>
      </c>
      <c r="I678" s="172"/>
    </row>
    <row r="679" ht="16.5" hidden="1" spans="1:9">
      <c r="A679" s="190" t="s">
        <v>225</v>
      </c>
      <c r="B679" s="191" t="s">
        <v>242</v>
      </c>
      <c r="C679" s="192" t="s">
        <v>227</v>
      </c>
      <c r="D679" s="191" t="s">
        <v>228</v>
      </c>
      <c r="E679" s="193">
        <v>43081</v>
      </c>
      <c r="F679" s="194">
        <v>799.95</v>
      </c>
      <c r="G679" s="195">
        <v>17</v>
      </c>
      <c r="H679" s="196">
        <v>13599.15</v>
      </c>
      <c r="I679" s="172"/>
    </row>
    <row r="680" ht="16.5" hidden="1" spans="1:9">
      <c r="A680" s="190" t="s">
        <v>241</v>
      </c>
      <c r="B680" s="191" t="s">
        <v>242</v>
      </c>
      <c r="C680" s="192" t="s">
        <v>243</v>
      </c>
      <c r="D680" s="191" t="s">
        <v>250</v>
      </c>
      <c r="E680" s="193">
        <v>43081</v>
      </c>
      <c r="F680" s="194">
        <v>799.95</v>
      </c>
      <c r="G680" s="195">
        <v>8</v>
      </c>
      <c r="H680" s="196">
        <v>6399.6</v>
      </c>
      <c r="I680" s="172"/>
    </row>
    <row r="681" ht="16.5" hidden="1" spans="1:9">
      <c r="A681" s="190" t="s">
        <v>225</v>
      </c>
      <c r="B681" s="191" t="s">
        <v>236</v>
      </c>
      <c r="C681" s="192" t="s">
        <v>227</v>
      </c>
      <c r="D681" s="191" t="s">
        <v>250</v>
      </c>
      <c r="E681" s="193">
        <v>43081</v>
      </c>
      <c r="F681" s="194">
        <v>79.99</v>
      </c>
      <c r="G681" s="195">
        <v>3</v>
      </c>
      <c r="H681" s="196">
        <v>239.97</v>
      </c>
      <c r="I681" s="172"/>
    </row>
    <row r="682" ht="16.5" hidden="1" spans="1:9">
      <c r="A682" s="190" t="s">
        <v>245</v>
      </c>
      <c r="B682" s="191" t="s">
        <v>236</v>
      </c>
      <c r="C682" s="192" t="s">
        <v>243</v>
      </c>
      <c r="D682" s="191" t="s">
        <v>247</v>
      </c>
      <c r="E682" s="193">
        <v>43082</v>
      </c>
      <c r="F682" s="194">
        <v>79.99</v>
      </c>
      <c r="G682" s="195">
        <v>15</v>
      </c>
      <c r="H682" s="196">
        <v>1199.85</v>
      </c>
      <c r="I682" s="172"/>
    </row>
    <row r="683" ht="16.5" hidden="1" spans="1:9">
      <c r="A683" s="190" t="s">
        <v>241</v>
      </c>
      <c r="B683" s="191" t="s">
        <v>239</v>
      </c>
      <c r="C683" s="192" t="s">
        <v>243</v>
      </c>
      <c r="D683" s="191" t="s">
        <v>238</v>
      </c>
      <c r="E683" s="193">
        <v>43083</v>
      </c>
      <c r="F683" s="194">
        <v>168.95</v>
      </c>
      <c r="G683" s="195">
        <v>13</v>
      </c>
      <c r="H683" s="196">
        <v>2196.35</v>
      </c>
      <c r="I683" s="172"/>
    </row>
    <row r="684" ht="16.5" hidden="1" spans="1:9">
      <c r="A684" s="190" t="s">
        <v>241</v>
      </c>
      <c r="B684" s="191" t="s">
        <v>239</v>
      </c>
      <c r="C684" s="192" t="s">
        <v>243</v>
      </c>
      <c r="D684" s="191" t="s">
        <v>247</v>
      </c>
      <c r="E684" s="193">
        <v>43083</v>
      </c>
      <c r="F684" s="194">
        <v>168.95</v>
      </c>
      <c r="G684" s="195">
        <v>3</v>
      </c>
      <c r="H684" s="196">
        <v>506.85</v>
      </c>
      <c r="I684" s="172"/>
    </row>
    <row r="685" ht="16.5" hidden="1" spans="1:9">
      <c r="A685" s="190" t="s">
        <v>244</v>
      </c>
      <c r="B685" s="191" t="s">
        <v>236</v>
      </c>
      <c r="C685" s="192" t="s">
        <v>227</v>
      </c>
      <c r="D685" s="191" t="s">
        <v>238</v>
      </c>
      <c r="E685" s="193">
        <v>43084</v>
      </c>
      <c r="F685" s="194">
        <v>79.99</v>
      </c>
      <c r="G685" s="195">
        <v>6</v>
      </c>
      <c r="H685" s="196">
        <v>479.94</v>
      </c>
      <c r="I685" s="172"/>
    </row>
    <row r="686" ht="16.5" hidden="1" spans="1:9">
      <c r="A686" s="190" t="s">
        <v>244</v>
      </c>
      <c r="B686" s="191" t="s">
        <v>226</v>
      </c>
      <c r="C686" s="192" t="s">
        <v>227</v>
      </c>
      <c r="D686" s="191" t="s">
        <v>233</v>
      </c>
      <c r="E686" s="193">
        <v>43084</v>
      </c>
      <c r="F686" s="194">
        <v>340.95</v>
      </c>
      <c r="G686" s="195">
        <v>5</v>
      </c>
      <c r="H686" s="196">
        <v>1704.75</v>
      </c>
      <c r="I686" s="172"/>
    </row>
    <row r="687" ht="16.5" hidden="1" spans="1:9">
      <c r="A687" s="190" t="s">
        <v>235</v>
      </c>
      <c r="B687" s="191" t="s">
        <v>231</v>
      </c>
      <c r="C687" s="192" t="s">
        <v>237</v>
      </c>
      <c r="D687" s="191" t="s">
        <v>233</v>
      </c>
      <c r="E687" s="193">
        <v>43086</v>
      </c>
      <c r="F687" s="194">
        <v>340.95</v>
      </c>
      <c r="G687" s="195">
        <v>15</v>
      </c>
      <c r="H687" s="196">
        <v>5114.25</v>
      </c>
      <c r="I687" s="172"/>
    </row>
    <row r="688" ht="16.5" hidden="1" spans="1:9">
      <c r="A688" s="190" t="s">
        <v>225</v>
      </c>
      <c r="B688" s="191" t="s">
        <v>226</v>
      </c>
      <c r="C688" s="192" t="s">
        <v>227</v>
      </c>
      <c r="D688" s="191" t="s">
        <v>233</v>
      </c>
      <c r="E688" s="193">
        <v>43086</v>
      </c>
      <c r="F688" s="194">
        <v>340.95</v>
      </c>
      <c r="G688" s="195">
        <v>2</v>
      </c>
      <c r="H688" s="196">
        <v>681.9</v>
      </c>
      <c r="I688" s="172"/>
    </row>
    <row r="689" ht="16.5" hidden="1" spans="1:9">
      <c r="A689" s="190" t="s">
        <v>248</v>
      </c>
      <c r="B689" s="191" t="s">
        <v>236</v>
      </c>
      <c r="C689" s="192" t="s">
        <v>243</v>
      </c>
      <c r="D689" s="191" t="s">
        <v>238</v>
      </c>
      <c r="E689" s="193">
        <v>43087</v>
      </c>
      <c r="F689" s="194">
        <v>79.99</v>
      </c>
      <c r="G689" s="195">
        <v>4</v>
      </c>
      <c r="H689" s="196">
        <v>319.96</v>
      </c>
      <c r="I689" s="172"/>
    </row>
    <row r="690" ht="16.5" hidden="1" spans="1:9">
      <c r="A690" s="190" t="s">
        <v>235</v>
      </c>
      <c r="B690" s="191" t="s">
        <v>231</v>
      </c>
      <c r="C690" s="192" t="s">
        <v>237</v>
      </c>
      <c r="D690" s="191" t="s">
        <v>228</v>
      </c>
      <c r="E690" s="193">
        <v>43087</v>
      </c>
      <c r="F690" s="194">
        <v>340.95</v>
      </c>
      <c r="G690" s="195">
        <v>9</v>
      </c>
      <c r="H690" s="196">
        <v>3068.55</v>
      </c>
      <c r="I690" s="172"/>
    </row>
    <row r="691" ht="16.5" hidden="1" spans="1:9">
      <c r="A691" s="190" t="s">
        <v>241</v>
      </c>
      <c r="B691" s="191" t="s">
        <v>236</v>
      </c>
      <c r="C691" s="192" t="s">
        <v>243</v>
      </c>
      <c r="D691" s="191" t="s">
        <v>233</v>
      </c>
      <c r="E691" s="193">
        <v>43087</v>
      </c>
      <c r="F691" s="194">
        <v>79.99</v>
      </c>
      <c r="G691" s="195">
        <v>8</v>
      </c>
      <c r="H691" s="196">
        <v>639.92</v>
      </c>
      <c r="I691" s="172"/>
    </row>
    <row r="692" ht="16.5" hidden="1" spans="1:9">
      <c r="A692" s="190" t="s">
        <v>245</v>
      </c>
      <c r="B692" s="191" t="s">
        <v>242</v>
      </c>
      <c r="C692" s="192" t="s">
        <v>243</v>
      </c>
      <c r="D692" s="191" t="s">
        <v>228</v>
      </c>
      <c r="E692" s="193">
        <v>43088</v>
      </c>
      <c r="F692" s="194">
        <v>799.95</v>
      </c>
      <c r="G692" s="195">
        <v>10</v>
      </c>
      <c r="H692" s="196">
        <v>7999.5</v>
      </c>
      <c r="I692" s="172"/>
    </row>
    <row r="693" ht="16.5" hidden="1" spans="1:9">
      <c r="A693" s="190" t="s">
        <v>225</v>
      </c>
      <c r="B693" s="191" t="s">
        <v>236</v>
      </c>
      <c r="C693" s="192" t="s">
        <v>227</v>
      </c>
      <c r="D693" s="191" t="s">
        <v>238</v>
      </c>
      <c r="E693" s="193">
        <v>43089</v>
      </c>
      <c r="F693" s="194">
        <v>79.99</v>
      </c>
      <c r="G693" s="195">
        <v>4</v>
      </c>
      <c r="H693" s="196">
        <v>319.96</v>
      </c>
      <c r="I693" s="172"/>
    </row>
    <row r="694" ht="16.5" hidden="1" spans="1:9">
      <c r="A694" s="190" t="s">
        <v>241</v>
      </c>
      <c r="B694" s="191" t="s">
        <v>231</v>
      </c>
      <c r="C694" s="192" t="s">
        <v>243</v>
      </c>
      <c r="D694" s="191" t="s">
        <v>247</v>
      </c>
      <c r="E694" s="193">
        <v>43089</v>
      </c>
      <c r="F694" s="194">
        <v>340.95</v>
      </c>
      <c r="G694" s="195">
        <v>13</v>
      </c>
      <c r="H694" s="196">
        <v>4432.35</v>
      </c>
      <c r="I694" s="172"/>
    </row>
    <row r="695" ht="16.5" hidden="1" spans="1:9">
      <c r="A695" s="190" t="s">
        <v>225</v>
      </c>
      <c r="B695" s="191" t="s">
        <v>239</v>
      </c>
      <c r="C695" s="192" t="s">
        <v>227</v>
      </c>
      <c r="D695" s="191" t="s">
        <v>228</v>
      </c>
      <c r="E695" s="193">
        <v>43091</v>
      </c>
      <c r="F695" s="194">
        <v>168.95</v>
      </c>
      <c r="G695" s="195">
        <v>8</v>
      </c>
      <c r="H695" s="196">
        <v>1351.6</v>
      </c>
      <c r="I695" s="172"/>
    </row>
    <row r="696" ht="16.5" hidden="1" spans="1:9">
      <c r="A696" s="190" t="s">
        <v>251</v>
      </c>
      <c r="B696" s="191" t="s">
        <v>236</v>
      </c>
      <c r="C696" s="192" t="s">
        <v>227</v>
      </c>
      <c r="D696" s="191" t="s">
        <v>233</v>
      </c>
      <c r="E696" s="193">
        <v>43093</v>
      </c>
      <c r="F696" s="194">
        <v>79.99</v>
      </c>
      <c r="G696" s="195">
        <v>10</v>
      </c>
      <c r="H696" s="196">
        <v>799.9</v>
      </c>
      <c r="I696" s="172"/>
    </row>
    <row r="697" ht="16.5" hidden="1" spans="1:9">
      <c r="A697" s="190" t="s">
        <v>225</v>
      </c>
      <c r="B697" s="191" t="s">
        <v>226</v>
      </c>
      <c r="C697" s="192" t="s">
        <v>227</v>
      </c>
      <c r="D697" s="191" t="s">
        <v>233</v>
      </c>
      <c r="E697" s="193">
        <v>43093</v>
      </c>
      <c r="F697" s="194">
        <v>340.95</v>
      </c>
      <c r="G697" s="195">
        <v>7</v>
      </c>
      <c r="H697" s="196">
        <v>2386.65</v>
      </c>
      <c r="I697" s="172"/>
    </row>
    <row r="698" ht="16.5" hidden="1" spans="1:9">
      <c r="A698" s="190" t="s">
        <v>244</v>
      </c>
      <c r="B698" s="191" t="s">
        <v>236</v>
      </c>
      <c r="C698" s="192" t="s">
        <v>227</v>
      </c>
      <c r="D698" s="191" t="s">
        <v>250</v>
      </c>
      <c r="E698" s="193">
        <v>43093</v>
      </c>
      <c r="F698" s="194">
        <v>79.99</v>
      </c>
      <c r="G698" s="195">
        <v>15</v>
      </c>
      <c r="H698" s="196">
        <v>1199.85</v>
      </c>
      <c r="I698" s="172"/>
    </row>
    <row r="699" ht="16.5" hidden="1" spans="1:9">
      <c r="A699" s="190" t="s">
        <v>252</v>
      </c>
      <c r="B699" s="191" t="s">
        <v>239</v>
      </c>
      <c r="C699" s="192" t="s">
        <v>237</v>
      </c>
      <c r="D699" s="191" t="s">
        <v>250</v>
      </c>
      <c r="E699" s="193">
        <v>43093</v>
      </c>
      <c r="F699" s="194">
        <v>168.95</v>
      </c>
      <c r="G699" s="195">
        <v>3</v>
      </c>
      <c r="H699" s="196">
        <v>506.85</v>
      </c>
      <c r="I699" s="172"/>
    </row>
    <row r="700" ht="16.5" hidden="1" spans="1:9">
      <c r="A700" s="190" t="s">
        <v>241</v>
      </c>
      <c r="B700" s="191" t="s">
        <v>236</v>
      </c>
      <c r="C700" s="192" t="s">
        <v>243</v>
      </c>
      <c r="D700" s="191" t="s">
        <v>238</v>
      </c>
      <c r="E700" s="193">
        <v>43094</v>
      </c>
      <c r="F700" s="194">
        <v>79.99</v>
      </c>
      <c r="G700" s="195">
        <v>3</v>
      </c>
      <c r="H700" s="196">
        <v>239.97</v>
      </c>
      <c r="I700" s="172"/>
    </row>
    <row r="701" ht="16.5" hidden="1" spans="1:9">
      <c r="A701" s="190" t="s">
        <v>249</v>
      </c>
      <c r="B701" s="191" t="s">
        <v>239</v>
      </c>
      <c r="C701" s="192" t="s">
        <v>243</v>
      </c>
      <c r="D701" s="191" t="s">
        <v>228</v>
      </c>
      <c r="E701" s="193">
        <v>43094</v>
      </c>
      <c r="F701" s="194">
        <v>168.95</v>
      </c>
      <c r="G701" s="195">
        <v>17</v>
      </c>
      <c r="H701" s="196">
        <v>2872.15</v>
      </c>
      <c r="I701" s="172"/>
    </row>
    <row r="702" ht="16.5" hidden="1" spans="1:9">
      <c r="A702" s="190" t="s">
        <v>248</v>
      </c>
      <c r="B702" s="191" t="s">
        <v>236</v>
      </c>
      <c r="C702" s="192" t="s">
        <v>243</v>
      </c>
      <c r="D702" s="191" t="s">
        <v>247</v>
      </c>
      <c r="E702" s="193">
        <v>43094</v>
      </c>
      <c r="F702" s="194">
        <v>79.99</v>
      </c>
      <c r="G702" s="195">
        <v>14</v>
      </c>
      <c r="H702" s="196">
        <v>1119.86</v>
      </c>
      <c r="I702" s="172"/>
    </row>
    <row r="703" ht="16.5" hidden="1" spans="1:9">
      <c r="A703" s="190" t="s">
        <v>230</v>
      </c>
      <c r="B703" s="191" t="s">
        <v>242</v>
      </c>
      <c r="C703" s="192" t="s">
        <v>232</v>
      </c>
      <c r="D703" s="191" t="s">
        <v>250</v>
      </c>
      <c r="E703" s="193">
        <v>43094</v>
      </c>
      <c r="F703" s="194">
        <v>799.95</v>
      </c>
      <c r="G703" s="195">
        <v>5</v>
      </c>
      <c r="H703" s="196">
        <v>3999.75</v>
      </c>
      <c r="I703" s="172"/>
    </row>
    <row r="704" ht="16.5" hidden="1" spans="1:9">
      <c r="A704" s="190" t="s">
        <v>240</v>
      </c>
      <c r="B704" s="191" t="s">
        <v>226</v>
      </c>
      <c r="C704" s="192" t="s">
        <v>232</v>
      </c>
      <c r="D704" s="191" t="s">
        <v>228</v>
      </c>
      <c r="E704" s="193">
        <v>43095</v>
      </c>
      <c r="F704" s="194">
        <v>340.95</v>
      </c>
      <c r="G704" s="195">
        <v>6</v>
      </c>
      <c r="H704" s="196">
        <v>2045.7</v>
      </c>
      <c r="I704" s="172"/>
    </row>
    <row r="705" ht="16.5" hidden="1" spans="1:9">
      <c r="A705" s="190" t="s">
        <v>252</v>
      </c>
      <c r="B705" s="191" t="s">
        <v>226</v>
      </c>
      <c r="C705" s="192" t="s">
        <v>237</v>
      </c>
      <c r="D705" s="191" t="s">
        <v>228</v>
      </c>
      <c r="E705" s="193">
        <v>43096</v>
      </c>
      <c r="F705" s="194">
        <v>340.95</v>
      </c>
      <c r="G705" s="195">
        <v>9</v>
      </c>
      <c r="H705" s="196">
        <v>3068.55</v>
      </c>
      <c r="I705" s="172"/>
    </row>
    <row r="706" ht="16.5" hidden="1" spans="1:9">
      <c r="A706" s="190" t="s">
        <v>252</v>
      </c>
      <c r="B706" s="191" t="s">
        <v>226</v>
      </c>
      <c r="C706" s="192" t="s">
        <v>237</v>
      </c>
      <c r="D706" s="191" t="s">
        <v>233</v>
      </c>
      <c r="E706" s="193">
        <v>43096</v>
      </c>
      <c r="F706" s="194">
        <v>340.95</v>
      </c>
      <c r="G706" s="195">
        <v>6</v>
      </c>
      <c r="H706" s="196">
        <v>2045.7</v>
      </c>
      <c r="I706" s="172"/>
    </row>
    <row r="707" ht="16.5" hidden="1" spans="1:9">
      <c r="A707" s="190" t="s">
        <v>235</v>
      </c>
      <c r="B707" s="191" t="s">
        <v>242</v>
      </c>
      <c r="C707" s="192" t="s">
        <v>237</v>
      </c>
      <c r="D707" s="191" t="s">
        <v>233</v>
      </c>
      <c r="E707" s="193">
        <v>43097</v>
      </c>
      <c r="F707" s="194">
        <v>799.95</v>
      </c>
      <c r="G707" s="195">
        <v>7</v>
      </c>
      <c r="H707" s="196">
        <v>5599.65</v>
      </c>
      <c r="I707" s="172"/>
    </row>
    <row r="708" ht="16.5" hidden="1" spans="1:9">
      <c r="A708" s="190" t="s">
        <v>241</v>
      </c>
      <c r="B708" s="191" t="s">
        <v>239</v>
      </c>
      <c r="C708" s="192" t="s">
        <v>243</v>
      </c>
      <c r="D708" s="191" t="s">
        <v>233</v>
      </c>
      <c r="E708" s="193">
        <v>43097</v>
      </c>
      <c r="F708" s="194">
        <v>168.95</v>
      </c>
      <c r="G708" s="195">
        <v>4</v>
      </c>
      <c r="H708" s="196">
        <v>675.8</v>
      </c>
      <c r="I708" s="172"/>
    </row>
    <row r="709" ht="16.5" hidden="1" spans="1:9">
      <c r="A709" s="190" t="s">
        <v>235</v>
      </c>
      <c r="B709" s="191" t="s">
        <v>239</v>
      </c>
      <c r="C709" s="192" t="s">
        <v>237</v>
      </c>
      <c r="D709" s="191" t="s">
        <v>228</v>
      </c>
      <c r="E709" s="193">
        <v>43098</v>
      </c>
      <c r="F709" s="194">
        <v>168.95</v>
      </c>
      <c r="G709" s="195">
        <v>13</v>
      </c>
      <c r="H709" s="196">
        <v>2196.35</v>
      </c>
      <c r="I709" s="172"/>
    </row>
    <row r="710" ht="16.5" hidden="1" spans="1:9">
      <c r="A710" s="190" t="s">
        <v>245</v>
      </c>
      <c r="B710" s="191" t="s">
        <v>236</v>
      </c>
      <c r="C710" s="192" t="s">
        <v>243</v>
      </c>
      <c r="D710" s="191" t="s">
        <v>233</v>
      </c>
      <c r="E710" s="193">
        <v>43101</v>
      </c>
      <c r="F710" s="194">
        <v>79.99</v>
      </c>
      <c r="G710" s="195">
        <v>8</v>
      </c>
      <c r="H710" s="196">
        <v>639.92</v>
      </c>
      <c r="I710" s="172"/>
    </row>
    <row r="711" ht="16.5" hidden="1" spans="1:9">
      <c r="A711" s="190" t="s">
        <v>245</v>
      </c>
      <c r="B711" s="191" t="s">
        <v>236</v>
      </c>
      <c r="C711" s="192" t="s">
        <v>243</v>
      </c>
      <c r="D711" s="191" t="s">
        <v>233</v>
      </c>
      <c r="E711" s="193">
        <v>43101</v>
      </c>
      <c r="F711" s="194">
        <v>79.99</v>
      </c>
      <c r="G711" s="195">
        <v>12</v>
      </c>
      <c r="H711" s="196">
        <v>959.88</v>
      </c>
      <c r="I711" s="172"/>
    </row>
    <row r="712" ht="16.5" hidden="1" spans="1:9">
      <c r="A712" s="190" t="s">
        <v>235</v>
      </c>
      <c r="B712" s="191" t="s">
        <v>236</v>
      </c>
      <c r="C712" s="192" t="s">
        <v>237</v>
      </c>
      <c r="D712" s="191" t="s">
        <v>250</v>
      </c>
      <c r="E712" s="193">
        <v>43101</v>
      </c>
      <c r="F712" s="194">
        <v>79.99</v>
      </c>
      <c r="G712" s="195">
        <v>3</v>
      </c>
      <c r="H712" s="196">
        <v>239.97</v>
      </c>
      <c r="I712" s="172"/>
    </row>
    <row r="713" ht="16.5" hidden="1" spans="1:9">
      <c r="A713" s="190" t="s">
        <v>249</v>
      </c>
      <c r="B713" s="191" t="s">
        <v>236</v>
      </c>
      <c r="C713" s="192" t="s">
        <v>243</v>
      </c>
      <c r="D713" s="191" t="s">
        <v>238</v>
      </c>
      <c r="E713" s="193">
        <v>43102</v>
      </c>
      <c r="F713" s="194">
        <v>79.99</v>
      </c>
      <c r="G713" s="195">
        <v>15</v>
      </c>
      <c r="H713" s="196">
        <v>1199.85</v>
      </c>
      <c r="I713" s="172"/>
    </row>
    <row r="714" ht="16.5" hidden="1" spans="1:9">
      <c r="A714" s="190" t="s">
        <v>235</v>
      </c>
      <c r="B714" s="191" t="s">
        <v>239</v>
      </c>
      <c r="C714" s="192" t="s">
        <v>237</v>
      </c>
      <c r="D714" s="191" t="s">
        <v>247</v>
      </c>
      <c r="E714" s="193">
        <v>43102</v>
      </c>
      <c r="F714" s="194">
        <v>168.95</v>
      </c>
      <c r="G714" s="195">
        <v>4</v>
      </c>
      <c r="H714" s="196">
        <v>675.8</v>
      </c>
      <c r="I714" s="172"/>
    </row>
    <row r="715" ht="16.5" hidden="1" spans="1:9">
      <c r="A715" s="190" t="s">
        <v>244</v>
      </c>
      <c r="B715" s="191" t="s">
        <v>236</v>
      </c>
      <c r="C715" s="192" t="s">
        <v>227</v>
      </c>
      <c r="D715" s="191" t="s">
        <v>247</v>
      </c>
      <c r="E715" s="193">
        <v>43103</v>
      </c>
      <c r="F715" s="194">
        <v>79.99</v>
      </c>
      <c r="G715" s="195">
        <v>12</v>
      </c>
      <c r="H715" s="196">
        <v>959.88</v>
      </c>
      <c r="I715" s="172"/>
    </row>
    <row r="716" ht="16.5" hidden="1" spans="1:9">
      <c r="A716" s="190" t="s">
        <v>251</v>
      </c>
      <c r="B716" s="191" t="s">
        <v>226</v>
      </c>
      <c r="C716" s="192" t="s">
        <v>237</v>
      </c>
      <c r="D716" s="191" t="s">
        <v>233</v>
      </c>
      <c r="E716" s="193">
        <v>43103</v>
      </c>
      <c r="F716" s="194">
        <v>340.95</v>
      </c>
      <c r="G716" s="195">
        <v>2</v>
      </c>
      <c r="H716" s="196">
        <v>681.9</v>
      </c>
      <c r="I716" s="172"/>
    </row>
    <row r="717" ht="16.5" hidden="1" spans="1:9">
      <c r="A717" s="190" t="s">
        <v>252</v>
      </c>
      <c r="B717" s="191" t="s">
        <v>231</v>
      </c>
      <c r="C717" s="192" t="s">
        <v>237</v>
      </c>
      <c r="D717" s="191" t="s">
        <v>233</v>
      </c>
      <c r="E717" s="193">
        <v>43104</v>
      </c>
      <c r="F717" s="194">
        <v>340.95</v>
      </c>
      <c r="G717" s="195">
        <v>5</v>
      </c>
      <c r="H717" s="196">
        <v>1704.75</v>
      </c>
      <c r="I717" s="172"/>
    </row>
    <row r="718" ht="16.5" hidden="1" spans="1:9">
      <c r="A718" s="190" t="s">
        <v>244</v>
      </c>
      <c r="B718" s="191" t="s">
        <v>231</v>
      </c>
      <c r="C718" s="192" t="s">
        <v>227</v>
      </c>
      <c r="D718" s="191" t="s">
        <v>250</v>
      </c>
      <c r="E718" s="193">
        <v>43104</v>
      </c>
      <c r="F718" s="194">
        <v>340.95</v>
      </c>
      <c r="G718" s="195">
        <v>3</v>
      </c>
      <c r="H718" s="196">
        <v>1022.85</v>
      </c>
      <c r="I718" s="172"/>
    </row>
    <row r="719" ht="16.5" hidden="1" spans="1:9">
      <c r="A719" s="190" t="s">
        <v>225</v>
      </c>
      <c r="B719" s="191" t="s">
        <v>236</v>
      </c>
      <c r="C719" s="192" t="s">
        <v>227</v>
      </c>
      <c r="D719" s="191" t="s">
        <v>247</v>
      </c>
      <c r="E719" s="193">
        <v>43105</v>
      </c>
      <c r="F719" s="194">
        <v>79.99</v>
      </c>
      <c r="G719" s="195">
        <v>3</v>
      </c>
      <c r="H719" s="196">
        <v>239.97</v>
      </c>
      <c r="I719" s="172"/>
    </row>
    <row r="720" ht="16.5" hidden="1" spans="1:9">
      <c r="A720" s="190" t="s">
        <v>248</v>
      </c>
      <c r="B720" s="191" t="s">
        <v>239</v>
      </c>
      <c r="C720" s="192" t="s">
        <v>243</v>
      </c>
      <c r="D720" s="191" t="s">
        <v>238</v>
      </c>
      <c r="E720" s="193">
        <v>43109</v>
      </c>
      <c r="F720" s="194">
        <v>168.95</v>
      </c>
      <c r="G720" s="195">
        <v>2</v>
      </c>
      <c r="H720" s="196">
        <v>337.9</v>
      </c>
      <c r="I720" s="172"/>
    </row>
    <row r="721" ht="16.5" hidden="1" spans="1:9">
      <c r="A721" s="190" t="s">
        <v>252</v>
      </c>
      <c r="B721" s="191" t="s">
        <v>239</v>
      </c>
      <c r="C721" s="192" t="s">
        <v>237</v>
      </c>
      <c r="D721" s="191" t="s">
        <v>238</v>
      </c>
      <c r="E721" s="193">
        <v>43109</v>
      </c>
      <c r="F721" s="194">
        <v>168.95</v>
      </c>
      <c r="G721" s="195">
        <v>2</v>
      </c>
      <c r="H721" s="196">
        <v>337.9</v>
      </c>
      <c r="I721" s="172"/>
    </row>
    <row r="722" ht="16.5" hidden="1" spans="1:9">
      <c r="A722" s="190" t="s">
        <v>248</v>
      </c>
      <c r="B722" s="191" t="s">
        <v>236</v>
      </c>
      <c r="C722" s="192" t="s">
        <v>243</v>
      </c>
      <c r="D722" s="191" t="s">
        <v>250</v>
      </c>
      <c r="E722" s="193">
        <v>43110</v>
      </c>
      <c r="F722" s="194">
        <v>79.99</v>
      </c>
      <c r="G722" s="195">
        <v>2</v>
      </c>
      <c r="H722" s="196">
        <v>159.98</v>
      </c>
      <c r="I722" s="172"/>
    </row>
    <row r="723" ht="16.5" hidden="1" spans="1:9">
      <c r="A723" s="190" t="s">
        <v>245</v>
      </c>
      <c r="B723" s="191" t="s">
        <v>226</v>
      </c>
      <c r="C723" s="192" t="s">
        <v>243</v>
      </c>
      <c r="D723" s="191" t="s">
        <v>250</v>
      </c>
      <c r="E723" s="193">
        <v>43111</v>
      </c>
      <c r="F723" s="194">
        <v>340.95</v>
      </c>
      <c r="G723" s="195">
        <v>6</v>
      </c>
      <c r="H723" s="196">
        <v>2045.7</v>
      </c>
      <c r="I723" s="172"/>
    </row>
    <row r="724" ht="16.5" hidden="1" spans="1:9">
      <c r="A724" s="190" t="s">
        <v>225</v>
      </c>
      <c r="B724" s="191" t="s">
        <v>239</v>
      </c>
      <c r="C724" s="192" t="s">
        <v>227</v>
      </c>
      <c r="D724" s="191" t="s">
        <v>228</v>
      </c>
      <c r="E724" s="193">
        <v>43112</v>
      </c>
      <c r="F724" s="194">
        <v>168.95</v>
      </c>
      <c r="G724" s="195">
        <v>17</v>
      </c>
      <c r="H724" s="196">
        <v>2872.15</v>
      </c>
      <c r="I724" s="172"/>
    </row>
    <row r="725" ht="16.5" hidden="1" spans="1:9">
      <c r="A725" s="190" t="s">
        <v>252</v>
      </c>
      <c r="B725" s="191" t="s">
        <v>242</v>
      </c>
      <c r="C725" s="192" t="s">
        <v>237</v>
      </c>
      <c r="D725" s="191" t="s">
        <v>233</v>
      </c>
      <c r="E725" s="193">
        <v>43114</v>
      </c>
      <c r="F725" s="194">
        <v>799.95</v>
      </c>
      <c r="G725" s="195">
        <v>10</v>
      </c>
      <c r="H725" s="196">
        <v>7999.5</v>
      </c>
      <c r="I725" s="172"/>
    </row>
    <row r="726" ht="16.5" hidden="1" spans="1:9">
      <c r="A726" s="190" t="s">
        <v>241</v>
      </c>
      <c r="B726" s="191" t="s">
        <v>231</v>
      </c>
      <c r="C726" s="192" t="s">
        <v>243</v>
      </c>
      <c r="D726" s="191" t="s">
        <v>233</v>
      </c>
      <c r="E726" s="193">
        <v>43114</v>
      </c>
      <c r="F726" s="194">
        <v>340.95</v>
      </c>
      <c r="G726" s="195">
        <v>14</v>
      </c>
      <c r="H726" s="196">
        <v>4773.3</v>
      </c>
      <c r="I726" s="172"/>
    </row>
    <row r="727" ht="16.5" hidden="1" spans="1:9">
      <c r="A727" s="190" t="s">
        <v>252</v>
      </c>
      <c r="B727" s="191" t="s">
        <v>226</v>
      </c>
      <c r="C727" s="192" t="s">
        <v>237</v>
      </c>
      <c r="D727" s="191" t="s">
        <v>238</v>
      </c>
      <c r="E727" s="193">
        <v>43115</v>
      </c>
      <c r="F727" s="194">
        <v>340.95</v>
      </c>
      <c r="G727" s="195">
        <v>9</v>
      </c>
      <c r="H727" s="196">
        <v>3068.55</v>
      </c>
      <c r="I727" s="172"/>
    </row>
    <row r="728" ht="16.5" hidden="1" spans="1:9">
      <c r="A728" s="190" t="s">
        <v>244</v>
      </c>
      <c r="B728" s="191" t="s">
        <v>236</v>
      </c>
      <c r="C728" s="192" t="s">
        <v>227</v>
      </c>
      <c r="D728" s="191" t="s">
        <v>247</v>
      </c>
      <c r="E728" s="193">
        <v>43115</v>
      </c>
      <c r="F728" s="194">
        <v>79.99</v>
      </c>
      <c r="G728" s="195">
        <v>10</v>
      </c>
      <c r="H728" s="196">
        <v>799.9</v>
      </c>
      <c r="I728" s="172"/>
    </row>
    <row r="729" ht="16.5" hidden="1" spans="1:9">
      <c r="A729" s="190" t="s">
        <v>245</v>
      </c>
      <c r="B729" s="191" t="s">
        <v>236</v>
      </c>
      <c r="C729" s="192" t="s">
        <v>243</v>
      </c>
      <c r="D729" s="191" t="s">
        <v>228</v>
      </c>
      <c r="E729" s="193">
        <v>43117</v>
      </c>
      <c r="F729" s="194">
        <v>79.99</v>
      </c>
      <c r="G729" s="195">
        <v>8</v>
      </c>
      <c r="H729" s="196">
        <v>639.92</v>
      </c>
      <c r="I729" s="172"/>
    </row>
    <row r="730" ht="16.5" hidden="1" spans="1:9">
      <c r="A730" s="190" t="s">
        <v>252</v>
      </c>
      <c r="B730" s="191" t="s">
        <v>236</v>
      </c>
      <c r="C730" s="192" t="s">
        <v>237</v>
      </c>
      <c r="D730" s="191" t="s">
        <v>250</v>
      </c>
      <c r="E730" s="193">
        <v>43118</v>
      </c>
      <c r="F730" s="194">
        <v>79.99</v>
      </c>
      <c r="G730" s="195">
        <v>9</v>
      </c>
      <c r="H730" s="196">
        <v>719.91</v>
      </c>
      <c r="I730" s="172"/>
    </row>
    <row r="731" ht="16.5" hidden="1" spans="1:9">
      <c r="A731" s="190" t="s">
        <v>225</v>
      </c>
      <c r="B731" s="191" t="s">
        <v>242</v>
      </c>
      <c r="C731" s="192" t="s">
        <v>227</v>
      </c>
      <c r="D731" s="191" t="s">
        <v>233</v>
      </c>
      <c r="E731" s="193">
        <v>43119</v>
      </c>
      <c r="F731" s="194">
        <v>799.95</v>
      </c>
      <c r="G731" s="195">
        <v>7</v>
      </c>
      <c r="H731" s="196">
        <v>5599.65</v>
      </c>
      <c r="I731" s="172"/>
    </row>
    <row r="732" ht="16.5" hidden="1" spans="1:9">
      <c r="A732" s="190" t="s">
        <v>248</v>
      </c>
      <c r="B732" s="191" t="s">
        <v>242</v>
      </c>
      <c r="C732" s="192" t="s">
        <v>243</v>
      </c>
      <c r="D732" s="191" t="s">
        <v>250</v>
      </c>
      <c r="E732" s="193">
        <v>43119</v>
      </c>
      <c r="F732" s="194">
        <v>799.95</v>
      </c>
      <c r="G732" s="195">
        <v>5</v>
      </c>
      <c r="H732" s="196">
        <v>3999.75</v>
      </c>
      <c r="I732" s="172"/>
    </row>
    <row r="733" ht="16.5" hidden="1" spans="1:9">
      <c r="A733" s="190" t="s">
        <v>235</v>
      </c>
      <c r="B733" s="191" t="s">
        <v>226</v>
      </c>
      <c r="C733" s="192" t="s">
        <v>237</v>
      </c>
      <c r="D733" s="191" t="s">
        <v>233</v>
      </c>
      <c r="E733" s="193">
        <v>43121</v>
      </c>
      <c r="F733" s="194">
        <v>340.95</v>
      </c>
      <c r="G733" s="195">
        <v>8</v>
      </c>
      <c r="H733" s="196">
        <v>2727.6</v>
      </c>
      <c r="I733" s="172"/>
    </row>
    <row r="734" ht="16.5" hidden="1" spans="1:9">
      <c r="A734" s="190" t="s">
        <v>248</v>
      </c>
      <c r="B734" s="191" t="s">
        <v>231</v>
      </c>
      <c r="C734" s="192" t="s">
        <v>243</v>
      </c>
      <c r="D734" s="191" t="s">
        <v>233</v>
      </c>
      <c r="E734" s="193">
        <v>43122</v>
      </c>
      <c r="F734" s="194">
        <v>340.95</v>
      </c>
      <c r="G734" s="195">
        <v>10</v>
      </c>
      <c r="H734" s="196">
        <v>3409.5</v>
      </c>
      <c r="I734" s="172"/>
    </row>
    <row r="735" ht="16.5" hidden="1" spans="1:9">
      <c r="A735" s="190" t="s">
        <v>235</v>
      </c>
      <c r="B735" s="191" t="s">
        <v>239</v>
      </c>
      <c r="C735" s="192" t="s">
        <v>237</v>
      </c>
      <c r="D735" s="191" t="s">
        <v>250</v>
      </c>
      <c r="E735" s="193">
        <v>43122</v>
      </c>
      <c r="F735" s="194">
        <v>168.95</v>
      </c>
      <c r="G735" s="195">
        <v>5</v>
      </c>
      <c r="H735" s="196">
        <v>844.75</v>
      </c>
      <c r="I735" s="172"/>
    </row>
    <row r="736" ht="16.5" hidden="1" spans="1:9">
      <c r="A736" s="190" t="s">
        <v>245</v>
      </c>
      <c r="B736" s="191" t="s">
        <v>226</v>
      </c>
      <c r="C736" s="192" t="s">
        <v>243</v>
      </c>
      <c r="D736" s="191" t="s">
        <v>238</v>
      </c>
      <c r="E736" s="193">
        <v>43124</v>
      </c>
      <c r="F736" s="194">
        <v>340.95</v>
      </c>
      <c r="G736" s="195">
        <v>10</v>
      </c>
      <c r="H736" s="196">
        <v>3409.5</v>
      </c>
      <c r="I736" s="172"/>
    </row>
    <row r="737" ht="16.5" hidden="1" spans="1:9">
      <c r="A737" s="190" t="s">
        <v>248</v>
      </c>
      <c r="B737" s="191" t="s">
        <v>236</v>
      </c>
      <c r="C737" s="192" t="s">
        <v>243</v>
      </c>
      <c r="D737" s="191" t="s">
        <v>233</v>
      </c>
      <c r="E737" s="193">
        <v>43124</v>
      </c>
      <c r="F737" s="194">
        <v>79.99</v>
      </c>
      <c r="G737" s="195">
        <v>3</v>
      </c>
      <c r="H737" s="196">
        <v>239.97</v>
      </c>
      <c r="I737" s="172"/>
    </row>
    <row r="738" ht="16.5" hidden="1" spans="1:9">
      <c r="A738" s="190" t="s">
        <v>252</v>
      </c>
      <c r="B738" s="191" t="s">
        <v>226</v>
      </c>
      <c r="C738" s="192" t="s">
        <v>237</v>
      </c>
      <c r="D738" s="191" t="s">
        <v>228</v>
      </c>
      <c r="E738" s="193">
        <v>43125</v>
      </c>
      <c r="F738" s="194">
        <v>340.95</v>
      </c>
      <c r="G738" s="195">
        <v>16</v>
      </c>
      <c r="H738" s="196">
        <v>5455.2</v>
      </c>
      <c r="I738" s="172"/>
    </row>
    <row r="739" ht="16.5" hidden="1" spans="1:9">
      <c r="A739" s="190" t="s">
        <v>240</v>
      </c>
      <c r="B739" s="191" t="s">
        <v>236</v>
      </c>
      <c r="C739" s="192" t="s">
        <v>232</v>
      </c>
      <c r="D739" s="191" t="s">
        <v>238</v>
      </c>
      <c r="E739" s="193">
        <v>43126</v>
      </c>
      <c r="F739" s="194">
        <v>79.99</v>
      </c>
      <c r="G739" s="195">
        <v>8</v>
      </c>
      <c r="H739" s="196">
        <v>639.92</v>
      </c>
      <c r="I739" s="172"/>
    </row>
    <row r="740" ht="16.5" hidden="1" spans="1:9">
      <c r="A740" s="190" t="s">
        <v>235</v>
      </c>
      <c r="B740" s="191" t="s">
        <v>231</v>
      </c>
      <c r="C740" s="192" t="s">
        <v>237</v>
      </c>
      <c r="D740" s="191" t="s">
        <v>233</v>
      </c>
      <c r="E740" s="193">
        <v>43126</v>
      </c>
      <c r="F740" s="194">
        <v>340.95</v>
      </c>
      <c r="G740" s="195">
        <v>5</v>
      </c>
      <c r="H740" s="196">
        <v>1704.75</v>
      </c>
      <c r="I740" s="172"/>
    </row>
    <row r="741" ht="16.5" hidden="1" spans="1:9">
      <c r="A741" s="190" t="s">
        <v>249</v>
      </c>
      <c r="B741" s="191" t="s">
        <v>231</v>
      </c>
      <c r="C741" s="192" t="s">
        <v>243</v>
      </c>
      <c r="D741" s="191" t="s">
        <v>238</v>
      </c>
      <c r="E741" s="193">
        <v>43129</v>
      </c>
      <c r="F741" s="194">
        <v>340.95</v>
      </c>
      <c r="G741" s="195">
        <v>13</v>
      </c>
      <c r="H741" s="196">
        <v>4432.35</v>
      </c>
      <c r="I741" s="172"/>
    </row>
    <row r="742" ht="16.5" hidden="1" spans="1:9">
      <c r="A742" s="190" t="s">
        <v>245</v>
      </c>
      <c r="B742" s="191" t="s">
        <v>236</v>
      </c>
      <c r="C742" s="192" t="s">
        <v>243</v>
      </c>
      <c r="D742" s="191" t="s">
        <v>238</v>
      </c>
      <c r="E742" s="193">
        <v>43129</v>
      </c>
      <c r="F742" s="194">
        <v>79.99</v>
      </c>
      <c r="G742" s="195">
        <v>13</v>
      </c>
      <c r="H742" s="196">
        <v>1039.87</v>
      </c>
      <c r="I742" s="172"/>
    </row>
    <row r="743" ht="16.5" hidden="1" spans="1:9">
      <c r="A743" s="190" t="s">
        <v>230</v>
      </c>
      <c r="B743" s="191" t="s">
        <v>226</v>
      </c>
      <c r="C743" s="192" t="s">
        <v>232</v>
      </c>
      <c r="D743" s="191" t="s">
        <v>238</v>
      </c>
      <c r="E743" s="193">
        <v>43129</v>
      </c>
      <c r="F743" s="194">
        <v>340.95</v>
      </c>
      <c r="G743" s="195">
        <v>11</v>
      </c>
      <c r="H743" s="196">
        <v>3750.45</v>
      </c>
      <c r="I743" s="172"/>
    </row>
    <row r="744" ht="16.5" hidden="1" spans="1:9">
      <c r="A744" s="190" t="s">
        <v>225</v>
      </c>
      <c r="B744" s="191" t="s">
        <v>242</v>
      </c>
      <c r="C744" s="192" t="s">
        <v>227</v>
      </c>
      <c r="D744" s="191" t="s">
        <v>233</v>
      </c>
      <c r="E744" s="193">
        <v>43129</v>
      </c>
      <c r="F744" s="194">
        <v>799.95</v>
      </c>
      <c r="G744" s="195">
        <v>12</v>
      </c>
      <c r="H744" s="196">
        <v>9599.4</v>
      </c>
      <c r="I744" s="172"/>
    </row>
    <row r="745" ht="16.5" hidden="1" spans="1:9">
      <c r="A745" s="190" t="s">
        <v>249</v>
      </c>
      <c r="B745" s="191" t="s">
        <v>236</v>
      </c>
      <c r="C745" s="192" t="s">
        <v>243</v>
      </c>
      <c r="D745" s="191" t="s">
        <v>250</v>
      </c>
      <c r="E745" s="193">
        <v>43129</v>
      </c>
      <c r="F745" s="194">
        <v>79.99</v>
      </c>
      <c r="G745" s="195">
        <v>1</v>
      </c>
      <c r="H745" s="196">
        <v>79.99</v>
      </c>
      <c r="I745" s="172"/>
    </row>
    <row r="746" ht="16.5" hidden="1" spans="1:9">
      <c r="A746" s="190" t="s">
        <v>241</v>
      </c>
      <c r="B746" s="191" t="s">
        <v>239</v>
      </c>
      <c r="C746" s="192" t="s">
        <v>243</v>
      </c>
      <c r="D746" s="191" t="s">
        <v>228</v>
      </c>
      <c r="E746" s="193">
        <v>43130</v>
      </c>
      <c r="F746" s="194">
        <v>168.95</v>
      </c>
      <c r="G746" s="195">
        <v>8</v>
      </c>
      <c r="H746" s="196">
        <v>1351.6</v>
      </c>
      <c r="I746" s="172"/>
    </row>
    <row r="747" ht="16.5" hidden="1" spans="1:9">
      <c r="A747" s="190" t="s">
        <v>225</v>
      </c>
      <c r="B747" s="191" t="s">
        <v>226</v>
      </c>
      <c r="C747" s="192" t="s">
        <v>227</v>
      </c>
      <c r="D747" s="191" t="s">
        <v>250</v>
      </c>
      <c r="E747" s="193">
        <v>43130</v>
      </c>
      <c r="F747" s="194">
        <v>340.95</v>
      </c>
      <c r="G747" s="195">
        <v>7</v>
      </c>
      <c r="H747" s="196">
        <v>2386.65</v>
      </c>
      <c r="I747" s="172"/>
    </row>
    <row r="748" ht="16.5" hidden="1" spans="1:9">
      <c r="A748" s="190" t="s">
        <v>225</v>
      </c>
      <c r="B748" s="191" t="s">
        <v>242</v>
      </c>
      <c r="C748" s="192" t="s">
        <v>227</v>
      </c>
      <c r="D748" s="191" t="s">
        <v>228</v>
      </c>
      <c r="E748" s="193">
        <v>43132</v>
      </c>
      <c r="F748" s="194">
        <v>799.95</v>
      </c>
      <c r="G748" s="195">
        <v>16</v>
      </c>
      <c r="H748" s="196">
        <v>12799.2</v>
      </c>
      <c r="I748" s="172"/>
    </row>
    <row r="749" ht="16.5" hidden="1" spans="1:9">
      <c r="A749" s="190" t="s">
        <v>244</v>
      </c>
      <c r="B749" s="191" t="s">
        <v>239</v>
      </c>
      <c r="C749" s="192" t="s">
        <v>227</v>
      </c>
      <c r="D749" s="191" t="s">
        <v>250</v>
      </c>
      <c r="E749" s="193">
        <v>43132</v>
      </c>
      <c r="F749" s="194">
        <v>168.95</v>
      </c>
      <c r="G749" s="195">
        <v>5</v>
      </c>
      <c r="H749" s="196">
        <v>844.75</v>
      </c>
      <c r="I749" s="172"/>
    </row>
    <row r="750" ht="16.5" hidden="1" spans="1:9">
      <c r="A750" s="190" t="s">
        <v>225</v>
      </c>
      <c r="B750" s="191" t="s">
        <v>236</v>
      </c>
      <c r="C750" s="192" t="s">
        <v>227</v>
      </c>
      <c r="D750" s="191" t="s">
        <v>250</v>
      </c>
      <c r="E750" s="193">
        <v>43132</v>
      </c>
      <c r="F750" s="194">
        <v>79.99</v>
      </c>
      <c r="G750" s="195">
        <v>8</v>
      </c>
      <c r="H750" s="196">
        <v>639.92</v>
      </c>
      <c r="I750" s="172"/>
    </row>
    <row r="751" ht="16.5" hidden="1" spans="1:9">
      <c r="A751" s="190" t="s">
        <v>244</v>
      </c>
      <c r="B751" s="191" t="s">
        <v>231</v>
      </c>
      <c r="C751" s="192" t="s">
        <v>227</v>
      </c>
      <c r="D751" s="191" t="s">
        <v>238</v>
      </c>
      <c r="E751" s="193">
        <v>43133</v>
      </c>
      <c r="F751" s="194">
        <v>340.95</v>
      </c>
      <c r="G751" s="195">
        <v>9</v>
      </c>
      <c r="H751" s="196">
        <v>3068.55</v>
      </c>
      <c r="I751" s="172"/>
    </row>
    <row r="752" ht="16.5" hidden="1" spans="1:9">
      <c r="A752" s="190" t="s">
        <v>230</v>
      </c>
      <c r="B752" s="191" t="s">
        <v>231</v>
      </c>
      <c r="C752" s="192" t="s">
        <v>232</v>
      </c>
      <c r="D752" s="191" t="s">
        <v>247</v>
      </c>
      <c r="E752" s="193">
        <v>43133</v>
      </c>
      <c r="F752" s="194">
        <v>340.95</v>
      </c>
      <c r="G752" s="195">
        <v>8</v>
      </c>
      <c r="H752" s="196">
        <v>2727.6</v>
      </c>
      <c r="I752" s="172"/>
    </row>
    <row r="753" ht="16.5" hidden="1" spans="1:9">
      <c r="A753" s="190" t="s">
        <v>225</v>
      </c>
      <c r="B753" s="191" t="s">
        <v>226</v>
      </c>
      <c r="C753" s="192" t="s">
        <v>227</v>
      </c>
      <c r="D753" s="191" t="s">
        <v>233</v>
      </c>
      <c r="E753" s="193">
        <v>43133</v>
      </c>
      <c r="F753" s="194">
        <v>340.95</v>
      </c>
      <c r="G753" s="195">
        <v>3</v>
      </c>
      <c r="H753" s="196">
        <v>1022.85</v>
      </c>
      <c r="I753" s="172"/>
    </row>
    <row r="754" ht="16.5" hidden="1" spans="1:9">
      <c r="A754" s="190" t="s">
        <v>244</v>
      </c>
      <c r="B754" s="191" t="s">
        <v>231</v>
      </c>
      <c r="C754" s="192" t="s">
        <v>227</v>
      </c>
      <c r="D754" s="191" t="s">
        <v>250</v>
      </c>
      <c r="E754" s="193">
        <v>43133</v>
      </c>
      <c r="F754" s="194">
        <v>340.95</v>
      </c>
      <c r="G754" s="195">
        <v>15</v>
      </c>
      <c r="H754" s="196">
        <v>5114.25</v>
      </c>
      <c r="I754" s="172"/>
    </row>
    <row r="755" ht="16.5" hidden="1" spans="1:9">
      <c r="A755" s="190" t="s">
        <v>248</v>
      </c>
      <c r="B755" s="191" t="s">
        <v>242</v>
      </c>
      <c r="C755" s="192" t="s">
        <v>243</v>
      </c>
      <c r="D755" s="191" t="s">
        <v>233</v>
      </c>
      <c r="E755" s="193">
        <v>43136</v>
      </c>
      <c r="F755" s="194">
        <v>799.95</v>
      </c>
      <c r="G755" s="195">
        <v>13</v>
      </c>
      <c r="H755" s="196">
        <v>10399.35</v>
      </c>
      <c r="I755" s="172"/>
    </row>
    <row r="756" ht="16.5" hidden="1" spans="1:9">
      <c r="A756" s="190" t="s">
        <v>252</v>
      </c>
      <c r="B756" s="191" t="s">
        <v>236</v>
      </c>
      <c r="C756" s="192" t="s">
        <v>237</v>
      </c>
      <c r="D756" s="191" t="s">
        <v>233</v>
      </c>
      <c r="E756" s="193">
        <v>43136</v>
      </c>
      <c r="F756" s="194">
        <v>79.99</v>
      </c>
      <c r="G756" s="195">
        <v>7</v>
      </c>
      <c r="H756" s="196">
        <v>559.93</v>
      </c>
      <c r="I756" s="172"/>
    </row>
    <row r="757" ht="16.5" hidden="1" spans="1:9">
      <c r="A757" s="190" t="s">
        <v>235</v>
      </c>
      <c r="B757" s="191" t="s">
        <v>231</v>
      </c>
      <c r="C757" s="192" t="s">
        <v>237</v>
      </c>
      <c r="D757" s="191" t="s">
        <v>250</v>
      </c>
      <c r="E757" s="193">
        <v>43136</v>
      </c>
      <c r="F757" s="194">
        <v>340.95</v>
      </c>
      <c r="G757" s="195">
        <v>1</v>
      </c>
      <c r="H757" s="196">
        <v>340.95</v>
      </c>
      <c r="I757" s="172"/>
    </row>
    <row r="758" ht="16.5" hidden="1" spans="1:9">
      <c r="A758" s="190" t="s">
        <v>251</v>
      </c>
      <c r="B758" s="191" t="s">
        <v>236</v>
      </c>
      <c r="C758" s="192" t="s">
        <v>227</v>
      </c>
      <c r="D758" s="191" t="s">
        <v>238</v>
      </c>
      <c r="E758" s="193">
        <v>43137</v>
      </c>
      <c r="F758" s="194">
        <v>79.99</v>
      </c>
      <c r="G758" s="195">
        <v>13</v>
      </c>
      <c r="H758" s="196">
        <v>1039.87</v>
      </c>
      <c r="I758" s="172"/>
    </row>
    <row r="759" ht="16.5" hidden="1" spans="1:9">
      <c r="A759" s="190" t="s">
        <v>248</v>
      </c>
      <c r="B759" s="191" t="s">
        <v>239</v>
      </c>
      <c r="C759" s="192" t="s">
        <v>243</v>
      </c>
      <c r="D759" s="191" t="s">
        <v>233</v>
      </c>
      <c r="E759" s="193">
        <v>43137</v>
      </c>
      <c r="F759" s="194">
        <v>168.95</v>
      </c>
      <c r="G759" s="195">
        <v>2</v>
      </c>
      <c r="H759" s="196">
        <v>337.9</v>
      </c>
      <c r="I759" s="172"/>
    </row>
    <row r="760" ht="16.5" hidden="1" spans="1:9">
      <c r="A760" s="190" t="s">
        <v>235</v>
      </c>
      <c r="B760" s="191" t="s">
        <v>226</v>
      </c>
      <c r="C760" s="192" t="s">
        <v>237</v>
      </c>
      <c r="D760" s="191" t="s">
        <v>247</v>
      </c>
      <c r="E760" s="193">
        <v>43139</v>
      </c>
      <c r="F760" s="194">
        <v>340.95</v>
      </c>
      <c r="G760" s="195">
        <v>1</v>
      </c>
      <c r="H760" s="196">
        <v>340.95</v>
      </c>
      <c r="I760" s="172"/>
    </row>
    <row r="761" ht="16.5" hidden="1" spans="1:9">
      <c r="A761" s="190" t="s">
        <v>235</v>
      </c>
      <c r="B761" s="191" t="s">
        <v>231</v>
      </c>
      <c r="C761" s="192" t="s">
        <v>237</v>
      </c>
      <c r="D761" s="191" t="s">
        <v>233</v>
      </c>
      <c r="E761" s="193">
        <v>43140</v>
      </c>
      <c r="F761" s="194">
        <v>340.95</v>
      </c>
      <c r="G761" s="195">
        <v>1</v>
      </c>
      <c r="H761" s="196">
        <v>340.95</v>
      </c>
      <c r="I761" s="172"/>
    </row>
    <row r="762" ht="16.5" hidden="1" spans="1:9">
      <c r="A762" s="190" t="s">
        <v>240</v>
      </c>
      <c r="B762" s="191" t="s">
        <v>236</v>
      </c>
      <c r="C762" s="192" t="s">
        <v>232</v>
      </c>
      <c r="D762" s="191" t="s">
        <v>250</v>
      </c>
      <c r="E762" s="193">
        <v>43142</v>
      </c>
      <c r="F762" s="194">
        <v>79.99</v>
      </c>
      <c r="G762" s="195">
        <v>8</v>
      </c>
      <c r="H762" s="196">
        <v>639.92</v>
      </c>
      <c r="I762" s="172"/>
    </row>
    <row r="763" ht="16.5" hidden="1" spans="1:9">
      <c r="A763" s="190" t="s">
        <v>245</v>
      </c>
      <c r="B763" s="191" t="s">
        <v>242</v>
      </c>
      <c r="C763" s="192" t="s">
        <v>243</v>
      </c>
      <c r="D763" s="191" t="s">
        <v>247</v>
      </c>
      <c r="E763" s="193">
        <v>43143</v>
      </c>
      <c r="F763" s="194">
        <v>799.95</v>
      </c>
      <c r="G763" s="195">
        <v>10</v>
      </c>
      <c r="H763" s="196">
        <v>7999.5</v>
      </c>
      <c r="I763" s="172"/>
    </row>
    <row r="764" ht="16.5" hidden="1" spans="1:9">
      <c r="A764" s="190" t="s">
        <v>230</v>
      </c>
      <c r="B764" s="191" t="s">
        <v>236</v>
      </c>
      <c r="C764" s="192" t="s">
        <v>232</v>
      </c>
      <c r="D764" s="191" t="s">
        <v>250</v>
      </c>
      <c r="E764" s="193">
        <v>43144</v>
      </c>
      <c r="F764" s="194">
        <v>79.99</v>
      </c>
      <c r="G764" s="195">
        <v>15</v>
      </c>
      <c r="H764" s="196">
        <v>1199.85</v>
      </c>
      <c r="I764" s="172"/>
    </row>
    <row r="765" ht="16.5" hidden="1" spans="1:9">
      <c r="A765" s="190" t="s">
        <v>235</v>
      </c>
      <c r="B765" s="191" t="s">
        <v>239</v>
      </c>
      <c r="C765" s="192" t="s">
        <v>237</v>
      </c>
      <c r="D765" s="191" t="s">
        <v>247</v>
      </c>
      <c r="E765" s="193">
        <v>43145</v>
      </c>
      <c r="F765" s="194">
        <v>168.95</v>
      </c>
      <c r="G765" s="195">
        <v>13</v>
      </c>
      <c r="H765" s="196">
        <v>2196.35</v>
      </c>
      <c r="I765" s="172"/>
    </row>
    <row r="766" ht="16.5" hidden="1" spans="1:9">
      <c r="A766" s="190" t="s">
        <v>249</v>
      </c>
      <c r="B766" s="191" t="s">
        <v>239</v>
      </c>
      <c r="C766" s="192" t="s">
        <v>243</v>
      </c>
      <c r="D766" s="191" t="s">
        <v>250</v>
      </c>
      <c r="E766" s="193">
        <v>43145</v>
      </c>
      <c r="F766" s="194">
        <v>168.95</v>
      </c>
      <c r="G766" s="195">
        <v>12</v>
      </c>
      <c r="H766" s="196">
        <v>2027.4</v>
      </c>
      <c r="I766" s="172"/>
    </row>
    <row r="767" ht="16.5" hidden="1" spans="1:9">
      <c r="A767" s="190" t="s">
        <v>235</v>
      </c>
      <c r="B767" s="191" t="s">
        <v>231</v>
      </c>
      <c r="C767" s="192" t="s">
        <v>237</v>
      </c>
      <c r="D767" s="191" t="s">
        <v>238</v>
      </c>
      <c r="E767" s="193">
        <v>43146</v>
      </c>
      <c r="F767" s="194">
        <v>340.95</v>
      </c>
      <c r="G767" s="195">
        <v>5</v>
      </c>
      <c r="H767" s="196">
        <v>1704.75</v>
      </c>
      <c r="I767" s="172"/>
    </row>
    <row r="768" ht="16.5" hidden="1" spans="1:9">
      <c r="A768" s="190" t="s">
        <v>248</v>
      </c>
      <c r="B768" s="191" t="s">
        <v>226</v>
      </c>
      <c r="C768" s="192" t="s">
        <v>243</v>
      </c>
      <c r="D768" s="191" t="s">
        <v>250</v>
      </c>
      <c r="E768" s="193">
        <v>43147</v>
      </c>
      <c r="F768" s="194">
        <v>340.95</v>
      </c>
      <c r="G768" s="195">
        <v>7</v>
      </c>
      <c r="H768" s="196">
        <v>2386.65</v>
      </c>
      <c r="I768" s="172"/>
    </row>
    <row r="769" ht="16.5" hidden="1" spans="1:9">
      <c r="A769" s="190" t="s">
        <v>235</v>
      </c>
      <c r="B769" s="191" t="s">
        <v>231</v>
      </c>
      <c r="C769" s="192" t="s">
        <v>237</v>
      </c>
      <c r="D769" s="191" t="s">
        <v>233</v>
      </c>
      <c r="E769" s="193">
        <v>43150</v>
      </c>
      <c r="F769" s="194">
        <v>340.95</v>
      </c>
      <c r="G769" s="195">
        <v>5</v>
      </c>
      <c r="H769" s="196">
        <v>1704.75</v>
      </c>
      <c r="I769" s="172"/>
    </row>
    <row r="770" ht="16.5" hidden="1" spans="1:9">
      <c r="A770" s="190" t="s">
        <v>235</v>
      </c>
      <c r="B770" s="191" t="s">
        <v>231</v>
      </c>
      <c r="C770" s="192" t="s">
        <v>237</v>
      </c>
      <c r="D770" s="191" t="s">
        <v>233</v>
      </c>
      <c r="E770" s="193">
        <v>43151</v>
      </c>
      <c r="F770" s="194">
        <v>340.95</v>
      </c>
      <c r="G770" s="195">
        <v>10</v>
      </c>
      <c r="H770" s="196">
        <v>3409.5</v>
      </c>
      <c r="I770" s="172"/>
    </row>
    <row r="771" ht="16.5" hidden="1" spans="1:9">
      <c r="A771" s="190" t="s">
        <v>235</v>
      </c>
      <c r="B771" s="191" t="s">
        <v>236</v>
      </c>
      <c r="C771" s="192" t="s">
        <v>237</v>
      </c>
      <c r="D771" s="191" t="s">
        <v>233</v>
      </c>
      <c r="E771" s="193">
        <v>43152</v>
      </c>
      <c r="F771" s="194">
        <v>79.99</v>
      </c>
      <c r="G771" s="195">
        <v>7</v>
      </c>
      <c r="H771" s="196">
        <v>559.93</v>
      </c>
      <c r="I771" s="172"/>
    </row>
    <row r="772" ht="16.5" hidden="1" spans="1:9">
      <c r="A772" s="190" t="s">
        <v>241</v>
      </c>
      <c r="B772" s="191" t="s">
        <v>242</v>
      </c>
      <c r="C772" s="192" t="s">
        <v>243</v>
      </c>
      <c r="D772" s="191" t="s">
        <v>238</v>
      </c>
      <c r="E772" s="193">
        <v>43153</v>
      </c>
      <c r="F772" s="194">
        <v>799.95</v>
      </c>
      <c r="G772" s="195">
        <v>13</v>
      </c>
      <c r="H772" s="196">
        <v>10399.35</v>
      </c>
      <c r="I772" s="172"/>
    </row>
    <row r="773" ht="16.5" hidden="1" spans="1:9">
      <c r="A773" s="190" t="s">
        <v>240</v>
      </c>
      <c r="B773" s="191" t="s">
        <v>239</v>
      </c>
      <c r="C773" s="192" t="s">
        <v>232</v>
      </c>
      <c r="D773" s="191" t="s">
        <v>247</v>
      </c>
      <c r="E773" s="193">
        <v>43154</v>
      </c>
      <c r="F773" s="194">
        <v>168.95</v>
      </c>
      <c r="G773" s="195">
        <v>3</v>
      </c>
      <c r="H773" s="196">
        <v>506.85</v>
      </c>
      <c r="I773" s="172"/>
    </row>
    <row r="774" ht="16.5" hidden="1" spans="1:9">
      <c r="A774" s="190" t="s">
        <v>225</v>
      </c>
      <c r="B774" s="191" t="s">
        <v>226</v>
      </c>
      <c r="C774" s="192" t="s">
        <v>227</v>
      </c>
      <c r="D774" s="191" t="s">
        <v>250</v>
      </c>
      <c r="E774" s="193">
        <v>43154</v>
      </c>
      <c r="F774" s="194">
        <v>340.95</v>
      </c>
      <c r="G774" s="195">
        <v>7</v>
      </c>
      <c r="H774" s="196">
        <v>2386.65</v>
      </c>
      <c r="I774" s="172"/>
    </row>
    <row r="775" ht="16.5" hidden="1" spans="1:9">
      <c r="A775" s="190" t="s">
        <v>245</v>
      </c>
      <c r="B775" s="191" t="s">
        <v>226</v>
      </c>
      <c r="C775" s="192" t="s">
        <v>243</v>
      </c>
      <c r="D775" s="191" t="s">
        <v>238</v>
      </c>
      <c r="E775" s="193">
        <v>43157</v>
      </c>
      <c r="F775" s="194">
        <v>340.95</v>
      </c>
      <c r="G775" s="195">
        <v>9</v>
      </c>
      <c r="H775" s="196">
        <v>3068.55</v>
      </c>
      <c r="I775" s="172"/>
    </row>
    <row r="776" ht="16.5" hidden="1" spans="1:9">
      <c r="A776" s="190" t="s">
        <v>244</v>
      </c>
      <c r="B776" s="191" t="s">
        <v>236</v>
      </c>
      <c r="C776" s="192" t="s">
        <v>227</v>
      </c>
      <c r="D776" s="191" t="s">
        <v>238</v>
      </c>
      <c r="E776" s="193">
        <v>43157</v>
      </c>
      <c r="F776" s="194">
        <v>79.99</v>
      </c>
      <c r="G776" s="195">
        <v>2</v>
      </c>
      <c r="H776" s="196">
        <v>159.98</v>
      </c>
      <c r="I776" s="172"/>
    </row>
    <row r="777" ht="16.5" hidden="1" spans="1:9">
      <c r="A777" s="190" t="s">
        <v>252</v>
      </c>
      <c r="B777" s="191" t="s">
        <v>239</v>
      </c>
      <c r="C777" s="192" t="s">
        <v>237</v>
      </c>
      <c r="D777" s="191" t="s">
        <v>238</v>
      </c>
      <c r="E777" s="193">
        <v>43157</v>
      </c>
      <c r="F777" s="194">
        <v>168.95</v>
      </c>
      <c r="G777" s="195">
        <v>1</v>
      </c>
      <c r="H777" s="196">
        <v>168.95</v>
      </c>
      <c r="I777" s="172"/>
    </row>
    <row r="778" ht="16.5" hidden="1" spans="1:9">
      <c r="A778" s="190" t="s">
        <v>225</v>
      </c>
      <c r="B778" s="191" t="s">
        <v>231</v>
      </c>
      <c r="C778" s="192" t="s">
        <v>227</v>
      </c>
      <c r="D778" s="191" t="s">
        <v>238</v>
      </c>
      <c r="E778" s="193">
        <v>43157</v>
      </c>
      <c r="F778" s="194">
        <v>340.95</v>
      </c>
      <c r="G778" s="195">
        <v>14</v>
      </c>
      <c r="H778" s="196">
        <v>4773.3</v>
      </c>
      <c r="I778" s="172"/>
    </row>
    <row r="779" ht="16.5" hidden="1" spans="1:9">
      <c r="A779" s="190" t="s">
        <v>235</v>
      </c>
      <c r="B779" s="191" t="s">
        <v>239</v>
      </c>
      <c r="C779" s="192" t="s">
        <v>237</v>
      </c>
      <c r="D779" s="191" t="s">
        <v>247</v>
      </c>
      <c r="E779" s="193">
        <v>43157</v>
      </c>
      <c r="F779" s="194">
        <v>168.95</v>
      </c>
      <c r="G779" s="195">
        <v>6</v>
      </c>
      <c r="H779" s="196">
        <v>1013.7</v>
      </c>
      <c r="I779" s="172"/>
    </row>
    <row r="780" ht="16.5" hidden="1" spans="1:9">
      <c r="A780" s="190" t="s">
        <v>230</v>
      </c>
      <c r="B780" s="191" t="s">
        <v>239</v>
      </c>
      <c r="C780" s="192" t="s">
        <v>232</v>
      </c>
      <c r="D780" s="191" t="s">
        <v>247</v>
      </c>
      <c r="E780" s="193">
        <v>43157</v>
      </c>
      <c r="F780" s="194">
        <v>168.95</v>
      </c>
      <c r="G780" s="195">
        <v>15</v>
      </c>
      <c r="H780" s="196">
        <v>2534.25</v>
      </c>
      <c r="I780" s="172"/>
    </row>
    <row r="781" ht="16.5" hidden="1" spans="1:9">
      <c r="A781" s="190" t="s">
        <v>230</v>
      </c>
      <c r="B781" s="191" t="s">
        <v>231</v>
      </c>
      <c r="C781" s="192" t="s">
        <v>232</v>
      </c>
      <c r="D781" s="191" t="s">
        <v>250</v>
      </c>
      <c r="E781" s="193">
        <v>43157</v>
      </c>
      <c r="F781" s="194">
        <v>340.95</v>
      </c>
      <c r="G781" s="195">
        <v>8</v>
      </c>
      <c r="H781" s="196">
        <v>2727.6</v>
      </c>
      <c r="I781" s="172"/>
    </row>
    <row r="782" ht="16.5" hidden="1" spans="1:9">
      <c r="A782" s="190" t="s">
        <v>235</v>
      </c>
      <c r="B782" s="191" t="s">
        <v>236</v>
      </c>
      <c r="C782" s="192" t="s">
        <v>237</v>
      </c>
      <c r="D782" s="191" t="s">
        <v>238</v>
      </c>
      <c r="E782" s="193">
        <v>43163</v>
      </c>
      <c r="F782" s="194">
        <v>79.99</v>
      </c>
      <c r="G782" s="195">
        <v>7</v>
      </c>
      <c r="H782" s="196">
        <v>559.93</v>
      </c>
      <c r="I782" s="172"/>
    </row>
    <row r="783" ht="16.5" hidden="1" spans="1:9">
      <c r="A783" s="190" t="s">
        <v>240</v>
      </c>
      <c r="B783" s="191" t="s">
        <v>231</v>
      </c>
      <c r="C783" s="192" t="s">
        <v>232</v>
      </c>
      <c r="D783" s="191" t="s">
        <v>250</v>
      </c>
      <c r="E783" s="193">
        <v>43163</v>
      </c>
      <c r="F783" s="194">
        <v>340.95</v>
      </c>
      <c r="G783" s="195">
        <v>13</v>
      </c>
      <c r="H783" s="196">
        <v>4432.35</v>
      </c>
      <c r="I783" s="172"/>
    </row>
    <row r="784" ht="16.5" hidden="1" spans="1:9">
      <c r="A784" s="190" t="s">
        <v>245</v>
      </c>
      <c r="B784" s="191" t="s">
        <v>236</v>
      </c>
      <c r="C784" s="192" t="s">
        <v>243</v>
      </c>
      <c r="D784" s="191" t="s">
        <v>250</v>
      </c>
      <c r="E784" s="193">
        <v>43163</v>
      </c>
      <c r="F784" s="194">
        <v>79.99</v>
      </c>
      <c r="G784" s="195">
        <v>15</v>
      </c>
      <c r="H784" s="196">
        <v>1199.85</v>
      </c>
      <c r="I784" s="172"/>
    </row>
    <row r="785" ht="16.5" hidden="1" spans="1:9">
      <c r="A785" s="190" t="s">
        <v>230</v>
      </c>
      <c r="B785" s="191" t="s">
        <v>236</v>
      </c>
      <c r="C785" s="192" t="s">
        <v>232</v>
      </c>
      <c r="D785" s="191" t="s">
        <v>233</v>
      </c>
      <c r="E785" s="193">
        <v>43165</v>
      </c>
      <c r="F785" s="194">
        <v>79.99</v>
      </c>
      <c r="G785" s="195">
        <v>1</v>
      </c>
      <c r="H785" s="196">
        <v>79.99</v>
      </c>
      <c r="I785" s="172"/>
    </row>
    <row r="786" ht="16.5" hidden="1" spans="1:9">
      <c r="A786" s="190" t="s">
        <v>225</v>
      </c>
      <c r="B786" s="191" t="s">
        <v>239</v>
      </c>
      <c r="C786" s="192" t="s">
        <v>227</v>
      </c>
      <c r="D786" s="191" t="s">
        <v>228</v>
      </c>
      <c r="E786" s="193">
        <v>43166</v>
      </c>
      <c r="F786" s="194">
        <v>168.95</v>
      </c>
      <c r="G786" s="195">
        <v>20</v>
      </c>
      <c r="H786" s="196">
        <v>3379</v>
      </c>
      <c r="I786" s="172"/>
    </row>
    <row r="787" ht="16.5" hidden="1" spans="1:9">
      <c r="A787" s="190" t="s">
        <v>225</v>
      </c>
      <c r="B787" s="191" t="s">
        <v>231</v>
      </c>
      <c r="C787" s="192" t="s">
        <v>227</v>
      </c>
      <c r="D787" s="191" t="s">
        <v>233</v>
      </c>
      <c r="E787" s="193">
        <v>43166</v>
      </c>
      <c r="F787" s="194">
        <v>340.95</v>
      </c>
      <c r="G787" s="195">
        <v>13</v>
      </c>
      <c r="H787" s="196">
        <v>4432.35</v>
      </c>
      <c r="I787" s="172"/>
    </row>
    <row r="788" ht="16.5" hidden="1" spans="1:9">
      <c r="A788" s="190" t="s">
        <v>251</v>
      </c>
      <c r="B788" s="191" t="s">
        <v>242</v>
      </c>
      <c r="C788" s="192" t="s">
        <v>227</v>
      </c>
      <c r="D788" s="191" t="s">
        <v>250</v>
      </c>
      <c r="E788" s="193">
        <v>43166</v>
      </c>
      <c r="F788" s="194">
        <v>799.95</v>
      </c>
      <c r="G788" s="195">
        <v>9</v>
      </c>
      <c r="H788" s="196">
        <v>7199.55</v>
      </c>
      <c r="I788" s="172"/>
    </row>
    <row r="789" ht="16.5" hidden="1" spans="1:9">
      <c r="A789" s="190" t="s">
        <v>248</v>
      </c>
      <c r="B789" s="191" t="s">
        <v>231</v>
      </c>
      <c r="C789" s="192" t="s">
        <v>243</v>
      </c>
      <c r="D789" s="191" t="s">
        <v>238</v>
      </c>
      <c r="E789" s="193">
        <v>43171</v>
      </c>
      <c r="F789" s="194">
        <v>340.95</v>
      </c>
      <c r="G789" s="195">
        <v>8</v>
      </c>
      <c r="H789" s="196">
        <v>2727.6</v>
      </c>
      <c r="I789" s="172"/>
    </row>
    <row r="790" ht="16.5" hidden="1" spans="1:9">
      <c r="A790" s="190" t="s">
        <v>252</v>
      </c>
      <c r="B790" s="191" t="s">
        <v>239</v>
      </c>
      <c r="C790" s="192" t="s">
        <v>237</v>
      </c>
      <c r="D790" s="191" t="s">
        <v>228</v>
      </c>
      <c r="E790" s="193">
        <v>43171</v>
      </c>
      <c r="F790" s="194">
        <v>168.95</v>
      </c>
      <c r="G790" s="195">
        <v>20</v>
      </c>
      <c r="H790" s="196">
        <v>3379</v>
      </c>
      <c r="I790" s="172"/>
    </row>
    <row r="791" ht="16.5" hidden="1" spans="1:9">
      <c r="A791" s="190" t="s">
        <v>252</v>
      </c>
      <c r="B791" s="191" t="s">
        <v>231</v>
      </c>
      <c r="C791" s="192" t="s">
        <v>237</v>
      </c>
      <c r="D791" s="191" t="s">
        <v>247</v>
      </c>
      <c r="E791" s="193">
        <v>43171</v>
      </c>
      <c r="F791" s="194">
        <v>340.95</v>
      </c>
      <c r="G791" s="195">
        <v>6</v>
      </c>
      <c r="H791" s="196">
        <v>2045.7</v>
      </c>
      <c r="I791" s="172"/>
    </row>
    <row r="792" ht="16.5" hidden="1" spans="1:9">
      <c r="A792" s="190" t="s">
        <v>248</v>
      </c>
      <c r="B792" s="191" t="s">
        <v>231</v>
      </c>
      <c r="C792" s="192" t="s">
        <v>243</v>
      </c>
      <c r="D792" s="191" t="s">
        <v>250</v>
      </c>
      <c r="E792" s="193">
        <v>43171</v>
      </c>
      <c r="F792" s="194">
        <v>340.95</v>
      </c>
      <c r="G792" s="195">
        <v>6</v>
      </c>
      <c r="H792" s="196">
        <v>2045.7</v>
      </c>
      <c r="I792" s="172"/>
    </row>
    <row r="793" ht="16.5" hidden="1" spans="1:9">
      <c r="A793" s="190" t="s">
        <v>249</v>
      </c>
      <c r="B793" s="191" t="s">
        <v>239</v>
      </c>
      <c r="C793" s="192" t="s">
        <v>243</v>
      </c>
      <c r="D793" s="191" t="s">
        <v>250</v>
      </c>
      <c r="E793" s="193">
        <v>43171</v>
      </c>
      <c r="F793" s="194">
        <v>168.95</v>
      </c>
      <c r="G793" s="195">
        <v>6</v>
      </c>
      <c r="H793" s="196">
        <v>1013.7</v>
      </c>
      <c r="I793" s="172"/>
    </row>
    <row r="794" ht="16.5" hidden="1" spans="1:9">
      <c r="A794" s="190" t="s">
        <v>230</v>
      </c>
      <c r="B794" s="191" t="s">
        <v>242</v>
      </c>
      <c r="C794" s="192" t="s">
        <v>232</v>
      </c>
      <c r="D794" s="191" t="s">
        <v>228</v>
      </c>
      <c r="E794" s="193">
        <v>43172</v>
      </c>
      <c r="F794" s="194">
        <v>799.95</v>
      </c>
      <c r="G794" s="195">
        <v>19</v>
      </c>
      <c r="H794" s="196">
        <v>15199.05</v>
      </c>
      <c r="I794" s="172"/>
    </row>
    <row r="795" ht="16.5" hidden="1" spans="1:9">
      <c r="A795" s="190" t="s">
        <v>225</v>
      </c>
      <c r="B795" s="191" t="s">
        <v>231</v>
      </c>
      <c r="C795" s="192" t="s">
        <v>227</v>
      </c>
      <c r="D795" s="191" t="s">
        <v>250</v>
      </c>
      <c r="E795" s="193">
        <v>43172</v>
      </c>
      <c r="F795" s="194">
        <v>340.95</v>
      </c>
      <c r="G795" s="195">
        <v>10</v>
      </c>
      <c r="H795" s="196">
        <v>3409.5</v>
      </c>
      <c r="I795" s="172"/>
    </row>
    <row r="796" ht="16.5" hidden="1" spans="1:9">
      <c r="A796" s="190" t="s">
        <v>225</v>
      </c>
      <c r="B796" s="191" t="s">
        <v>239</v>
      </c>
      <c r="C796" s="192" t="s">
        <v>227</v>
      </c>
      <c r="D796" s="191" t="s">
        <v>238</v>
      </c>
      <c r="E796" s="193">
        <v>43173</v>
      </c>
      <c r="F796" s="194">
        <v>168.95</v>
      </c>
      <c r="G796" s="195">
        <v>6</v>
      </c>
      <c r="H796" s="196">
        <v>1013.7</v>
      </c>
      <c r="I796" s="172"/>
    </row>
    <row r="797" ht="16.5" hidden="1" spans="1:9">
      <c r="A797" s="190" t="s">
        <v>235</v>
      </c>
      <c r="B797" s="191" t="s">
        <v>236</v>
      </c>
      <c r="C797" s="192" t="s">
        <v>237</v>
      </c>
      <c r="D797" s="191" t="s">
        <v>250</v>
      </c>
      <c r="E797" s="193">
        <v>43174</v>
      </c>
      <c r="F797" s="194">
        <v>79.99</v>
      </c>
      <c r="G797" s="195">
        <v>7</v>
      </c>
      <c r="H797" s="196">
        <v>559.93</v>
      </c>
      <c r="I797" s="172"/>
    </row>
    <row r="798" ht="16.5" hidden="1" spans="1:9">
      <c r="A798" s="190" t="s">
        <v>235</v>
      </c>
      <c r="B798" s="191" t="s">
        <v>231</v>
      </c>
      <c r="C798" s="192" t="s">
        <v>237</v>
      </c>
      <c r="D798" s="191" t="s">
        <v>238</v>
      </c>
      <c r="E798" s="193">
        <v>43177</v>
      </c>
      <c r="F798" s="194">
        <v>340.95</v>
      </c>
      <c r="G798" s="195">
        <v>13</v>
      </c>
      <c r="H798" s="196">
        <v>4432.35</v>
      </c>
      <c r="I798" s="172"/>
    </row>
    <row r="799" ht="16.5" hidden="1" spans="1:9">
      <c r="A799" s="190" t="s">
        <v>240</v>
      </c>
      <c r="B799" s="191" t="s">
        <v>239</v>
      </c>
      <c r="C799" s="192" t="s">
        <v>232</v>
      </c>
      <c r="D799" s="191" t="s">
        <v>247</v>
      </c>
      <c r="E799" s="193">
        <v>43177</v>
      </c>
      <c r="F799" s="194">
        <v>168.95</v>
      </c>
      <c r="G799" s="195">
        <v>10</v>
      </c>
      <c r="H799" s="196">
        <v>1689.5</v>
      </c>
      <c r="I799" s="172"/>
    </row>
    <row r="800" ht="16.5" hidden="1" spans="1:9">
      <c r="A800" s="190" t="s">
        <v>249</v>
      </c>
      <c r="B800" s="191" t="s">
        <v>242</v>
      </c>
      <c r="C800" s="192" t="s">
        <v>243</v>
      </c>
      <c r="D800" s="191" t="s">
        <v>233</v>
      </c>
      <c r="E800" s="193">
        <v>43178</v>
      </c>
      <c r="F800" s="194">
        <v>799.95</v>
      </c>
      <c r="G800" s="195">
        <v>15</v>
      </c>
      <c r="H800" s="196">
        <v>11999.25</v>
      </c>
      <c r="I800" s="172"/>
    </row>
    <row r="801" ht="16.5" hidden="1" spans="1:9">
      <c r="A801" s="190" t="s">
        <v>241</v>
      </c>
      <c r="B801" s="191" t="s">
        <v>226</v>
      </c>
      <c r="C801" s="192" t="s">
        <v>243</v>
      </c>
      <c r="D801" s="191" t="s">
        <v>233</v>
      </c>
      <c r="E801" s="193">
        <v>43178</v>
      </c>
      <c r="F801" s="194">
        <v>340.95</v>
      </c>
      <c r="G801" s="195">
        <v>3</v>
      </c>
      <c r="H801" s="196">
        <v>1022.85</v>
      </c>
      <c r="I801" s="172"/>
    </row>
    <row r="802" ht="16.5" hidden="1" spans="1:9">
      <c r="A802" s="190" t="s">
        <v>249</v>
      </c>
      <c r="B802" s="191" t="s">
        <v>239</v>
      </c>
      <c r="C802" s="192" t="s">
        <v>243</v>
      </c>
      <c r="D802" s="191" t="s">
        <v>250</v>
      </c>
      <c r="E802" s="193">
        <v>43178</v>
      </c>
      <c r="F802" s="194">
        <v>168.95</v>
      </c>
      <c r="G802" s="195">
        <v>10</v>
      </c>
      <c r="H802" s="196">
        <v>1689.5</v>
      </c>
      <c r="I802" s="172"/>
    </row>
    <row r="803" ht="16.5" hidden="1" spans="1:9">
      <c r="A803" s="190" t="s">
        <v>245</v>
      </c>
      <c r="B803" s="191" t="s">
        <v>242</v>
      </c>
      <c r="C803" s="192" t="s">
        <v>243</v>
      </c>
      <c r="D803" s="191" t="s">
        <v>247</v>
      </c>
      <c r="E803" s="193">
        <v>43179</v>
      </c>
      <c r="F803" s="194">
        <v>799.95</v>
      </c>
      <c r="G803" s="195">
        <v>11</v>
      </c>
      <c r="H803" s="196">
        <v>8799.45</v>
      </c>
      <c r="I803" s="172"/>
    </row>
    <row r="804" ht="16.5" hidden="1" spans="1:9">
      <c r="A804" s="190" t="s">
        <v>252</v>
      </c>
      <c r="B804" s="191" t="s">
        <v>242</v>
      </c>
      <c r="C804" s="192" t="s">
        <v>237</v>
      </c>
      <c r="D804" s="191" t="s">
        <v>233</v>
      </c>
      <c r="E804" s="193">
        <v>43179</v>
      </c>
      <c r="F804" s="194">
        <v>799.95</v>
      </c>
      <c r="G804" s="195">
        <v>4</v>
      </c>
      <c r="H804" s="196">
        <v>3199.8</v>
      </c>
      <c r="I804" s="172"/>
    </row>
    <row r="805" ht="16.5" hidden="1" spans="1:9">
      <c r="A805" s="190" t="s">
        <v>249</v>
      </c>
      <c r="B805" s="191" t="s">
        <v>236</v>
      </c>
      <c r="C805" s="192" t="s">
        <v>243</v>
      </c>
      <c r="D805" s="191" t="s">
        <v>250</v>
      </c>
      <c r="E805" s="193">
        <v>43179</v>
      </c>
      <c r="F805" s="194">
        <v>79.99</v>
      </c>
      <c r="G805" s="195">
        <v>11</v>
      </c>
      <c r="H805" s="196">
        <v>879.89</v>
      </c>
      <c r="I805" s="172"/>
    </row>
    <row r="806" ht="16.5" hidden="1" spans="1:9">
      <c r="A806" s="190" t="s">
        <v>252</v>
      </c>
      <c r="B806" s="191" t="s">
        <v>231</v>
      </c>
      <c r="C806" s="192" t="s">
        <v>237</v>
      </c>
      <c r="D806" s="191" t="s">
        <v>233</v>
      </c>
      <c r="E806" s="193">
        <v>43180</v>
      </c>
      <c r="F806" s="194">
        <v>340.95</v>
      </c>
      <c r="G806" s="195">
        <v>9</v>
      </c>
      <c r="H806" s="196">
        <v>3068.55</v>
      </c>
      <c r="I806" s="172"/>
    </row>
    <row r="807" ht="16.5" hidden="1" spans="1:9">
      <c r="A807" s="190" t="s">
        <v>251</v>
      </c>
      <c r="B807" s="191" t="s">
        <v>242</v>
      </c>
      <c r="C807" s="192" t="s">
        <v>227</v>
      </c>
      <c r="D807" s="191" t="s">
        <v>238</v>
      </c>
      <c r="E807" s="193">
        <v>43181</v>
      </c>
      <c r="F807" s="194">
        <v>799.95</v>
      </c>
      <c r="G807" s="195">
        <v>9</v>
      </c>
      <c r="H807" s="196">
        <v>7199.55</v>
      </c>
      <c r="I807" s="172"/>
    </row>
    <row r="808" ht="16.5" hidden="1" spans="1:9">
      <c r="A808" s="190" t="s">
        <v>249</v>
      </c>
      <c r="B808" s="191" t="s">
        <v>236</v>
      </c>
      <c r="C808" s="192" t="s">
        <v>243</v>
      </c>
      <c r="D808" s="191" t="s">
        <v>228</v>
      </c>
      <c r="E808" s="193">
        <v>43181</v>
      </c>
      <c r="F808" s="194">
        <v>79.99</v>
      </c>
      <c r="G808" s="195">
        <v>19</v>
      </c>
      <c r="H808" s="196">
        <v>1519.81</v>
      </c>
      <c r="I808" s="172"/>
    </row>
    <row r="809" ht="16.5" hidden="1" spans="1:9">
      <c r="A809" s="190" t="s">
        <v>248</v>
      </c>
      <c r="B809" s="191" t="s">
        <v>242</v>
      </c>
      <c r="C809" s="192" t="s">
        <v>243</v>
      </c>
      <c r="D809" s="191" t="s">
        <v>228</v>
      </c>
      <c r="E809" s="193">
        <v>43184</v>
      </c>
      <c r="F809" s="194">
        <v>799.95</v>
      </c>
      <c r="G809" s="195">
        <v>14</v>
      </c>
      <c r="H809" s="196">
        <v>11199.3</v>
      </c>
      <c r="I809" s="172"/>
    </row>
    <row r="810" ht="16.5" hidden="1" spans="1:9">
      <c r="A810" s="190" t="s">
        <v>248</v>
      </c>
      <c r="B810" s="191" t="s">
        <v>239</v>
      </c>
      <c r="C810" s="192" t="s">
        <v>243</v>
      </c>
      <c r="D810" s="191" t="s">
        <v>238</v>
      </c>
      <c r="E810" s="193">
        <v>43185</v>
      </c>
      <c r="F810" s="194">
        <v>168.95</v>
      </c>
      <c r="G810" s="195">
        <v>1</v>
      </c>
      <c r="H810" s="196">
        <v>168.95</v>
      </c>
      <c r="I810" s="172"/>
    </row>
    <row r="811" ht="16.5" hidden="1" spans="1:9">
      <c r="A811" s="190" t="s">
        <v>241</v>
      </c>
      <c r="B811" s="191" t="s">
        <v>239</v>
      </c>
      <c r="C811" s="192" t="s">
        <v>243</v>
      </c>
      <c r="D811" s="191" t="s">
        <v>238</v>
      </c>
      <c r="E811" s="193">
        <v>43185</v>
      </c>
      <c r="F811" s="194">
        <v>168.95</v>
      </c>
      <c r="G811" s="195">
        <v>1</v>
      </c>
      <c r="H811" s="196">
        <v>168.95</v>
      </c>
      <c r="I811" s="172"/>
    </row>
    <row r="812" ht="16.5" hidden="1" spans="1:9">
      <c r="A812" s="190" t="s">
        <v>251</v>
      </c>
      <c r="B812" s="191" t="s">
        <v>231</v>
      </c>
      <c r="C812" s="192" t="s">
        <v>227</v>
      </c>
      <c r="D812" s="191" t="s">
        <v>228</v>
      </c>
      <c r="E812" s="193">
        <v>43185</v>
      </c>
      <c r="F812" s="194">
        <v>340.95</v>
      </c>
      <c r="G812" s="195">
        <v>12</v>
      </c>
      <c r="H812" s="196">
        <v>4091.4</v>
      </c>
      <c r="I812" s="172"/>
    </row>
    <row r="813" ht="16.5" hidden="1" spans="1:9">
      <c r="A813" s="190" t="s">
        <v>249</v>
      </c>
      <c r="B813" s="191" t="s">
        <v>236</v>
      </c>
      <c r="C813" s="192" t="s">
        <v>243</v>
      </c>
      <c r="D813" s="191" t="s">
        <v>247</v>
      </c>
      <c r="E813" s="193">
        <v>43185</v>
      </c>
      <c r="F813" s="194">
        <v>79.99</v>
      </c>
      <c r="G813" s="195">
        <v>15</v>
      </c>
      <c r="H813" s="196">
        <v>1199.85</v>
      </c>
      <c r="I813" s="172"/>
    </row>
    <row r="814" ht="16.5" hidden="1" spans="1:9">
      <c r="A814" s="190" t="s">
        <v>252</v>
      </c>
      <c r="B814" s="191" t="s">
        <v>239</v>
      </c>
      <c r="C814" s="192" t="s">
        <v>237</v>
      </c>
      <c r="D814" s="191" t="s">
        <v>228</v>
      </c>
      <c r="E814" s="193">
        <v>43186</v>
      </c>
      <c r="F814" s="194">
        <v>168.95</v>
      </c>
      <c r="G814" s="195">
        <v>6</v>
      </c>
      <c r="H814" s="196">
        <v>1013.7</v>
      </c>
      <c r="I814" s="172"/>
    </row>
    <row r="815" ht="16.5" hidden="1" spans="1:9">
      <c r="A815" s="190" t="s">
        <v>240</v>
      </c>
      <c r="B815" s="191" t="s">
        <v>242</v>
      </c>
      <c r="C815" s="192" t="s">
        <v>232</v>
      </c>
      <c r="D815" s="191" t="s">
        <v>247</v>
      </c>
      <c r="E815" s="193">
        <v>43186</v>
      </c>
      <c r="F815" s="194">
        <v>799.95</v>
      </c>
      <c r="G815" s="195">
        <v>15</v>
      </c>
      <c r="H815" s="196">
        <v>11999.25</v>
      </c>
      <c r="I815" s="172"/>
    </row>
    <row r="816" ht="16.5" hidden="1" spans="1:9">
      <c r="A816" s="190" t="s">
        <v>240</v>
      </c>
      <c r="B816" s="191" t="s">
        <v>239</v>
      </c>
      <c r="C816" s="192" t="s">
        <v>232</v>
      </c>
      <c r="D816" s="191" t="s">
        <v>250</v>
      </c>
      <c r="E816" s="193">
        <v>43186</v>
      </c>
      <c r="F816" s="194">
        <v>168.95</v>
      </c>
      <c r="G816" s="195">
        <v>14</v>
      </c>
      <c r="H816" s="196">
        <v>2365.3</v>
      </c>
      <c r="I816" s="172"/>
    </row>
    <row r="817" ht="16.5" hidden="1" spans="1:9">
      <c r="A817" s="190" t="s">
        <v>240</v>
      </c>
      <c r="B817" s="191" t="s">
        <v>231</v>
      </c>
      <c r="C817" s="192" t="s">
        <v>232</v>
      </c>
      <c r="D817" s="191" t="s">
        <v>250</v>
      </c>
      <c r="E817" s="193">
        <v>43186</v>
      </c>
      <c r="F817" s="194">
        <v>340.95</v>
      </c>
      <c r="G817" s="195">
        <v>1</v>
      </c>
      <c r="H817" s="196">
        <v>340.95</v>
      </c>
      <c r="I817" s="172"/>
    </row>
    <row r="818" ht="16.5" hidden="1" spans="1:9">
      <c r="A818" s="190" t="s">
        <v>235</v>
      </c>
      <c r="B818" s="191" t="s">
        <v>239</v>
      </c>
      <c r="C818" s="192" t="s">
        <v>237</v>
      </c>
      <c r="D818" s="191" t="s">
        <v>250</v>
      </c>
      <c r="E818" s="193">
        <v>43187</v>
      </c>
      <c r="F818" s="194">
        <v>168.95</v>
      </c>
      <c r="G818" s="195">
        <v>12</v>
      </c>
      <c r="H818" s="196">
        <v>2027.4</v>
      </c>
      <c r="I818" s="172"/>
    </row>
    <row r="819" ht="16.5" hidden="1" spans="1:9">
      <c r="A819" s="190" t="s">
        <v>225</v>
      </c>
      <c r="B819" s="191" t="s">
        <v>239</v>
      </c>
      <c r="C819" s="192" t="s">
        <v>227</v>
      </c>
      <c r="D819" s="191" t="s">
        <v>228</v>
      </c>
      <c r="E819" s="193">
        <v>43188</v>
      </c>
      <c r="F819" s="194">
        <v>168.95</v>
      </c>
      <c r="G819" s="195">
        <v>8</v>
      </c>
      <c r="H819" s="196">
        <v>1351.6</v>
      </c>
      <c r="I819" s="172"/>
    </row>
    <row r="820" ht="16.5" hidden="1" spans="1:9">
      <c r="A820" s="190" t="s">
        <v>235</v>
      </c>
      <c r="B820" s="191" t="s">
        <v>239</v>
      </c>
      <c r="C820" s="192" t="s">
        <v>237</v>
      </c>
      <c r="D820" s="191" t="s">
        <v>238</v>
      </c>
      <c r="E820" s="193">
        <v>43189</v>
      </c>
      <c r="F820" s="194">
        <v>168.95</v>
      </c>
      <c r="G820" s="195">
        <v>10</v>
      </c>
      <c r="H820" s="196">
        <v>1689.5</v>
      </c>
      <c r="I820" s="172"/>
    </row>
    <row r="821" ht="16.5" hidden="1" spans="1:9">
      <c r="A821" s="190" t="s">
        <v>235</v>
      </c>
      <c r="B821" s="191" t="s">
        <v>226</v>
      </c>
      <c r="C821" s="192" t="s">
        <v>237</v>
      </c>
      <c r="D821" s="191" t="s">
        <v>238</v>
      </c>
      <c r="E821" s="193">
        <v>43191</v>
      </c>
      <c r="F821" s="194">
        <v>340.95</v>
      </c>
      <c r="G821" s="195">
        <v>4</v>
      </c>
      <c r="H821" s="196">
        <v>1363.8</v>
      </c>
      <c r="I821" s="172"/>
    </row>
    <row r="822" ht="16.5" hidden="1" spans="1:9">
      <c r="A822" s="190" t="s">
        <v>245</v>
      </c>
      <c r="B822" s="191" t="s">
        <v>231</v>
      </c>
      <c r="C822" s="192" t="s">
        <v>243</v>
      </c>
      <c r="D822" s="191" t="s">
        <v>250</v>
      </c>
      <c r="E822" s="193">
        <v>43191</v>
      </c>
      <c r="F822" s="194">
        <v>340.95</v>
      </c>
      <c r="G822" s="195">
        <v>1</v>
      </c>
      <c r="H822" s="196">
        <v>340.95</v>
      </c>
      <c r="I822" s="172"/>
    </row>
    <row r="823" ht="16.5" hidden="1" spans="1:9">
      <c r="A823" s="190" t="s">
        <v>225</v>
      </c>
      <c r="B823" s="191" t="s">
        <v>242</v>
      </c>
      <c r="C823" s="192" t="s">
        <v>227</v>
      </c>
      <c r="D823" s="191" t="s">
        <v>247</v>
      </c>
      <c r="E823" s="193">
        <v>43192</v>
      </c>
      <c r="F823" s="194">
        <v>799.95</v>
      </c>
      <c r="G823" s="195">
        <v>3</v>
      </c>
      <c r="H823" s="196">
        <v>2399.85</v>
      </c>
      <c r="I823" s="172"/>
    </row>
    <row r="824" ht="16.5" hidden="1" spans="1:9">
      <c r="A824" s="190" t="s">
        <v>241</v>
      </c>
      <c r="B824" s="191" t="s">
        <v>226</v>
      </c>
      <c r="C824" s="192" t="s">
        <v>243</v>
      </c>
      <c r="D824" s="191" t="s">
        <v>247</v>
      </c>
      <c r="E824" s="193">
        <v>43196</v>
      </c>
      <c r="F824" s="194">
        <v>340.95</v>
      </c>
      <c r="G824" s="195">
        <v>8</v>
      </c>
      <c r="H824" s="196">
        <v>2727.6</v>
      </c>
      <c r="I824" s="172"/>
    </row>
    <row r="825" ht="16.5" hidden="1" spans="1:9">
      <c r="A825" s="190" t="s">
        <v>251</v>
      </c>
      <c r="B825" s="191" t="s">
        <v>242</v>
      </c>
      <c r="C825" s="192" t="s">
        <v>227</v>
      </c>
      <c r="D825" s="191" t="s">
        <v>228</v>
      </c>
      <c r="E825" s="193">
        <v>43198</v>
      </c>
      <c r="F825" s="194">
        <v>799.95</v>
      </c>
      <c r="G825" s="195">
        <v>11</v>
      </c>
      <c r="H825" s="196">
        <v>8799.45</v>
      </c>
      <c r="I825" s="172"/>
    </row>
    <row r="826" ht="16.5" hidden="1" spans="1:9">
      <c r="A826" s="190" t="s">
        <v>240</v>
      </c>
      <c r="B826" s="191" t="s">
        <v>231</v>
      </c>
      <c r="C826" s="192" t="s">
        <v>232</v>
      </c>
      <c r="D826" s="191" t="s">
        <v>238</v>
      </c>
      <c r="E826" s="193">
        <v>43202</v>
      </c>
      <c r="F826" s="194">
        <v>340.95</v>
      </c>
      <c r="G826" s="195">
        <v>6</v>
      </c>
      <c r="H826" s="196">
        <v>2045.7</v>
      </c>
      <c r="I826" s="172"/>
    </row>
    <row r="827" ht="16.5" hidden="1" spans="1:9">
      <c r="A827" s="190" t="s">
        <v>240</v>
      </c>
      <c r="B827" s="191" t="s">
        <v>226</v>
      </c>
      <c r="C827" s="192" t="s">
        <v>232</v>
      </c>
      <c r="D827" s="191" t="s">
        <v>233</v>
      </c>
      <c r="E827" s="193">
        <v>43202</v>
      </c>
      <c r="F827" s="194">
        <v>340.95</v>
      </c>
      <c r="G827" s="195">
        <v>1</v>
      </c>
      <c r="H827" s="196">
        <v>340.95</v>
      </c>
      <c r="I827" s="172"/>
    </row>
    <row r="828" ht="16.5" hidden="1" spans="1:9">
      <c r="A828" s="190" t="s">
        <v>252</v>
      </c>
      <c r="B828" s="191" t="s">
        <v>231</v>
      </c>
      <c r="C828" s="192" t="s">
        <v>237</v>
      </c>
      <c r="D828" s="191" t="s">
        <v>228</v>
      </c>
      <c r="E828" s="193">
        <v>43203</v>
      </c>
      <c r="F828" s="194">
        <v>340.95</v>
      </c>
      <c r="G828" s="195">
        <v>18</v>
      </c>
      <c r="H828" s="196">
        <v>6137.1</v>
      </c>
      <c r="I828" s="172"/>
    </row>
    <row r="829" ht="16.5" hidden="1" spans="1:9">
      <c r="A829" s="190" t="s">
        <v>235</v>
      </c>
      <c r="B829" s="191" t="s">
        <v>239</v>
      </c>
      <c r="C829" s="192" t="s">
        <v>237</v>
      </c>
      <c r="D829" s="191" t="s">
        <v>233</v>
      </c>
      <c r="E829" s="193">
        <v>43203</v>
      </c>
      <c r="F829" s="194">
        <v>168.95</v>
      </c>
      <c r="G829" s="195">
        <v>1</v>
      </c>
      <c r="H829" s="196">
        <v>168.95</v>
      </c>
      <c r="I829" s="172"/>
    </row>
    <row r="830" ht="16.5" hidden="1" spans="1:9">
      <c r="A830" s="190" t="s">
        <v>225</v>
      </c>
      <c r="B830" s="191" t="s">
        <v>231</v>
      </c>
      <c r="C830" s="192" t="s">
        <v>227</v>
      </c>
      <c r="D830" s="191" t="s">
        <v>228</v>
      </c>
      <c r="E830" s="193">
        <v>43205</v>
      </c>
      <c r="F830" s="194">
        <v>340.95</v>
      </c>
      <c r="G830" s="195">
        <v>16</v>
      </c>
      <c r="H830" s="196">
        <v>5455.2</v>
      </c>
      <c r="I830" s="172"/>
    </row>
    <row r="831" ht="16.5" hidden="1" spans="1:9">
      <c r="A831" s="190" t="s">
        <v>240</v>
      </c>
      <c r="B831" s="191" t="s">
        <v>239</v>
      </c>
      <c r="C831" s="192" t="s">
        <v>232</v>
      </c>
      <c r="D831" s="191" t="s">
        <v>228</v>
      </c>
      <c r="E831" s="193">
        <v>43206</v>
      </c>
      <c r="F831" s="194">
        <v>168.95</v>
      </c>
      <c r="G831" s="195">
        <v>18</v>
      </c>
      <c r="H831" s="196">
        <v>3041.1</v>
      </c>
      <c r="I831" s="172"/>
    </row>
    <row r="832" ht="16.5" hidden="1" spans="1:9">
      <c r="A832" s="190" t="s">
        <v>252</v>
      </c>
      <c r="B832" s="191" t="s">
        <v>236</v>
      </c>
      <c r="C832" s="192" t="s">
        <v>237</v>
      </c>
      <c r="D832" s="191" t="s">
        <v>247</v>
      </c>
      <c r="E832" s="193">
        <v>43206</v>
      </c>
      <c r="F832" s="194">
        <v>79.99</v>
      </c>
      <c r="G832" s="195">
        <v>8</v>
      </c>
      <c r="H832" s="196">
        <v>639.92</v>
      </c>
      <c r="I832" s="172"/>
    </row>
    <row r="833" ht="16.5" hidden="1" spans="1:9">
      <c r="A833" s="190" t="s">
        <v>240</v>
      </c>
      <c r="B833" s="191" t="s">
        <v>242</v>
      </c>
      <c r="C833" s="192" t="s">
        <v>232</v>
      </c>
      <c r="D833" s="191" t="s">
        <v>233</v>
      </c>
      <c r="E833" s="193">
        <v>43206</v>
      </c>
      <c r="F833" s="194">
        <v>799.95</v>
      </c>
      <c r="G833" s="195">
        <v>13</v>
      </c>
      <c r="H833" s="196">
        <v>10399.35</v>
      </c>
      <c r="I833" s="172"/>
    </row>
    <row r="834" ht="16.5" hidden="1" spans="1:9">
      <c r="A834" s="190" t="s">
        <v>225</v>
      </c>
      <c r="B834" s="191" t="s">
        <v>242</v>
      </c>
      <c r="C834" s="192" t="s">
        <v>227</v>
      </c>
      <c r="D834" s="191" t="s">
        <v>233</v>
      </c>
      <c r="E834" s="193">
        <v>43206</v>
      </c>
      <c r="F834" s="194">
        <v>799.95</v>
      </c>
      <c r="G834" s="195">
        <v>5</v>
      </c>
      <c r="H834" s="196">
        <v>3999.75</v>
      </c>
      <c r="I834" s="172"/>
    </row>
    <row r="835" ht="16.5" hidden="1" spans="1:9">
      <c r="A835" s="190" t="s">
        <v>241</v>
      </c>
      <c r="B835" s="191" t="s">
        <v>239</v>
      </c>
      <c r="C835" s="192" t="s">
        <v>243</v>
      </c>
      <c r="D835" s="191" t="s">
        <v>238</v>
      </c>
      <c r="E835" s="193">
        <v>43209</v>
      </c>
      <c r="F835" s="194">
        <v>168.95</v>
      </c>
      <c r="G835" s="195">
        <v>2</v>
      </c>
      <c r="H835" s="196">
        <v>337.9</v>
      </c>
      <c r="I835" s="172"/>
    </row>
    <row r="836" ht="16.5" hidden="1" spans="1:9">
      <c r="A836" s="190" t="s">
        <v>251</v>
      </c>
      <c r="B836" s="191" t="s">
        <v>239</v>
      </c>
      <c r="C836" s="192" t="s">
        <v>227</v>
      </c>
      <c r="D836" s="191" t="s">
        <v>233</v>
      </c>
      <c r="E836" s="193">
        <v>43210</v>
      </c>
      <c r="F836" s="194">
        <v>168.95</v>
      </c>
      <c r="G836" s="195">
        <v>13</v>
      </c>
      <c r="H836" s="196">
        <v>2196.35</v>
      </c>
      <c r="I836" s="172"/>
    </row>
    <row r="837" ht="16.5" hidden="1" spans="1:9">
      <c r="A837" s="190" t="s">
        <v>241</v>
      </c>
      <c r="B837" s="191" t="s">
        <v>242</v>
      </c>
      <c r="C837" s="192" t="s">
        <v>243</v>
      </c>
      <c r="D837" s="191" t="s">
        <v>228</v>
      </c>
      <c r="E837" s="193">
        <v>43212</v>
      </c>
      <c r="F837" s="194">
        <v>799.95</v>
      </c>
      <c r="G837" s="195">
        <v>8</v>
      </c>
      <c r="H837" s="196">
        <v>6399.6</v>
      </c>
      <c r="I837" s="172"/>
    </row>
    <row r="838" ht="16.5" hidden="1" spans="1:9">
      <c r="A838" s="190" t="s">
        <v>245</v>
      </c>
      <c r="B838" s="191" t="s">
        <v>242</v>
      </c>
      <c r="C838" s="192" t="s">
        <v>243</v>
      </c>
      <c r="D838" s="191" t="s">
        <v>238</v>
      </c>
      <c r="E838" s="193">
        <v>43213</v>
      </c>
      <c r="F838" s="194">
        <v>799.95</v>
      </c>
      <c r="G838" s="195">
        <v>7</v>
      </c>
      <c r="H838" s="196">
        <v>5599.65</v>
      </c>
      <c r="I838" s="172"/>
    </row>
    <row r="839" ht="16.5" hidden="1" spans="1:9">
      <c r="A839" s="190" t="s">
        <v>240</v>
      </c>
      <c r="B839" s="191" t="s">
        <v>226</v>
      </c>
      <c r="C839" s="192" t="s">
        <v>232</v>
      </c>
      <c r="D839" s="191" t="s">
        <v>233</v>
      </c>
      <c r="E839" s="193">
        <v>43213</v>
      </c>
      <c r="F839" s="194">
        <v>340.95</v>
      </c>
      <c r="G839" s="195">
        <v>11</v>
      </c>
      <c r="H839" s="196">
        <v>3750.45</v>
      </c>
      <c r="I839" s="172"/>
    </row>
    <row r="840" ht="16.5" hidden="1" spans="1:9">
      <c r="A840" s="190" t="s">
        <v>249</v>
      </c>
      <c r="B840" s="191" t="s">
        <v>231</v>
      </c>
      <c r="C840" s="192" t="s">
        <v>243</v>
      </c>
      <c r="D840" s="191" t="s">
        <v>250</v>
      </c>
      <c r="E840" s="193">
        <v>43213</v>
      </c>
      <c r="F840" s="194">
        <v>340.95</v>
      </c>
      <c r="G840" s="195">
        <v>11</v>
      </c>
      <c r="H840" s="196">
        <v>3750.45</v>
      </c>
      <c r="I840" s="172"/>
    </row>
    <row r="841" ht="16.5" hidden="1" spans="1:9">
      <c r="A841" s="190" t="s">
        <v>245</v>
      </c>
      <c r="B841" s="191" t="s">
        <v>242</v>
      </c>
      <c r="C841" s="192" t="s">
        <v>243</v>
      </c>
      <c r="D841" s="191" t="s">
        <v>238</v>
      </c>
      <c r="E841" s="193">
        <v>43214</v>
      </c>
      <c r="F841" s="194">
        <v>799.95</v>
      </c>
      <c r="G841" s="195">
        <v>13</v>
      </c>
      <c r="H841" s="196">
        <v>10399.35</v>
      </c>
      <c r="I841" s="172"/>
    </row>
    <row r="842" ht="16.5" hidden="1" spans="1:9">
      <c r="A842" s="190" t="s">
        <v>241</v>
      </c>
      <c r="B842" s="191" t="s">
        <v>236</v>
      </c>
      <c r="C842" s="192" t="s">
        <v>243</v>
      </c>
      <c r="D842" s="191" t="s">
        <v>238</v>
      </c>
      <c r="E842" s="193">
        <v>43214</v>
      </c>
      <c r="F842" s="194">
        <v>79.99</v>
      </c>
      <c r="G842" s="195">
        <v>1</v>
      </c>
      <c r="H842" s="196">
        <v>79.99</v>
      </c>
      <c r="I842" s="172"/>
    </row>
    <row r="843" ht="16.5" hidden="1" spans="1:9">
      <c r="A843" s="190" t="s">
        <v>235</v>
      </c>
      <c r="B843" s="191" t="s">
        <v>231</v>
      </c>
      <c r="C843" s="192" t="s">
        <v>237</v>
      </c>
      <c r="D843" s="191" t="s">
        <v>233</v>
      </c>
      <c r="E843" s="193">
        <v>43214</v>
      </c>
      <c r="F843" s="194">
        <v>340.95</v>
      </c>
      <c r="G843" s="195">
        <v>8</v>
      </c>
      <c r="H843" s="196">
        <v>2727.6</v>
      </c>
      <c r="I843" s="172"/>
    </row>
    <row r="844" ht="16.5" hidden="1" spans="1:9">
      <c r="A844" s="190" t="s">
        <v>225</v>
      </c>
      <c r="B844" s="191" t="s">
        <v>242</v>
      </c>
      <c r="C844" s="192" t="s">
        <v>227</v>
      </c>
      <c r="D844" s="191" t="s">
        <v>238</v>
      </c>
      <c r="E844" s="193">
        <v>43215</v>
      </c>
      <c r="F844" s="194">
        <v>799.95</v>
      </c>
      <c r="G844" s="195">
        <v>2</v>
      </c>
      <c r="H844" s="196">
        <v>1599.9</v>
      </c>
      <c r="I844" s="172"/>
    </row>
    <row r="845" ht="16.5" hidden="1" spans="1:9">
      <c r="A845" s="190" t="s">
        <v>240</v>
      </c>
      <c r="B845" s="191" t="s">
        <v>226</v>
      </c>
      <c r="C845" s="192" t="s">
        <v>232</v>
      </c>
      <c r="D845" s="191" t="s">
        <v>228</v>
      </c>
      <c r="E845" s="193">
        <v>43215</v>
      </c>
      <c r="F845" s="194">
        <v>340.95</v>
      </c>
      <c r="G845" s="195">
        <v>17</v>
      </c>
      <c r="H845" s="196">
        <v>5796.15</v>
      </c>
      <c r="I845" s="172"/>
    </row>
    <row r="846" ht="16.5" hidden="1" spans="1:9">
      <c r="A846" s="190" t="s">
        <v>225</v>
      </c>
      <c r="B846" s="191" t="s">
        <v>239</v>
      </c>
      <c r="C846" s="192" t="s">
        <v>227</v>
      </c>
      <c r="D846" s="191" t="s">
        <v>247</v>
      </c>
      <c r="E846" s="193">
        <v>43215</v>
      </c>
      <c r="F846" s="194">
        <v>168.95</v>
      </c>
      <c r="G846" s="195">
        <v>7</v>
      </c>
      <c r="H846" s="196">
        <v>1182.65</v>
      </c>
      <c r="I846" s="172"/>
    </row>
    <row r="847" ht="16.5" hidden="1" spans="1:9">
      <c r="A847" s="190" t="s">
        <v>240</v>
      </c>
      <c r="B847" s="191" t="s">
        <v>226</v>
      </c>
      <c r="C847" s="192" t="s">
        <v>232</v>
      </c>
      <c r="D847" s="191" t="s">
        <v>247</v>
      </c>
      <c r="E847" s="193">
        <v>43216</v>
      </c>
      <c r="F847" s="194">
        <v>340.95</v>
      </c>
      <c r="G847" s="195">
        <v>6</v>
      </c>
      <c r="H847" s="196">
        <v>2045.7</v>
      </c>
      <c r="I847" s="172"/>
    </row>
    <row r="848" ht="16.5" hidden="1" spans="1:9">
      <c r="A848" s="190" t="s">
        <v>225</v>
      </c>
      <c r="B848" s="191" t="s">
        <v>239</v>
      </c>
      <c r="C848" s="192" t="s">
        <v>227</v>
      </c>
      <c r="D848" s="191" t="s">
        <v>228</v>
      </c>
      <c r="E848" s="193">
        <v>43217</v>
      </c>
      <c r="F848" s="194">
        <v>168.95</v>
      </c>
      <c r="G848" s="195">
        <v>9</v>
      </c>
      <c r="H848" s="196">
        <v>1520.55</v>
      </c>
      <c r="I848" s="172"/>
    </row>
    <row r="849" ht="16.5" hidden="1" spans="1:9">
      <c r="A849" s="190" t="s">
        <v>245</v>
      </c>
      <c r="B849" s="191" t="s">
        <v>239</v>
      </c>
      <c r="C849" s="192" t="s">
        <v>243</v>
      </c>
      <c r="D849" s="191" t="s">
        <v>250</v>
      </c>
      <c r="E849" s="193">
        <v>43217</v>
      </c>
      <c r="F849" s="194">
        <v>168.95</v>
      </c>
      <c r="G849" s="195">
        <v>9</v>
      </c>
      <c r="H849" s="196">
        <v>1520.55</v>
      </c>
      <c r="I849" s="172"/>
    </row>
    <row r="850" ht="16.5" hidden="1" spans="1:9">
      <c r="A850" s="190" t="s">
        <v>240</v>
      </c>
      <c r="B850" s="191" t="s">
        <v>226</v>
      </c>
      <c r="C850" s="192" t="s">
        <v>232</v>
      </c>
      <c r="D850" s="191" t="s">
        <v>247</v>
      </c>
      <c r="E850" s="193">
        <v>43220</v>
      </c>
      <c r="F850" s="194">
        <v>340.95</v>
      </c>
      <c r="G850" s="195">
        <v>10</v>
      </c>
      <c r="H850" s="196">
        <v>3409.5</v>
      </c>
      <c r="I850" s="172"/>
    </row>
    <row r="851" ht="16.5" hidden="1" spans="1:9">
      <c r="A851" s="190" t="s">
        <v>230</v>
      </c>
      <c r="B851" s="191" t="s">
        <v>236</v>
      </c>
      <c r="C851" s="192" t="s">
        <v>232</v>
      </c>
      <c r="D851" s="191" t="s">
        <v>247</v>
      </c>
      <c r="E851" s="193">
        <v>43220</v>
      </c>
      <c r="F851" s="194">
        <v>79.99</v>
      </c>
      <c r="G851" s="195">
        <v>1</v>
      </c>
      <c r="H851" s="196">
        <v>79.99</v>
      </c>
      <c r="I851" s="172"/>
    </row>
    <row r="852" ht="16.5" hidden="1" spans="1:9">
      <c r="A852" s="190" t="s">
        <v>251</v>
      </c>
      <c r="B852" s="191" t="s">
        <v>239</v>
      </c>
      <c r="C852" s="192" t="s">
        <v>227</v>
      </c>
      <c r="D852" s="191" t="s">
        <v>233</v>
      </c>
      <c r="E852" s="193">
        <v>43220</v>
      </c>
      <c r="F852" s="194">
        <v>168.95</v>
      </c>
      <c r="G852" s="195">
        <v>13</v>
      </c>
      <c r="H852" s="196">
        <v>2196.35</v>
      </c>
      <c r="I852" s="172"/>
    </row>
    <row r="853" ht="16.5" hidden="1" spans="1:9">
      <c r="A853" s="190" t="s">
        <v>235</v>
      </c>
      <c r="B853" s="191" t="s">
        <v>242</v>
      </c>
      <c r="C853" s="192" t="s">
        <v>237</v>
      </c>
      <c r="D853" s="191" t="s">
        <v>247</v>
      </c>
      <c r="E853" s="193">
        <v>43221</v>
      </c>
      <c r="F853" s="194">
        <v>799.95</v>
      </c>
      <c r="G853" s="195">
        <v>1</v>
      </c>
      <c r="H853" s="196">
        <v>799.95</v>
      </c>
      <c r="I853" s="172"/>
    </row>
    <row r="854" ht="16.5" hidden="1" spans="1:9">
      <c r="A854" s="190" t="s">
        <v>230</v>
      </c>
      <c r="B854" s="191" t="s">
        <v>242</v>
      </c>
      <c r="C854" s="192" t="s">
        <v>232</v>
      </c>
      <c r="D854" s="191" t="s">
        <v>238</v>
      </c>
      <c r="E854" s="193">
        <v>43222</v>
      </c>
      <c r="F854" s="194">
        <v>799.95</v>
      </c>
      <c r="G854" s="195">
        <v>7</v>
      </c>
      <c r="H854" s="196">
        <v>5599.65</v>
      </c>
      <c r="I854" s="172"/>
    </row>
    <row r="855" ht="16.5" hidden="1" spans="1:9">
      <c r="A855" s="190" t="s">
        <v>230</v>
      </c>
      <c r="B855" s="191" t="s">
        <v>231</v>
      </c>
      <c r="C855" s="192" t="s">
        <v>232</v>
      </c>
      <c r="D855" s="191" t="s">
        <v>238</v>
      </c>
      <c r="E855" s="193">
        <v>43223</v>
      </c>
      <c r="F855" s="194">
        <v>340.95</v>
      </c>
      <c r="G855" s="195">
        <v>10</v>
      </c>
      <c r="H855" s="196">
        <v>3409.5</v>
      </c>
      <c r="I855" s="172"/>
    </row>
    <row r="856" ht="16.5" hidden="1" spans="1:9">
      <c r="A856" s="190" t="s">
        <v>225</v>
      </c>
      <c r="B856" s="191" t="s">
        <v>239</v>
      </c>
      <c r="C856" s="192" t="s">
        <v>227</v>
      </c>
      <c r="D856" s="191" t="s">
        <v>247</v>
      </c>
      <c r="E856" s="193">
        <v>43223</v>
      </c>
      <c r="F856" s="194">
        <v>168.95</v>
      </c>
      <c r="G856" s="195">
        <v>6</v>
      </c>
      <c r="H856" s="196">
        <v>1013.7</v>
      </c>
      <c r="I856" s="172"/>
    </row>
    <row r="857" ht="16.5" hidden="1" spans="1:9">
      <c r="A857" s="190" t="s">
        <v>235</v>
      </c>
      <c r="B857" s="191" t="s">
        <v>231</v>
      </c>
      <c r="C857" s="192" t="s">
        <v>237</v>
      </c>
      <c r="D857" s="191" t="s">
        <v>238</v>
      </c>
      <c r="E857" s="193">
        <v>43224</v>
      </c>
      <c r="F857" s="194">
        <v>340.95</v>
      </c>
      <c r="G857" s="195">
        <v>2</v>
      </c>
      <c r="H857" s="196">
        <v>681.9</v>
      </c>
      <c r="I857" s="172"/>
    </row>
    <row r="858" ht="16.5" hidden="1" spans="1:9">
      <c r="A858" s="190" t="s">
        <v>230</v>
      </c>
      <c r="B858" s="191" t="s">
        <v>226</v>
      </c>
      <c r="C858" s="192" t="s">
        <v>232</v>
      </c>
      <c r="D858" s="191" t="s">
        <v>247</v>
      </c>
      <c r="E858" s="193">
        <v>43224</v>
      </c>
      <c r="F858" s="194">
        <v>340.95</v>
      </c>
      <c r="G858" s="195">
        <v>13</v>
      </c>
      <c r="H858" s="196">
        <v>4432.35</v>
      </c>
      <c r="I858" s="172"/>
    </row>
    <row r="859" ht="16.5" hidden="1" spans="1:9">
      <c r="A859" s="190" t="s">
        <v>235</v>
      </c>
      <c r="B859" s="191" t="s">
        <v>231</v>
      </c>
      <c r="C859" s="192" t="s">
        <v>237</v>
      </c>
      <c r="D859" s="191" t="s">
        <v>250</v>
      </c>
      <c r="E859" s="193">
        <v>43227</v>
      </c>
      <c r="F859" s="194">
        <v>340.95</v>
      </c>
      <c r="G859" s="195">
        <v>3</v>
      </c>
      <c r="H859" s="196">
        <v>1022.85</v>
      </c>
      <c r="I859" s="172"/>
    </row>
    <row r="860" ht="16.5" hidden="1" spans="1:9">
      <c r="A860" s="190" t="s">
        <v>230</v>
      </c>
      <c r="B860" s="191" t="s">
        <v>239</v>
      </c>
      <c r="C860" s="192" t="s">
        <v>232</v>
      </c>
      <c r="D860" s="191" t="s">
        <v>250</v>
      </c>
      <c r="E860" s="193">
        <v>43227</v>
      </c>
      <c r="F860" s="194">
        <v>168.95</v>
      </c>
      <c r="G860" s="195">
        <v>8</v>
      </c>
      <c r="H860" s="196">
        <v>1351.6</v>
      </c>
      <c r="I860" s="172"/>
    </row>
    <row r="861" ht="16.5" hidden="1" spans="1:9">
      <c r="A861" s="190" t="s">
        <v>245</v>
      </c>
      <c r="B861" s="191" t="s">
        <v>242</v>
      </c>
      <c r="C861" s="192" t="s">
        <v>243</v>
      </c>
      <c r="D861" s="191" t="s">
        <v>228</v>
      </c>
      <c r="E861" s="193">
        <v>43228</v>
      </c>
      <c r="F861" s="194">
        <v>799.95</v>
      </c>
      <c r="G861" s="195">
        <v>19</v>
      </c>
      <c r="H861" s="196">
        <v>15199.05</v>
      </c>
      <c r="I861" s="172"/>
    </row>
    <row r="862" ht="16.5" hidden="1" spans="1:9">
      <c r="A862" s="190" t="s">
        <v>241</v>
      </c>
      <c r="B862" s="191" t="s">
        <v>236</v>
      </c>
      <c r="C862" s="192" t="s">
        <v>243</v>
      </c>
      <c r="D862" s="191" t="s">
        <v>247</v>
      </c>
      <c r="E862" s="193">
        <v>43228</v>
      </c>
      <c r="F862" s="194">
        <v>79.99</v>
      </c>
      <c r="G862" s="195">
        <v>12</v>
      </c>
      <c r="H862" s="196">
        <v>959.88</v>
      </c>
      <c r="I862" s="172"/>
    </row>
    <row r="863" ht="16.5" hidden="1" spans="1:9">
      <c r="A863" s="190" t="s">
        <v>230</v>
      </c>
      <c r="B863" s="191" t="s">
        <v>242</v>
      </c>
      <c r="C863" s="192" t="s">
        <v>232</v>
      </c>
      <c r="D863" s="191" t="s">
        <v>250</v>
      </c>
      <c r="E863" s="193">
        <v>43228</v>
      </c>
      <c r="F863" s="194">
        <v>799.95</v>
      </c>
      <c r="G863" s="195">
        <v>3</v>
      </c>
      <c r="H863" s="196">
        <v>2399.85</v>
      </c>
      <c r="I863" s="172"/>
    </row>
    <row r="864" ht="16.5" hidden="1" spans="1:9">
      <c r="A864" s="190" t="s">
        <v>245</v>
      </c>
      <c r="B864" s="191" t="s">
        <v>239</v>
      </c>
      <c r="C864" s="192" t="s">
        <v>243</v>
      </c>
      <c r="D864" s="191" t="s">
        <v>233</v>
      </c>
      <c r="E864" s="193">
        <v>43229</v>
      </c>
      <c r="F864" s="194">
        <v>168.95</v>
      </c>
      <c r="G864" s="195">
        <v>3</v>
      </c>
      <c r="H864" s="196">
        <v>506.85</v>
      </c>
      <c r="I864" s="172"/>
    </row>
    <row r="865" ht="16.5" hidden="1" spans="1:9">
      <c r="A865" s="190" t="s">
        <v>240</v>
      </c>
      <c r="B865" s="191" t="s">
        <v>239</v>
      </c>
      <c r="C865" s="192" t="s">
        <v>232</v>
      </c>
      <c r="D865" s="191" t="s">
        <v>250</v>
      </c>
      <c r="E865" s="193">
        <v>43230</v>
      </c>
      <c r="F865" s="194">
        <v>168.95</v>
      </c>
      <c r="G865" s="195">
        <v>3</v>
      </c>
      <c r="H865" s="196">
        <v>506.85</v>
      </c>
      <c r="I865" s="172"/>
    </row>
    <row r="866" ht="16.5" hidden="1" spans="1:9">
      <c r="A866" s="190" t="s">
        <v>251</v>
      </c>
      <c r="B866" s="191" t="s">
        <v>226</v>
      </c>
      <c r="C866" s="192" t="s">
        <v>237</v>
      </c>
      <c r="D866" s="191" t="s">
        <v>233</v>
      </c>
      <c r="E866" s="193">
        <v>43231</v>
      </c>
      <c r="F866" s="194">
        <v>340.95</v>
      </c>
      <c r="G866" s="195">
        <v>7</v>
      </c>
      <c r="H866" s="196">
        <v>2386.65</v>
      </c>
      <c r="I866" s="172"/>
    </row>
    <row r="867" ht="16.5" hidden="1" spans="1:9">
      <c r="A867" s="190" t="s">
        <v>225</v>
      </c>
      <c r="B867" s="191" t="s">
        <v>242</v>
      </c>
      <c r="C867" s="192" t="s">
        <v>227</v>
      </c>
      <c r="D867" s="191" t="s">
        <v>238</v>
      </c>
      <c r="E867" s="193">
        <v>43233</v>
      </c>
      <c r="F867" s="194">
        <v>799.95</v>
      </c>
      <c r="G867" s="195">
        <v>10</v>
      </c>
      <c r="H867" s="196">
        <v>7999.5</v>
      </c>
      <c r="I867" s="172"/>
    </row>
    <row r="868" ht="16.5" hidden="1" spans="1:9">
      <c r="A868" s="190" t="s">
        <v>249</v>
      </c>
      <c r="B868" s="191" t="s">
        <v>242</v>
      </c>
      <c r="C868" s="192" t="s">
        <v>243</v>
      </c>
      <c r="D868" s="191" t="s">
        <v>233</v>
      </c>
      <c r="E868" s="193">
        <v>43233</v>
      </c>
      <c r="F868" s="194">
        <v>799.95</v>
      </c>
      <c r="G868" s="195">
        <v>1</v>
      </c>
      <c r="H868" s="196">
        <v>799.95</v>
      </c>
      <c r="I868" s="172"/>
    </row>
    <row r="869" ht="16.5" hidden="1" spans="1:9">
      <c r="A869" s="190" t="s">
        <v>241</v>
      </c>
      <c r="B869" s="191" t="s">
        <v>231</v>
      </c>
      <c r="C869" s="192" t="s">
        <v>243</v>
      </c>
      <c r="D869" s="191" t="s">
        <v>233</v>
      </c>
      <c r="E869" s="193">
        <v>43233</v>
      </c>
      <c r="F869" s="194">
        <v>340.95</v>
      </c>
      <c r="G869" s="195">
        <v>8</v>
      </c>
      <c r="H869" s="196">
        <v>2727.6</v>
      </c>
      <c r="I869" s="172"/>
    </row>
    <row r="870" ht="16.5" hidden="1" spans="1:9">
      <c r="A870" s="190" t="s">
        <v>225</v>
      </c>
      <c r="B870" s="191" t="s">
        <v>242</v>
      </c>
      <c r="C870" s="192" t="s">
        <v>227</v>
      </c>
      <c r="D870" s="191" t="s">
        <v>247</v>
      </c>
      <c r="E870" s="193">
        <v>43234</v>
      </c>
      <c r="F870" s="194">
        <v>799.95</v>
      </c>
      <c r="G870" s="195">
        <v>10</v>
      </c>
      <c r="H870" s="196">
        <v>7999.5</v>
      </c>
      <c r="I870" s="172"/>
    </row>
    <row r="871" ht="16.5" hidden="1" spans="1:9">
      <c r="A871" s="190" t="s">
        <v>240</v>
      </c>
      <c r="B871" s="191" t="s">
        <v>226</v>
      </c>
      <c r="C871" s="192" t="s">
        <v>232</v>
      </c>
      <c r="D871" s="191" t="s">
        <v>250</v>
      </c>
      <c r="E871" s="193">
        <v>43234</v>
      </c>
      <c r="F871" s="194">
        <v>340.95</v>
      </c>
      <c r="G871" s="195">
        <v>10</v>
      </c>
      <c r="H871" s="196">
        <v>3409.5</v>
      </c>
      <c r="I871" s="172"/>
    </row>
    <row r="872" ht="16.5" hidden="1" spans="1:9">
      <c r="A872" s="190" t="s">
        <v>225</v>
      </c>
      <c r="B872" s="191" t="s">
        <v>231</v>
      </c>
      <c r="C872" s="192" t="s">
        <v>227</v>
      </c>
      <c r="D872" s="191" t="s">
        <v>250</v>
      </c>
      <c r="E872" s="193">
        <v>43234</v>
      </c>
      <c r="F872" s="194">
        <v>340.95</v>
      </c>
      <c r="G872" s="195">
        <v>10</v>
      </c>
      <c r="H872" s="196">
        <v>3409.5</v>
      </c>
      <c r="I872" s="172"/>
    </row>
    <row r="873" ht="16.5" hidden="1" spans="1:9">
      <c r="A873" s="190" t="s">
        <v>225</v>
      </c>
      <c r="B873" s="191" t="s">
        <v>242</v>
      </c>
      <c r="C873" s="192" t="s">
        <v>227</v>
      </c>
      <c r="D873" s="191" t="s">
        <v>247</v>
      </c>
      <c r="E873" s="193">
        <v>43235</v>
      </c>
      <c r="F873" s="194">
        <v>799.95</v>
      </c>
      <c r="G873" s="195">
        <v>6</v>
      </c>
      <c r="H873" s="196">
        <v>4799.7</v>
      </c>
      <c r="I873" s="172"/>
    </row>
    <row r="874" ht="16.5" hidden="1" spans="1:9">
      <c r="A874" s="190" t="s">
        <v>225</v>
      </c>
      <c r="B874" s="191" t="s">
        <v>239</v>
      </c>
      <c r="C874" s="192" t="s">
        <v>227</v>
      </c>
      <c r="D874" s="191" t="s">
        <v>247</v>
      </c>
      <c r="E874" s="193">
        <v>43235</v>
      </c>
      <c r="F874" s="194">
        <v>168.95</v>
      </c>
      <c r="G874" s="195">
        <v>1</v>
      </c>
      <c r="H874" s="196">
        <v>168.95</v>
      </c>
      <c r="I874" s="172"/>
    </row>
    <row r="875" ht="16.5" hidden="1" spans="1:9">
      <c r="A875" s="190" t="s">
        <v>230</v>
      </c>
      <c r="B875" s="191" t="s">
        <v>242</v>
      </c>
      <c r="C875" s="192" t="s">
        <v>232</v>
      </c>
      <c r="D875" s="191" t="s">
        <v>228</v>
      </c>
      <c r="E875" s="193">
        <v>43236</v>
      </c>
      <c r="F875" s="194">
        <v>799.95</v>
      </c>
      <c r="G875" s="195">
        <v>18</v>
      </c>
      <c r="H875" s="196">
        <v>14399.1</v>
      </c>
      <c r="I875" s="172"/>
    </row>
    <row r="876" ht="16.5" hidden="1" spans="1:9">
      <c r="A876" s="190" t="s">
        <v>225</v>
      </c>
      <c r="B876" s="191" t="s">
        <v>231</v>
      </c>
      <c r="C876" s="192" t="s">
        <v>227</v>
      </c>
      <c r="D876" s="191" t="s">
        <v>250</v>
      </c>
      <c r="E876" s="193">
        <v>43240</v>
      </c>
      <c r="F876" s="194">
        <v>340.95</v>
      </c>
      <c r="G876" s="195">
        <v>2</v>
      </c>
      <c r="H876" s="196">
        <v>681.9</v>
      </c>
      <c r="I876" s="172"/>
    </row>
    <row r="877" ht="16.5" hidden="1" spans="1:9">
      <c r="A877" s="190" t="s">
        <v>245</v>
      </c>
      <c r="B877" s="191" t="s">
        <v>231</v>
      </c>
      <c r="C877" s="192" t="s">
        <v>243</v>
      </c>
      <c r="D877" s="191" t="s">
        <v>238</v>
      </c>
      <c r="E877" s="193">
        <v>43241</v>
      </c>
      <c r="F877" s="194">
        <v>340.95</v>
      </c>
      <c r="G877" s="195">
        <v>9</v>
      </c>
      <c r="H877" s="196">
        <v>3068.55</v>
      </c>
      <c r="I877" s="172"/>
    </row>
    <row r="878" ht="16.5" hidden="1" spans="1:9">
      <c r="A878" s="190" t="s">
        <v>241</v>
      </c>
      <c r="B878" s="191" t="s">
        <v>242</v>
      </c>
      <c r="C878" s="192" t="s">
        <v>243</v>
      </c>
      <c r="D878" s="191" t="s">
        <v>247</v>
      </c>
      <c r="E878" s="193">
        <v>43241</v>
      </c>
      <c r="F878" s="194">
        <v>799.95</v>
      </c>
      <c r="G878" s="195">
        <v>15</v>
      </c>
      <c r="H878" s="196">
        <v>11999.25</v>
      </c>
      <c r="I878" s="172"/>
    </row>
    <row r="879" ht="16.5" hidden="1" spans="1:9">
      <c r="A879" s="190" t="s">
        <v>225</v>
      </c>
      <c r="B879" s="191" t="s">
        <v>226</v>
      </c>
      <c r="C879" s="192" t="s">
        <v>227</v>
      </c>
      <c r="D879" s="191" t="s">
        <v>238</v>
      </c>
      <c r="E879" s="193">
        <v>43243</v>
      </c>
      <c r="F879" s="194">
        <v>340.95</v>
      </c>
      <c r="G879" s="195">
        <v>9</v>
      </c>
      <c r="H879" s="196">
        <v>3068.55</v>
      </c>
      <c r="I879" s="172"/>
    </row>
    <row r="880" ht="16.5" hidden="1" spans="1:9">
      <c r="A880" s="190" t="s">
        <v>240</v>
      </c>
      <c r="B880" s="191" t="s">
        <v>231</v>
      </c>
      <c r="C880" s="192" t="s">
        <v>232</v>
      </c>
      <c r="D880" s="191" t="s">
        <v>247</v>
      </c>
      <c r="E880" s="193">
        <v>43243</v>
      </c>
      <c r="F880" s="194">
        <v>340.95</v>
      </c>
      <c r="G880" s="195">
        <v>13</v>
      </c>
      <c r="H880" s="196">
        <v>4432.35</v>
      </c>
      <c r="I880" s="172"/>
    </row>
    <row r="881" ht="16.5" hidden="1" spans="1:9">
      <c r="A881" s="190" t="s">
        <v>241</v>
      </c>
      <c r="B881" s="191" t="s">
        <v>236</v>
      </c>
      <c r="C881" s="192" t="s">
        <v>243</v>
      </c>
      <c r="D881" s="191" t="s">
        <v>250</v>
      </c>
      <c r="E881" s="193">
        <v>43243</v>
      </c>
      <c r="F881" s="194">
        <v>79.99</v>
      </c>
      <c r="G881" s="195">
        <v>5</v>
      </c>
      <c r="H881" s="196">
        <v>399.95</v>
      </c>
      <c r="I881" s="172"/>
    </row>
    <row r="882" ht="16.5" hidden="1" spans="1:9">
      <c r="A882" s="190" t="s">
        <v>240</v>
      </c>
      <c r="B882" s="191" t="s">
        <v>231</v>
      </c>
      <c r="C882" s="192" t="s">
        <v>232</v>
      </c>
      <c r="D882" s="191" t="s">
        <v>228</v>
      </c>
      <c r="E882" s="193">
        <v>43244</v>
      </c>
      <c r="F882" s="194">
        <v>340.95</v>
      </c>
      <c r="G882" s="195">
        <v>13</v>
      </c>
      <c r="H882" s="196">
        <v>4432.35</v>
      </c>
      <c r="I882" s="172"/>
    </row>
    <row r="883" ht="16.5" hidden="1" spans="1:9">
      <c r="A883" s="190" t="s">
        <v>245</v>
      </c>
      <c r="B883" s="191" t="s">
        <v>231</v>
      </c>
      <c r="C883" s="192" t="s">
        <v>243</v>
      </c>
      <c r="D883" s="191" t="s">
        <v>238</v>
      </c>
      <c r="E883" s="193">
        <v>43245</v>
      </c>
      <c r="F883" s="194">
        <v>340.95</v>
      </c>
      <c r="G883" s="195">
        <v>12</v>
      </c>
      <c r="H883" s="196">
        <v>4091.4</v>
      </c>
      <c r="I883" s="172"/>
    </row>
    <row r="884" ht="16.5" hidden="1" spans="1:9">
      <c r="A884" s="190" t="s">
        <v>230</v>
      </c>
      <c r="B884" s="191" t="s">
        <v>239</v>
      </c>
      <c r="C884" s="192" t="s">
        <v>232</v>
      </c>
      <c r="D884" s="191" t="s">
        <v>233</v>
      </c>
      <c r="E884" s="193">
        <v>43245</v>
      </c>
      <c r="F884" s="194">
        <v>168.95</v>
      </c>
      <c r="G884" s="195">
        <v>15</v>
      </c>
      <c r="H884" s="196">
        <v>2534.25</v>
      </c>
      <c r="I884" s="172"/>
    </row>
    <row r="885" ht="16.5" hidden="1" spans="1:9">
      <c r="A885" s="190" t="s">
        <v>251</v>
      </c>
      <c r="B885" s="191" t="s">
        <v>231</v>
      </c>
      <c r="C885" s="192" t="s">
        <v>227</v>
      </c>
      <c r="D885" s="191" t="s">
        <v>238</v>
      </c>
      <c r="E885" s="193">
        <v>43248</v>
      </c>
      <c r="F885" s="194">
        <v>340.95</v>
      </c>
      <c r="G885" s="195">
        <v>7</v>
      </c>
      <c r="H885" s="196">
        <v>2386.65</v>
      </c>
      <c r="I885" s="172"/>
    </row>
    <row r="886" ht="16.5" hidden="1" spans="1:9">
      <c r="A886" s="190" t="s">
        <v>245</v>
      </c>
      <c r="B886" s="191" t="s">
        <v>242</v>
      </c>
      <c r="C886" s="192" t="s">
        <v>243</v>
      </c>
      <c r="D886" s="191" t="s">
        <v>238</v>
      </c>
      <c r="E886" s="193">
        <v>43249</v>
      </c>
      <c r="F886" s="194">
        <v>799.95</v>
      </c>
      <c r="G886" s="195">
        <v>5</v>
      </c>
      <c r="H886" s="196">
        <v>3999.75</v>
      </c>
      <c r="I886" s="172"/>
    </row>
    <row r="887" ht="16.5" hidden="1" spans="1:9">
      <c r="A887" s="190" t="s">
        <v>240</v>
      </c>
      <c r="B887" s="191" t="s">
        <v>242</v>
      </c>
      <c r="C887" s="192" t="s">
        <v>232</v>
      </c>
      <c r="D887" s="191" t="s">
        <v>238</v>
      </c>
      <c r="E887" s="193">
        <v>43250</v>
      </c>
      <c r="F887" s="194">
        <v>799.95</v>
      </c>
      <c r="G887" s="195">
        <v>14</v>
      </c>
      <c r="H887" s="196">
        <v>11199.3</v>
      </c>
      <c r="I887" s="172"/>
    </row>
    <row r="888" ht="16.5" hidden="1" spans="1:9">
      <c r="A888" s="190" t="s">
        <v>230</v>
      </c>
      <c r="B888" s="191" t="s">
        <v>236</v>
      </c>
      <c r="C888" s="192" t="s">
        <v>232</v>
      </c>
      <c r="D888" s="191" t="s">
        <v>238</v>
      </c>
      <c r="E888" s="193">
        <v>43250</v>
      </c>
      <c r="F888" s="194">
        <v>79.99</v>
      </c>
      <c r="G888" s="195">
        <v>15</v>
      </c>
      <c r="H888" s="196">
        <v>1199.85</v>
      </c>
      <c r="I888" s="172"/>
    </row>
    <row r="889" ht="16.5" hidden="1" spans="1:9">
      <c r="A889" s="190" t="s">
        <v>245</v>
      </c>
      <c r="B889" s="191" t="s">
        <v>231</v>
      </c>
      <c r="C889" s="192" t="s">
        <v>243</v>
      </c>
      <c r="D889" s="191" t="s">
        <v>247</v>
      </c>
      <c r="E889" s="193">
        <v>43250</v>
      </c>
      <c r="F889" s="194">
        <v>340.95</v>
      </c>
      <c r="G889" s="195">
        <v>11</v>
      </c>
      <c r="H889" s="196">
        <v>3750.45</v>
      </c>
      <c r="I889" s="172"/>
    </row>
    <row r="890" ht="16.5" hidden="1" spans="1:9">
      <c r="A890" s="190" t="s">
        <v>240</v>
      </c>
      <c r="B890" s="191" t="s">
        <v>239</v>
      </c>
      <c r="C890" s="192" t="s">
        <v>232</v>
      </c>
      <c r="D890" s="191" t="s">
        <v>238</v>
      </c>
      <c r="E890" s="193">
        <v>43251</v>
      </c>
      <c r="F890" s="194">
        <v>168.95</v>
      </c>
      <c r="G890" s="195">
        <v>12</v>
      </c>
      <c r="H890" s="196">
        <v>2027.4</v>
      </c>
      <c r="I890" s="172"/>
    </row>
    <row r="891" ht="16.5" hidden="1" spans="1:9">
      <c r="A891" s="190" t="s">
        <v>249</v>
      </c>
      <c r="B891" s="191" t="s">
        <v>226</v>
      </c>
      <c r="C891" s="192" t="s">
        <v>243</v>
      </c>
      <c r="D891" s="191" t="s">
        <v>228</v>
      </c>
      <c r="E891" s="193">
        <v>43252</v>
      </c>
      <c r="F891" s="194">
        <v>340.95</v>
      </c>
      <c r="G891" s="195">
        <v>11</v>
      </c>
      <c r="H891" s="196">
        <v>3750.45</v>
      </c>
      <c r="I891" s="172"/>
    </row>
    <row r="892" ht="16.5" hidden="1" spans="1:9">
      <c r="A892" s="190" t="s">
        <v>230</v>
      </c>
      <c r="B892" s="191" t="s">
        <v>239</v>
      </c>
      <c r="C892" s="192" t="s">
        <v>232</v>
      </c>
      <c r="D892" s="191" t="s">
        <v>228</v>
      </c>
      <c r="E892" s="193">
        <v>43252</v>
      </c>
      <c r="F892" s="194">
        <v>168.95</v>
      </c>
      <c r="G892" s="195">
        <v>6</v>
      </c>
      <c r="H892" s="196">
        <v>1013.7</v>
      </c>
      <c r="I892" s="172"/>
    </row>
    <row r="893" ht="16.5" hidden="1" spans="1:9">
      <c r="A893" s="190" t="s">
        <v>249</v>
      </c>
      <c r="B893" s="191" t="s">
        <v>226</v>
      </c>
      <c r="C893" s="192" t="s">
        <v>243</v>
      </c>
      <c r="D893" s="191" t="s">
        <v>233</v>
      </c>
      <c r="E893" s="193">
        <v>43252</v>
      </c>
      <c r="F893" s="194">
        <v>340.95</v>
      </c>
      <c r="G893" s="195">
        <v>14</v>
      </c>
      <c r="H893" s="196">
        <v>4773.3</v>
      </c>
      <c r="I893" s="172"/>
    </row>
    <row r="894" ht="16.5" hidden="1" spans="1:9">
      <c r="A894" s="190" t="s">
        <v>225</v>
      </c>
      <c r="B894" s="191" t="s">
        <v>231</v>
      </c>
      <c r="C894" s="192" t="s">
        <v>227</v>
      </c>
      <c r="D894" s="191" t="s">
        <v>228</v>
      </c>
      <c r="E894" s="193">
        <v>43254</v>
      </c>
      <c r="F894" s="194">
        <v>340.95</v>
      </c>
      <c r="G894" s="195">
        <v>13</v>
      </c>
      <c r="H894" s="196">
        <v>4432.35</v>
      </c>
      <c r="I894" s="172"/>
    </row>
    <row r="895" ht="16.5" hidden="1" spans="1:9">
      <c r="A895" s="190" t="s">
        <v>230</v>
      </c>
      <c r="B895" s="191" t="s">
        <v>239</v>
      </c>
      <c r="C895" s="192" t="s">
        <v>232</v>
      </c>
      <c r="D895" s="191" t="s">
        <v>247</v>
      </c>
      <c r="E895" s="193">
        <v>43254</v>
      </c>
      <c r="F895" s="194">
        <v>168.95</v>
      </c>
      <c r="G895" s="195">
        <v>6</v>
      </c>
      <c r="H895" s="196">
        <v>1013.7</v>
      </c>
      <c r="I895" s="172"/>
    </row>
    <row r="896" ht="16.5" hidden="1" spans="1:9">
      <c r="A896" s="190" t="s">
        <v>251</v>
      </c>
      <c r="B896" s="191" t="s">
        <v>239</v>
      </c>
      <c r="C896" s="192" t="s">
        <v>227</v>
      </c>
      <c r="D896" s="191" t="s">
        <v>238</v>
      </c>
      <c r="E896" s="193">
        <v>43255</v>
      </c>
      <c r="F896" s="194">
        <v>168.95</v>
      </c>
      <c r="G896" s="195">
        <v>4</v>
      </c>
      <c r="H896" s="196">
        <v>675.8</v>
      </c>
      <c r="I896" s="172"/>
    </row>
    <row r="897" ht="16.5" hidden="1" spans="1:9">
      <c r="A897" s="190" t="s">
        <v>241</v>
      </c>
      <c r="B897" s="191" t="s">
        <v>231</v>
      </c>
      <c r="C897" s="192" t="s">
        <v>243</v>
      </c>
      <c r="D897" s="191" t="s">
        <v>228</v>
      </c>
      <c r="E897" s="193">
        <v>43255</v>
      </c>
      <c r="F897" s="194">
        <v>340.95</v>
      </c>
      <c r="G897" s="195">
        <v>11</v>
      </c>
      <c r="H897" s="196">
        <v>3750.45</v>
      </c>
      <c r="I897" s="172"/>
    </row>
    <row r="898" ht="16.5" hidden="1" spans="1:9">
      <c r="A898" s="190" t="s">
        <v>225</v>
      </c>
      <c r="B898" s="191" t="s">
        <v>239</v>
      </c>
      <c r="C898" s="192" t="s">
        <v>227</v>
      </c>
      <c r="D898" s="191" t="s">
        <v>247</v>
      </c>
      <c r="E898" s="193">
        <v>43255</v>
      </c>
      <c r="F898" s="194">
        <v>168.95</v>
      </c>
      <c r="G898" s="195">
        <v>7</v>
      </c>
      <c r="H898" s="196">
        <v>1182.65</v>
      </c>
      <c r="I898" s="172"/>
    </row>
    <row r="899" ht="16.5" hidden="1" spans="1:9">
      <c r="A899" s="190" t="s">
        <v>249</v>
      </c>
      <c r="B899" s="191" t="s">
        <v>231</v>
      </c>
      <c r="C899" s="192" t="s">
        <v>243</v>
      </c>
      <c r="D899" s="191" t="s">
        <v>233</v>
      </c>
      <c r="E899" s="193">
        <v>43255</v>
      </c>
      <c r="F899" s="194">
        <v>340.95</v>
      </c>
      <c r="G899" s="195">
        <v>5</v>
      </c>
      <c r="H899" s="196">
        <v>1704.75</v>
      </c>
      <c r="I899" s="172"/>
    </row>
    <row r="900" ht="16.5" hidden="1" spans="1:9">
      <c r="A900" s="190" t="s">
        <v>245</v>
      </c>
      <c r="B900" s="191" t="s">
        <v>239</v>
      </c>
      <c r="C900" s="192" t="s">
        <v>243</v>
      </c>
      <c r="D900" s="191" t="s">
        <v>250</v>
      </c>
      <c r="E900" s="193">
        <v>43255</v>
      </c>
      <c r="F900" s="194">
        <v>168.95</v>
      </c>
      <c r="G900" s="195">
        <v>5</v>
      </c>
      <c r="H900" s="196">
        <v>844.75</v>
      </c>
      <c r="I900" s="172"/>
    </row>
    <row r="901" ht="16.5" hidden="1" spans="1:9">
      <c r="A901" s="190" t="s">
        <v>245</v>
      </c>
      <c r="B901" s="191" t="s">
        <v>226</v>
      </c>
      <c r="C901" s="192" t="s">
        <v>243</v>
      </c>
      <c r="D901" s="191" t="s">
        <v>228</v>
      </c>
      <c r="E901" s="193">
        <v>43256</v>
      </c>
      <c r="F901" s="194">
        <v>340.95</v>
      </c>
      <c r="G901" s="195">
        <v>8</v>
      </c>
      <c r="H901" s="196">
        <v>2727.6</v>
      </c>
      <c r="I901" s="172"/>
    </row>
    <row r="902" ht="16.5" hidden="1" spans="1:9">
      <c r="A902" s="190" t="s">
        <v>235</v>
      </c>
      <c r="B902" s="191" t="s">
        <v>226</v>
      </c>
      <c r="C902" s="192" t="s">
        <v>237</v>
      </c>
      <c r="D902" s="191" t="s">
        <v>228</v>
      </c>
      <c r="E902" s="193">
        <v>43261</v>
      </c>
      <c r="F902" s="194">
        <v>340.95</v>
      </c>
      <c r="G902" s="195">
        <v>12</v>
      </c>
      <c r="H902" s="196">
        <v>4091.4</v>
      </c>
      <c r="I902" s="172"/>
    </row>
    <row r="903" ht="16.5" hidden="1" spans="1:9">
      <c r="A903" s="190" t="s">
        <v>230</v>
      </c>
      <c r="B903" s="191" t="s">
        <v>231</v>
      </c>
      <c r="C903" s="192" t="s">
        <v>232</v>
      </c>
      <c r="D903" s="191" t="s">
        <v>233</v>
      </c>
      <c r="E903" s="193">
        <v>43261</v>
      </c>
      <c r="F903" s="194">
        <v>340.95</v>
      </c>
      <c r="G903" s="195">
        <v>12</v>
      </c>
      <c r="H903" s="196">
        <v>4091.4</v>
      </c>
      <c r="I903" s="172"/>
    </row>
    <row r="904" ht="16.5" hidden="1" spans="1:9">
      <c r="A904" s="190" t="s">
        <v>225</v>
      </c>
      <c r="B904" s="191" t="s">
        <v>242</v>
      </c>
      <c r="C904" s="192" t="s">
        <v>227</v>
      </c>
      <c r="D904" s="191" t="s">
        <v>233</v>
      </c>
      <c r="E904" s="193">
        <v>43261</v>
      </c>
      <c r="F904" s="194">
        <v>799.95</v>
      </c>
      <c r="G904" s="195">
        <v>3</v>
      </c>
      <c r="H904" s="196">
        <v>2399.85</v>
      </c>
      <c r="I904" s="172"/>
    </row>
    <row r="905" ht="16.5" hidden="1" spans="1:9">
      <c r="A905" s="190" t="s">
        <v>225</v>
      </c>
      <c r="B905" s="191" t="s">
        <v>231</v>
      </c>
      <c r="C905" s="192" t="s">
        <v>227</v>
      </c>
      <c r="D905" s="191" t="s">
        <v>233</v>
      </c>
      <c r="E905" s="193">
        <v>43261</v>
      </c>
      <c r="F905" s="194">
        <v>340.95</v>
      </c>
      <c r="G905" s="195">
        <v>15</v>
      </c>
      <c r="H905" s="196">
        <v>5114.25</v>
      </c>
      <c r="I905" s="172"/>
    </row>
    <row r="906" ht="16.5" hidden="1" spans="1:9">
      <c r="A906" s="190" t="s">
        <v>241</v>
      </c>
      <c r="B906" s="191" t="s">
        <v>236</v>
      </c>
      <c r="C906" s="192" t="s">
        <v>243</v>
      </c>
      <c r="D906" s="191" t="s">
        <v>238</v>
      </c>
      <c r="E906" s="193">
        <v>43262</v>
      </c>
      <c r="F906" s="194">
        <v>79.99</v>
      </c>
      <c r="G906" s="195">
        <v>7</v>
      </c>
      <c r="H906" s="196">
        <v>559.93</v>
      </c>
      <c r="I906" s="172"/>
    </row>
    <row r="907" ht="16.5" hidden="1" spans="1:9">
      <c r="A907" s="190" t="s">
        <v>251</v>
      </c>
      <c r="B907" s="191" t="s">
        <v>231</v>
      </c>
      <c r="C907" s="192" t="s">
        <v>227</v>
      </c>
      <c r="D907" s="191" t="s">
        <v>228</v>
      </c>
      <c r="E907" s="193">
        <v>43262</v>
      </c>
      <c r="F907" s="194">
        <v>340.95</v>
      </c>
      <c r="G907" s="195">
        <v>20</v>
      </c>
      <c r="H907" s="196">
        <v>6819</v>
      </c>
      <c r="I907" s="172"/>
    </row>
    <row r="908" ht="16.5" hidden="1" spans="1:9">
      <c r="A908" s="190" t="s">
        <v>225</v>
      </c>
      <c r="B908" s="191" t="s">
        <v>242</v>
      </c>
      <c r="C908" s="192" t="s">
        <v>227</v>
      </c>
      <c r="D908" s="191" t="s">
        <v>228</v>
      </c>
      <c r="E908" s="193">
        <v>43262</v>
      </c>
      <c r="F908" s="194">
        <v>799.95</v>
      </c>
      <c r="G908" s="195">
        <v>9</v>
      </c>
      <c r="H908" s="196">
        <v>7199.55</v>
      </c>
      <c r="I908" s="172"/>
    </row>
    <row r="909" ht="16.5" hidden="1" spans="1:9">
      <c r="A909" s="190" t="s">
        <v>249</v>
      </c>
      <c r="B909" s="191" t="s">
        <v>239</v>
      </c>
      <c r="C909" s="192" t="s">
        <v>243</v>
      </c>
      <c r="D909" s="191" t="s">
        <v>238</v>
      </c>
      <c r="E909" s="193">
        <v>43263</v>
      </c>
      <c r="F909" s="194">
        <v>168.95</v>
      </c>
      <c r="G909" s="195">
        <v>3</v>
      </c>
      <c r="H909" s="196">
        <v>506.85</v>
      </c>
      <c r="I909" s="172"/>
    </row>
    <row r="910" ht="16.5" hidden="1" spans="1:9">
      <c r="A910" s="190" t="s">
        <v>240</v>
      </c>
      <c r="B910" s="191" t="s">
        <v>226</v>
      </c>
      <c r="C910" s="192" t="s">
        <v>232</v>
      </c>
      <c r="D910" s="191" t="s">
        <v>228</v>
      </c>
      <c r="E910" s="193">
        <v>43263</v>
      </c>
      <c r="F910" s="194">
        <v>340.95</v>
      </c>
      <c r="G910" s="195">
        <v>18</v>
      </c>
      <c r="H910" s="196">
        <v>6137.1</v>
      </c>
      <c r="I910" s="172"/>
    </row>
    <row r="911" ht="16.5" hidden="1" spans="1:9">
      <c r="A911" s="190" t="s">
        <v>240</v>
      </c>
      <c r="B911" s="191" t="s">
        <v>231</v>
      </c>
      <c r="C911" s="192" t="s">
        <v>232</v>
      </c>
      <c r="D911" s="191" t="s">
        <v>247</v>
      </c>
      <c r="E911" s="193">
        <v>43263</v>
      </c>
      <c r="F911" s="194">
        <v>340.95</v>
      </c>
      <c r="G911" s="195">
        <v>12</v>
      </c>
      <c r="H911" s="196">
        <v>4091.4</v>
      </c>
      <c r="I911" s="172"/>
    </row>
    <row r="912" ht="16.5" hidden="1" spans="1:9">
      <c r="A912" s="190" t="s">
        <v>241</v>
      </c>
      <c r="B912" s="191" t="s">
        <v>231</v>
      </c>
      <c r="C912" s="192" t="s">
        <v>243</v>
      </c>
      <c r="D912" s="191" t="s">
        <v>250</v>
      </c>
      <c r="E912" s="193">
        <v>43263</v>
      </c>
      <c r="F912" s="194">
        <v>340.95</v>
      </c>
      <c r="G912" s="195">
        <v>15</v>
      </c>
      <c r="H912" s="196">
        <v>5114.25</v>
      </c>
      <c r="I912" s="172"/>
    </row>
    <row r="913" ht="16.5" hidden="1" spans="1:9">
      <c r="A913" s="190" t="s">
        <v>235</v>
      </c>
      <c r="B913" s="191" t="s">
        <v>236</v>
      </c>
      <c r="C913" s="192" t="s">
        <v>237</v>
      </c>
      <c r="D913" s="191" t="s">
        <v>238</v>
      </c>
      <c r="E913" s="193">
        <v>43264</v>
      </c>
      <c r="F913" s="194">
        <v>79.99</v>
      </c>
      <c r="G913" s="195">
        <v>11</v>
      </c>
      <c r="H913" s="196">
        <v>879.89</v>
      </c>
      <c r="I913" s="172"/>
    </row>
    <row r="914" ht="16.5" hidden="1" spans="1:9">
      <c r="A914" s="190" t="s">
        <v>230</v>
      </c>
      <c r="B914" s="191" t="s">
        <v>239</v>
      </c>
      <c r="C914" s="192" t="s">
        <v>232</v>
      </c>
      <c r="D914" s="191" t="s">
        <v>233</v>
      </c>
      <c r="E914" s="193">
        <v>43269</v>
      </c>
      <c r="F914" s="194">
        <v>168.95</v>
      </c>
      <c r="G914" s="195">
        <v>8</v>
      </c>
      <c r="H914" s="196">
        <v>1351.6</v>
      </c>
      <c r="I914" s="172"/>
    </row>
    <row r="915" ht="16.5" hidden="1" spans="1:9">
      <c r="A915" s="198" t="s">
        <v>225</v>
      </c>
      <c r="B915" s="199" t="s">
        <v>226</v>
      </c>
      <c r="C915" s="200" t="s">
        <v>227</v>
      </c>
      <c r="D915" s="199" t="s">
        <v>233</v>
      </c>
      <c r="E915" s="193">
        <v>43269</v>
      </c>
      <c r="F915" s="201">
        <v>340.95</v>
      </c>
      <c r="G915" s="202">
        <v>14</v>
      </c>
      <c r="H915" s="203">
        <v>4773.3</v>
      </c>
      <c r="I915" s="172"/>
    </row>
    <row r="916" ht="16.5" spans="1:9">
      <c r="A916" s="172"/>
      <c r="B916" s="172"/>
      <c r="C916" s="172"/>
      <c r="D916" s="172"/>
      <c r="E916" s="204"/>
      <c r="F916" s="183"/>
      <c r="G916" s="172"/>
      <c r="H916" s="178"/>
      <c r="I916" s="172"/>
    </row>
  </sheetData>
  <autoFilter ref="A6:H915">
    <filterColumn colId="1">
      <customFilters>
        <customFilter operator="equal" val="Chair"/>
      </customFilters>
    </filterColumn>
    <filterColumn colId="4">
      <filters>
        <dateGroupItem year="2016" dateTimeGrouping="year"/>
      </filters>
    </filterColumn>
    <extLst/>
  </autoFilter>
  <mergeCells count="2">
    <mergeCell ref="A1:U1"/>
    <mergeCell ref="B4:E4"/>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opLeftCell="D1" workbookViewId="0">
      <selection activeCell="C20" sqref="C20"/>
    </sheetView>
  </sheetViews>
  <sheetFormatPr defaultColWidth="9" defaultRowHeight="15" outlineLevelCol="4"/>
  <cols>
    <col min="1" max="1" width="16.4285714285714" customWidth="1"/>
    <col min="2" max="2" width="17.8571428571429" customWidth="1"/>
    <col min="3" max="4" width="10" customWidth="1"/>
    <col min="5" max="5" width="11.2857142857143" customWidth="1"/>
    <col min="6" max="6" width="10" customWidth="1"/>
    <col min="7" max="7" width="11.2857142857143" customWidth="1"/>
  </cols>
  <sheetData>
    <row r="1" spans="1:2">
      <c r="A1" t="s">
        <v>220</v>
      </c>
      <c r="B1" t="s">
        <v>375</v>
      </c>
    </row>
    <row r="3" spans="1:2">
      <c r="A3" t="s">
        <v>254</v>
      </c>
      <c r="B3" t="s">
        <v>255</v>
      </c>
    </row>
    <row r="4" spans="1:5">
      <c r="A4" t="s">
        <v>262</v>
      </c>
      <c r="B4" t="s">
        <v>228</v>
      </c>
      <c r="C4" t="s">
        <v>247</v>
      </c>
      <c r="D4" t="s">
        <v>250</v>
      </c>
      <c r="E4" t="s">
        <v>261</v>
      </c>
    </row>
    <row r="5" spans="1:5">
      <c r="A5" s="170" t="s">
        <v>263</v>
      </c>
      <c r="B5" s="171">
        <v>30959.35</v>
      </c>
      <c r="C5" s="171">
        <v>19107.15</v>
      </c>
      <c r="D5" s="171">
        <v>18698.38</v>
      </c>
      <c r="E5" s="171">
        <v>68764.88</v>
      </c>
    </row>
    <row r="6" spans="1:5">
      <c r="A6" s="170" t="s">
        <v>264</v>
      </c>
      <c r="B6" s="171">
        <v>17666.28</v>
      </c>
      <c r="C6" s="171">
        <v>17544.59</v>
      </c>
      <c r="D6" s="171">
        <v>17266.43</v>
      </c>
      <c r="E6" s="171">
        <v>52477.3</v>
      </c>
    </row>
    <row r="7" spans="1:5">
      <c r="A7" s="170" t="s">
        <v>265</v>
      </c>
      <c r="B7" s="171">
        <v>26092.25</v>
      </c>
      <c r="C7" s="171">
        <v>7740.87</v>
      </c>
      <c r="D7" s="171">
        <v>22742.98</v>
      </c>
      <c r="E7" s="171">
        <v>56576.1</v>
      </c>
    </row>
    <row r="8" spans="1:5">
      <c r="A8" s="170" t="s">
        <v>266</v>
      </c>
      <c r="B8" s="171">
        <v>24490.66</v>
      </c>
      <c r="C8" s="171">
        <v>8944.05</v>
      </c>
      <c r="D8" s="171">
        <v>4091.4</v>
      </c>
      <c r="E8" s="171">
        <v>37526.11</v>
      </c>
    </row>
    <row r="9" spans="1:5">
      <c r="A9" s="170" t="s">
        <v>267</v>
      </c>
      <c r="B9" s="171">
        <v>42508.37</v>
      </c>
      <c r="C9" s="171">
        <v>35734.66</v>
      </c>
      <c r="D9" s="171">
        <v>16989.45</v>
      </c>
      <c r="E9" s="171">
        <v>95232.48</v>
      </c>
    </row>
    <row r="10" spans="1:5">
      <c r="A10" s="170" t="s">
        <v>268</v>
      </c>
      <c r="B10" s="171">
        <v>54686.77</v>
      </c>
      <c r="C10" s="171">
        <v>17730.63</v>
      </c>
      <c r="D10" s="171">
        <v>28807.45</v>
      </c>
      <c r="E10" s="171">
        <v>101224.85</v>
      </c>
    </row>
    <row r="11" spans="1:5">
      <c r="A11" s="170" t="s">
        <v>269</v>
      </c>
      <c r="B11" s="171">
        <v>41458.4</v>
      </c>
      <c r="C11" s="171">
        <v>17295.93</v>
      </c>
      <c r="D11" s="171">
        <v>13574.85</v>
      </c>
      <c r="E11" s="171">
        <v>72329.18</v>
      </c>
    </row>
    <row r="12" spans="1:5">
      <c r="A12" s="170" t="s">
        <v>270</v>
      </c>
      <c r="B12" s="171">
        <v>38168.83</v>
      </c>
      <c r="C12" s="171">
        <v>22304.82</v>
      </c>
      <c r="D12" s="171">
        <v>9534.4</v>
      </c>
      <c r="E12" s="171">
        <v>70008.05</v>
      </c>
    </row>
    <row r="13" spans="1:5">
      <c r="A13" s="170" t="s">
        <v>271</v>
      </c>
      <c r="B13" s="171">
        <v>19591.7</v>
      </c>
      <c r="C13" s="171">
        <v>22816.33</v>
      </c>
      <c r="D13" s="171">
        <v>23946.49</v>
      </c>
      <c r="E13" s="171">
        <v>66354.52</v>
      </c>
    </row>
    <row r="14" spans="1:5">
      <c r="A14" s="170" t="s">
        <v>272</v>
      </c>
      <c r="B14" s="171">
        <v>33357.73</v>
      </c>
      <c r="C14" s="171">
        <v>25882.12</v>
      </c>
      <c r="D14" s="171">
        <v>16192.68</v>
      </c>
      <c r="E14" s="171">
        <v>75432.53</v>
      </c>
    </row>
    <row r="15" spans="1:5">
      <c r="A15" s="170" t="s">
        <v>273</v>
      </c>
      <c r="B15" s="171">
        <v>35543.51</v>
      </c>
      <c r="C15" s="171">
        <v>20250.48</v>
      </c>
      <c r="D15" s="171">
        <v>24107.96</v>
      </c>
      <c r="E15" s="171">
        <v>79901.95</v>
      </c>
    </row>
    <row r="16" spans="1:5">
      <c r="A16" s="170" t="s">
        <v>274</v>
      </c>
      <c r="B16" s="171">
        <v>108907.53</v>
      </c>
      <c r="C16" s="171">
        <v>4786.45</v>
      </c>
      <c r="D16" s="171">
        <v>22633.11</v>
      </c>
      <c r="E16" s="171">
        <v>136327.09</v>
      </c>
    </row>
    <row r="17" spans="1:5">
      <c r="A17" s="170" t="s">
        <v>261</v>
      </c>
      <c r="B17" s="171">
        <v>473431.38</v>
      </c>
      <c r="C17" s="171">
        <v>220138.08</v>
      </c>
      <c r="D17" s="171">
        <v>218585.58</v>
      </c>
      <c r="E17" s="171">
        <v>912155.04</v>
      </c>
    </row>
  </sheetData>
  <pageMargins left="0.7" right="0.7" top="0.75" bottom="0.75" header="0.3" footer="0.3"/>
  <headerFooter/>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opLeftCell="D1" workbookViewId="0">
      <selection activeCell="A8" sqref="A8"/>
    </sheetView>
  </sheetViews>
  <sheetFormatPr defaultColWidth="9" defaultRowHeight="15" outlineLevelCol="3"/>
  <cols>
    <col min="1" max="1" width="16.4285714285714" customWidth="1"/>
    <col min="2" max="2" width="16.2857142857143" customWidth="1"/>
    <col min="3" max="3" width="10" customWidth="1"/>
    <col min="4" max="4" width="11.2857142857143" customWidth="1"/>
    <col min="5" max="6" width="10" customWidth="1"/>
    <col min="7" max="7" width="11.2857142857143" customWidth="1"/>
  </cols>
  <sheetData>
    <row r="1" spans="1:2">
      <c r="A1" t="s">
        <v>220</v>
      </c>
      <c r="B1" t="s">
        <v>253</v>
      </c>
    </row>
    <row r="3" spans="1:2">
      <c r="A3" t="s">
        <v>254</v>
      </c>
      <c r="B3" t="s">
        <v>255</v>
      </c>
    </row>
    <row r="4" spans="1:4">
      <c r="A4" t="s">
        <v>262</v>
      </c>
      <c r="B4" t="s">
        <v>247</v>
      </c>
      <c r="C4" t="s">
        <v>250</v>
      </c>
      <c r="D4" t="s">
        <v>261</v>
      </c>
    </row>
    <row r="5" spans="1:4">
      <c r="A5" s="170" t="s">
        <v>263</v>
      </c>
      <c r="B5" s="171">
        <v>25812.97</v>
      </c>
      <c r="C5" s="171">
        <v>24983.8</v>
      </c>
      <c r="D5" s="171">
        <v>50796.77</v>
      </c>
    </row>
    <row r="6" spans="1:4">
      <c r="A6" s="170" t="s">
        <v>264</v>
      </c>
      <c r="B6" s="171">
        <v>48356.09</v>
      </c>
      <c r="C6" s="171">
        <v>33896.35</v>
      </c>
      <c r="D6" s="171">
        <v>82252.44</v>
      </c>
    </row>
    <row r="7" spans="1:4">
      <c r="A7" s="170" t="s">
        <v>265</v>
      </c>
      <c r="B7" s="171">
        <v>34497.47</v>
      </c>
      <c r="C7" s="171">
        <v>52172.02</v>
      </c>
      <c r="D7" s="171">
        <v>86669.49</v>
      </c>
    </row>
    <row r="8" spans="1:4">
      <c r="A8" s="170" t="s">
        <v>266</v>
      </c>
      <c r="B8" s="171">
        <v>22911.34</v>
      </c>
      <c r="C8" s="171">
        <v>23422.83</v>
      </c>
      <c r="D8" s="171">
        <v>46334.17</v>
      </c>
    </row>
    <row r="9" spans="1:4">
      <c r="A9" s="170" t="s">
        <v>267</v>
      </c>
      <c r="B9" s="171">
        <v>61477.89</v>
      </c>
      <c r="C9" s="171">
        <v>38468.28</v>
      </c>
      <c r="D9" s="171">
        <v>99946.17</v>
      </c>
    </row>
    <row r="10" spans="1:4">
      <c r="A10" s="170" t="s">
        <v>268</v>
      </c>
      <c r="B10" s="171">
        <v>28509.37</v>
      </c>
      <c r="C10" s="171">
        <v>44080.49</v>
      </c>
      <c r="D10" s="171">
        <v>72589.86</v>
      </c>
    </row>
    <row r="11" spans="1:4">
      <c r="A11" s="170" t="s">
        <v>261</v>
      </c>
      <c r="B11" s="171">
        <v>221565.13</v>
      </c>
      <c r="C11" s="171">
        <v>217023.77</v>
      </c>
      <c r="D11" s="171">
        <v>438588.9</v>
      </c>
    </row>
  </sheetData>
  <pageMargins left="0.7" right="0.7" top="0.75" bottom="0.75" header="0.3" footer="0.3"/>
  <headerFooter/>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4"/>
  <sheetViews>
    <sheetView workbookViewId="0">
      <selection activeCell="L3" sqref="L3:M5"/>
    </sheetView>
  </sheetViews>
  <sheetFormatPr defaultColWidth="9" defaultRowHeight="15"/>
  <cols>
    <col min="2" max="2" width="12.8571428571429" customWidth="1"/>
    <col min="3" max="3" width="10.4285714285714" customWidth="1"/>
    <col min="4" max="4" width="12.4285714285714" customWidth="1"/>
    <col min="12" max="12" width="11.8571428571429" customWidth="1"/>
  </cols>
  <sheetData>
    <row r="1" ht="23.25" spans="1:21">
      <c r="A1" s="151" t="s">
        <v>376</v>
      </c>
      <c r="B1" s="152"/>
      <c r="C1" s="152"/>
      <c r="D1" s="152"/>
      <c r="E1" s="152"/>
      <c r="F1" s="152"/>
      <c r="G1" s="152"/>
      <c r="H1" s="152"/>
      <c r="I1" s="152"/>
      <c r="J1" s="152"/>
      <c r="K1" s="152"/>
      <c r="L1" s="152"/>
      <c r="M1" s="152"/>
      <c r="N1" s="158"/>
      <c r="O1" s="158"/>
      <c r="P1" s="158"/>
      <c r="Q1" s="152"/>
      <c r="R1" s="152"/>
      <c r="S1" s="152"/>
      <c r="T1" s="152"/>
      <c r="U1" s="152"/>
    </row>
    <row r="3" spans="2:12">
      <c r="B3" s="153" t="s">
        <v>377</v>
      </c>
      <c r="C3" s="153" t="s">
        <v>378</v>
      </c>
      <c r="D3" s="153" t="s">
        <v>379</v>
      </c>
      <c r="E3" s="153" t="s">
        <v>380</v>
      </c>
      <c r="F3" s="153" t="s">
        <v>381</v>
      </c>
      <c r="G3" s="153" t="s">
        <v>382</v>
      </c>
      <c r="H3" s="153" t="s">
        <v>383</v>
      </c>
      <c r="I3" s="153" t="s">
        <v>384</v>
      </c>
      <c r="L3" s="157" t="s">
        <v>385</v>
      </c>
    </row>
    <row r="4" spans="2:21">
      <c r="B4" s="154">
        <v>1</v>
      </c>
      <c r="C4" s="114">
        <v>5</v>
      </c>
      <c r="D4" s="114">
        <v>1</v>
      </c>
      <c r="E4" s="114">
        <v>0</v>
      </c>
      <c r="F4" s="114">
        <v>0</v>
      </c>
      <c r="G4" s="114">
        <v>1</v>
      </c>
      <c r="H4" s="114">
        <v>0</v>
      </c>
      <c r="I4" s="159">
        <v>1</v>
      </c>
      <c r="L4" s="130" t="s">
        <v>18</v>
      </c>
      <c r="M4" s="131" t="s">
        <v>16</v>
      </c>
      <c r="O4" s="160" t="s">
        <v>386</v>
      </c>
      <c r="P4" s="161"/>
      <c r="Q4" s="161"/>
      <c r="R4" s="161"/>
      <c r="S4" s="161"/>
      <c r="T4" s="161"/>
      <c r="U4" s="165"/>
    </row>
    <row r="5" spans="2:21">
      <c r="B5" s="154">
        <f>B4+B$4</f>
        <v>2</v>
      </c>
      <c r="C5" s="114">
        <v>4</v>
      </c>
      <c r="D5" s="114">
        <v>1</v>
      </c>
      <c r="E5" s="114">
        <v>0</v>
      </c>
      <c r="F5" s="114">
        <v>1</v>
      </c>
      <c r="G5" s="114">
        <v>1</v>
      </c>
      <c r="H5" s="114">
        <v>0</v>
      </c>
      <c r="I5" s="159">
        <v>0</v>
      </c>
      <c r="L5" s="130" t="s">
        <v>387</v>
      </c>
      <c r="M5" s="138">
        <f>SUM(Vagetables)</f>
        <v>12</v>
      </c>
      <c r="O5" s="162"/>
      <c r="P5" s="163"/>
      <c r="Q5" s="163"/>
      <c r="R5" s="163"/>
      <c r="S5" s="163"/>
      <c r="T5" s="163"/>
      <c r="U5" s="166"/>
    </row>
    <row r="6" spans="2:9">
      <c r="B6" s="154">
        <f t="shared" ref="B6:B20" si="0">B5+B$4</f>
        <v>3</v>
      </c>
      <c r="C6" s="114">
        <v>5</v>
      </c>
      <c r="D6" s="114">
        <v>1</v>
      </c>
      <c r="E6" s="114">
        <v>0</v>
      </c>
      <c r="F6" s="114">
        <v>0</v>
      </c>
      <c r="G6" s="114">
        <v>0</v>
      </c>
      <c r="H6" s="114">
        <v>0</v>
      </c>
      <c r="I6" s="159">
        <v>0</v>
      </c>
    </row>
    <row r="7" spans="2:21">
      <c r="B7" s="154">
        <f t="shared" si="0"/>
        <v>4</v>
      </c>
      <c r="C7" s="114">
        <v>5</v>
      </c>
      <c r="D7" s="114">
        <v>1</v>
      </c>
      <c r="E7" s="114">
        <v>0</v>
      </c>
      <c r="F7" s="114">
        <v>1</v>
      </c>
      <c r="G7" s="114">
        <v>0</v>
      </c>
      <c r="H7" s="114">
        <v>0</v>
      </c>
      <c r="I7" s="159">
        <v>0</v>
      </c>
      <c r="Q7" s="160" t="s">
        <v>388</v>
      </c>
      <c r="R7" s="161"/>
      <c r="S7" s="161"/>
      <c r="T7" s="161"/>
      <c r="U7" s="165"/>
    </row>
    <row r="8" spans="2:21">
      <c r="B8" s="154">
        <f t="shared" si="0"/>
        <v>5</v>
      </c>
      <c r="C8" s="114">
        <v>7</v>
      </c>
      <c r="D8" s="114">
        <v>1</v>
      </c>
      <c r="E8" s="114">
        <v>0</v>
      </c>
      <c r="F8" s="114">
        <v>0</v>
      </c>
      <c r="G8" s="114">
        <v>1</v>
      </c>
      <c r="H8" s="114">
        <v>0</v>
      </c>
      <c r="I8" s="159">
        <v>0</v>
      </c>
      <c r="Q8" s="167"/>
      <c r="R8" s="168"/>
      <c r="S8" s="168"/>
      <c r="T8" s="168"/>
      <c r="U8" s="169"/>
    </row>
    <row r="9" spans="2:21">
      <c r="B9" s="154">
        <f t="shared" si="0"/>
        <v>6</v>
      </c>
      <c r="C9" s="114">
        <v>2</v>
      </c>
      <c r="D9" s="114">
        <v>1</v>
      </c>
      <c r="E9" s="114">
        <v>0</v>
      </c>
      <c r="F9" s="114">
        <v>1</v>
      </c>
      <c r="G9" s="114">
        <v>0</v>
      </c>
      <c r="H9" s="114">
        <v>0</v>
      </c>
      <c r="I9" s="159">
        <v>1</v>
      </c>
      <c r="Q9" s="167"/>
      <c r="R9" s="168"/>
      <c r="S9" s="168"/>
      <c r="T9" s="168"/>
      <c r="U9" s="169"/>
    </row>
    <row r="10" spans="2:21">
      <c r="B10" s="154">
        <f t="shared" si="0"/>
        <v>7</v>
      </c>
      <c r="C10" s="114">
        <v>3</v>
      </c>
      <c r="D10" s="114">
        <v>0</v>
      </c>
      <c r="E10" s="114">
        <v>0</v>
      </c>
      <c r="F10" s="114">
        <v>0</v>
      </c>
      <c r="G10" s="114">
        <v>1</v>
      </c>
      <c r="H10" s="114">
        <v>1</v>
      </c>
      <c r="I10" s="159">
        <v>0</v>
      </c>
      <c r="Q10" s="167"/>
      <c r="R10" s="168"/>
      <c r="S10" s="168"/>
      <c r="T10" s="168"/>
      <c r="U10" s="169"/>
    </row>
    <row r="11" spans="2:21">
      <c r="B11" s="154">
        <f t="shared" si="0"/>
        <v>8</v>
      </c>
      <c r="C11" s="114">
        <v>3</v>
      </c>
      <c r="D11" s="114">
        <v>1</v>
      </c>
      <c r="E11" s="114">
        <v>0</v>
      </c>
      <c r="F11" s="114">
        <v>0</v>
      </c>
      <c r="G11" s="114">
        <v>1</v>
      </c>
      <c r="H11" s="114">
        <v>0</v>
      </c>
      <c r="I11" s="159">
        <v>1</v>
      </c>
      <c r="Q11" s="167"/>
      <c r="R11" s="168"/>
      <c r="S11" s="168"/>
      <c r="T11" s="168"/>
      <c r="U11" s="169"/>
    </row>
    <row r="12" spans="2:21">
      <c r="B12" s="154">
        <f t="shared" si="0"/>
        <v>9</v>
      </c>
      <c r="C12" s="114">
        <v>6</v>
      </c>
      <c r="D12" s="114">
        <v>1</v>
      </c>
      <c r="E12" s="114">
        <v>0</v>
      </c>
      <c r="F12" s="114">
        <v>1</v>
      </c>
      <c r="G12" s="114">
        <v>0</v>
      </c>
      <c r="H12" s="114">
        <v>0</v>
      </c>
      <c r="I12" s="159">
        <v>0</v>
      </c>
      <c r="Q12" s="167"/>
      <c r="R12" s="168"/>
      <c r="S12" s="168"/>
      <c r="T12" s="168"/>
      <c r="U12" s="169"/>
    </row>
    <row r="13" spans="2:21">
      <c r="B13" s="154">
        <f t="shared" si="0"/>
        <v>10</v>
      </c>
      <c r="C13" s="114">
        <v>6</v>
      </c>
      <c r="D13" s="114">
        <v>1</v>
      </c>
      <c r="E13" s="114">
        <v>0</v>
      </c>
      <c r="F13" s="114">
        <v>0</v>
      </c>
      <c r="G13" s="114">
        <v>0</v>
      </c>
      <c r="H13" s="114">
        <v>0</v>
      </c>
      <c r="I13" s="159">
        <v>0</v>
      </c>
      <c r="Q13" s="167"/>
      <c r="R13" s="168"/>
      <c r="S13" s="168"/>
      <c r="T13" s="168"/>
      <c r="U13" s="169"/>
    </row>
    <row r="14" spans="2:21">
      <c r="B14" s="154">
        <f t="shared" si="0"/>
        <v>11</v>
      </c>
      <c r="C14" s="114">
        <v>1</v>
      </c>
      <c r="D14" s="114">
        <v>1</v>
      </c>
      <c r="E14" s="114">
        <v>0</v>
      </c>
      <c r="F14" s="114">
        <v>0</v>
      </c>
      <c r="G14" s="114">
        <v>0</v>
      </c>
      <c r="H14" s="114">
        <v>0</v>
      </c>
      <c r="I14" s="159">
        <v>0</v>
      </c>
      <c r="Q14" s="162"/>
      <c r="R14" s="163"/>
      <c r="S14" s="163"/>
      <c r="T14" s="163"/>
      <c r="U14" s="166"/>
    </row>
    <row r="15" spans="2:9">
      <c r="B15" s="154">
        <f t="shared" si="0"/>
        <v>12</v>
      </c>
      <c r="C15" s="114">
        <v>4</v>
      </c>
      <c r="D15" s="114">
        <v>0</v>
      </c>
      <c r="E15" s="114">
        <v>0</v>
      </c>
      <c r="F15" s="114">
        <v>0</v>
      </c>
      <c r="G15" s="114">
        <v>0</v>
      </c>
      <c r="H15" s="114">
        <v>1</v>
      </c>
      <c r="I15" s="159">
        <v>0</v>
      </c>
    </row>
    <row r="16" spans="2:9">
      <c r="B16" s="154">
        <f t="shared" si="0"/>
        <v>13</v>
      </c>
      <c r="C16" s="114">
        <v>1</v>
      </c>
      <c r="D16" s="114">
        <v>1</v>
      </c>
      <c r="E16" s="114">
        <v>0</v>
      </c>
      <c r="F16" s="114">
        <v>0</v>
      </c>
      <c r="G16" s="114">
        <v>0</v>
      </c>
      <c r="H16" s="114">
        <v>0</v>
      </c>
      <c r="I16" s="159">
        <v>0</v>
      </c>
    </row>
    <row r="17" spans="2:9">
      <c r="B17" s="154">
        <f t="shared" si="0"/>
        <v>14</v>
      </c>
      <c r="C17" s="114">
        <v>7</v>
      </c>
      <c r="D17" s="114">
        <v>0</v>
      </c>
      <c r="E17" s="114">
        <v>0</v>
      </c>
      <c r="F17" s="114">
        <v>0</v>
      </c>
      <c r="G17" s="114">
        <v>0</v>
      </c>
      <c r="H17" s="114">
        <v>0</v>
      </c>
      <c r="I17" s="159">
        <v>0</v>
      </c>
    </row>
    <row r="18" spans="2:9">
      <c r="B18" s="154">
        <f t="shared" si="0"/>
        <v>15</v>
      </c>
      <c r="C18" s="114">
        <v>7</v>
      </c>
      <c r="D18" s="114">
        <v>0</v>
      </c>
      <c r="E18" s="114">
        <v>0</v>
      </c>
      <c r="F18" s="114">
        <v>0</v>
      </c>
      <c r="G18" s="114">
        <v>1</v>
      </c>
      <c r="H18" s="114">
        <v>0</v>
      </c>
      <c r="I18" s="159">
        <v>0</v>
      </c>
    </row>
    <row r="19" spans="2:9">
      <c r="B19" s="154">
        <f t="shared" si="0"/>
        <v>16</v>
      </c>
      <c r="C19" s="114">
        <v>6</v>
      </c>
      <c r="D19" s="114">
        <v>0</v>
      </c>
      <c r="E19" s="114">
        <v>0</v>
      </c>
      <c r="F19" s="114">
        <v>0</v>
      </c>
      <c r="G19" s="114">
        <v>0</v>
      </c>
      <c r="H19" s="114">
        <v>1</v>
      </c>
      <c r="I19" s="159">
        <v>0</v>
      </c>
    </row>
    <row r="20" spans="2:9">
      <c r="B20" s="155">
        <f t="shared" si="0"/>
        <v>17</v>
      </c>
      <c r="C20" s="156">
        <v>5</v>
      </c>
      <c r="D20" s="156">
        <v>1</v>
      </c>
      <c r="E20" s="156">
        <v>0</v>
      </c>
      <c r="F20" s="156">
        <v>0</v>
      </c>
      <c r="G20" s="156">
        <v>0</v>
      </c>
      <c r="H20" s="156">
        <v>1</v>
      </c>
      <c r="I20" s="164">
        <v>1</v>
      </c>
    </row>
    <row r="23" spans="2:2">
      <c r="B23" s="157" t="s">
        <v>7</v>
      </c>
    </row>
    <row r="24" spans="2:5">
      <c r="B24" s="130" t="s">
        <v>389</v>
      </c>
      <c r="C24" s="131" t="s">
        <v>390</v>
      </c>
      <c r="E24" t="str">
        <f>Day</f>
        <v>Monday</v>
      </c>
    </row>
  </sheetData>
  <mergeCells count="3">
    <mergeCell ref="A1:U1"/>
    <mergeCell ref="Q7:U14"/>
    <mergeCell ref="O4:U5"/>
  </mergeCells>
  <pageMargins left="0.7" right="0.7" top="0.75" bottom="0.75" header="0.3" footer="0.3"/>
  <pageSetup paperSize="1"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58"/>
  <sheetViews>
    <sheetView workbookViewId="0">
      <selection activeCell="A1" sqref="A1:U1"/>
    </sheetView>
  </sheetViews>
  <sheetFormatPr defaultColWidth="9" defaultRowHeight="15"/>
  <cols>
    <col min="2" max="2" width="10.7142857142857" customWidth="1"/>
    <col min="3" max="3" width="12" customWidth="1"/>
    <col min="4" max="4" width="11.1428571428571" customWidth="1"/>
    <col min="12" max="12" width="11.8571428571429" customWidth="1"/>
    <col min="13" max="13" width="14.2857142857143" customWidth="1"/>
  </cols>
  <sheetData>
    <row r="1" ht="23.25" spans="1:21">
      <c r="A1" s="123" t="s">
        <v>391</v>
      </c>
      <c r="B1" s="124"/>
      <c r="C1" s="124"/>
      <c r="D1" s="124"/>
      <c r="E1" s="124"/>
      <c r="F1" s="124"/>
      <c r="G1" s="124"/>
      <c r="H1" s="124"/>
      <c r="I1" s="124"/>
      <c r="J1" s="124"/>
      <c r="K1" s="124"/>
      <c r="L1" s="124"/>
      <c r="M1" s="124"/>
      <c r="N1" s="133"/>
      <c r="O1" s="133"/>
      <c r="P1" s="133"/>
      <c r="Q1" s="124"/>
      <c r="R1" s="124"/>
      <c r="S1" s="124"/>
      <c r="T1" s="124"/>
      <c r="U1" s="124"/>
    </row>
    <row r="3" spans="2:21">
      <c r="B3" s="125" t="s">
        <v>377</v>
      </c>
      <c r="C3" s="125" t="s">
        <v>378</v>
      </c>
      <c r="D3" s="125" t="s">
        <v>379</v>
      </c>
      <c r="E3" s="125" t="s">
        <v>380</v>
      </c>
      <c r="F3" s="125" t="s">
        <v>381</v>
      </c>
      <c r="G3" s="125" t="s">
        <v>382</v>
      </c>
      <c r="H3" s="125" t="s">
        <v>383</v>
      </c>
      <c r="I3" s="125" t="s">
        <v>384</v>
      </c>
      <c r="P3" s="134" t="s">
        <v>392</v>
      </c>
      <c r="Q3" s="145"/>
      <c r="R3" s="145"/>
      <c r="S3" s="145"/>
      <c r="T3" s="145"/>
      <c r="U3" s="146"/>
    </row>
    <row r="4" spans="2:21">
      <c r="B4" s="126">
        <v>1</v>
      </c>
      <c r="C4" s="127">
        <v>5</v>
      </c>
      <c r="D4" s="127">
        <v>1</v>
      </c>
      <c r="E4" s="127">
        <v>0</v>
      </c>
      <c r="F4" s="127">
        <v>0</v>
      </c>
      <c r="G4" s="127">
        <v>1</v>
      </c>
      <c r="H4" s="127">
        <v>0</v>
      </c>
      <c r="I4" s="135">
        <v>1</v>
      </c>
      <c r="L4" s="136" t="s">
        <v>385</v>
      </c>
      <c r="P4" s="137"/>
      <c r="Q4" s="147"/>
      <c r="R4" s="147"/>
      <c r="S4" s="147"/>
      <c r="T4" s="147"/>
      <c r="U4" s="148"/>
    </row>
    <row r="5" spans="2:21">
      <c r="B5" s="126">
        <f>B4+B$4</f>
        <v>2</v>
      </c>
      <c r="C5" s="127">
        <v>4</v>
      </c>
      <c r="D5" s="127">
        <v>1</v>
      </c>
      <c r="E5" s="127">
        <v>0</v>
      </c>
      <c r="F5" s="127">
        <v>1</v>
      </c>
      <c r="G5" s="127">
        <v>1</v>
      </c>
      <c r="H5" s="127">
        <v>0</v>
      </c>
      <c r="I5" s="135">
        <v>0</v>
      </c>
      <c r="L5" s="130" t="s">
        <v>18</v>
      </c>
      <c r="M5" s="131" t="s">
        <v>16</v>
      </c>
      <c r="P5" s="137"/>
      <c r="Q5" s="147"/>
      <c r="R5" s="147"/>
      <c r="S5" s="147"/>
      <c r="T5" s="147"/>
      <c r="U5" s="148"/>
    </row>
    <row r="6" spans="2:21">
      <c r="B6" s="126">
        <f t="shared" ref="B6:B20" si="0">B5+B$4</f>
        <v>3</v>
      </c>
      <c r="C6" s="127">
        <v>5</v>
      </c>
      <c r="D6" s="127">
        <v>1</v>
      </c>
      <c r="E6" s="127">
        <v>0</v>
      </c>
      <c r="F6" s="127">
        <v>0</v>
      </c>
      <c r="G6" s="127">
        <v>0</v>
      </c>
      <c r="H6" s="127">
        <v>0</v>
      </c>
      <c r="I6" s="135">
        <v>0</v>
      </c>
      <c r="L6" s="130" t="s">
        <v>387</v>
      </c>
      <c r="M6" s="138">
        <f>SUM(Vagetables)</f>
        <v>12</v>
      </c>
      <c r="P6" s="137"/>
      <c r="Q6" s="147"/>
      <c r="R6" s="147"/>
      <c r="S6" s="147"/>
      <c r="T6" s="147"/>
      <c r="U6" s="148"/>
    </row>
    <row r="7" spans="2:21">
      <c r="B7" s="126">
        <f t="shared" si="0"/>
        <v>4</v>
      </c>
      <c r="C7" s="127">
        <v>5</v>
      </c>
      <c r="D7" s="127">
        <v>1</v>
      </c>
      <c r="E7" s="127">
        <v>0</v>
      </c>
      <c r="F7" s="127">
        <v>1</v>
      </c>
      <c r="G7" s="127">
        <v>0</v>
      </c>
      <c r="H7" s="127">
        <v>0</v>
      </c>
      <c r="I7" s="135">
        <v>0</v>
      </c>
      <c r="P7" s="137"/>
      <c r="Q7" s="147"/>
      <c r="R7" s="147"/>
      <c r="S7" s="147"/>
      <c r="T7" s="147"/>
      <c r="U7" s="148"/>
    </row>
    <row r="8" spans="2:21">
      <c r="B8" s="126">
        <f t="shared" si="0"/>
        <v>5</v>
      </c>
      <c r="C8" s="127">
        <v>7</v>
      </c>
      <c r="D8" s="127">
        <v>1</v>
      </c>
      <c r="E8" s="127">
        <v>0</v>
      </c>
      <c r="F8" s="127">
        <v>0</v>
      </c>
      <c r="G8" s="127">
        <v>1</v>
      </c>
      <c r="H8" s="127">
        <v>0</v>
      </c>
      <c r="I8" s="135">
        <v>0</v>
      </c>
      <c r="L8" s="139" t="s">
        <v>393</v>
      </c>
      <c r="M8" s="140" t="str">
        <f ca="1" t="array" ref="M8">INDIRECT(L8)</f>
        <v>baby</v>
      </c>
      <c r="P8" s="137"/>
      <c r="Q8" s="147"/>
      <c r="R8" s="147"/>
      <c r="S8" s="147"/>
      <c r="T8" s="147"/>
      <c r="U8" s="148"/>
    </row>
    <row r="9" spans="2:21">
      <c r="B9" s="126">
        <f t="shared" si="0"/>
        <v>6</v>
      </c>
      <c r="C9" s="127">
        <v>2</v>
      </c>
      <c r="D9" s="127">
        <v>1</v>
      </c>
      <c r="E9" s="127">
        <v>0</v>
      </c>
      <c r="F9" s="127">
        <v>1</v>
      </c>
      <c r="G9" s="127">
        <v>0</v>
      </c>
      <c r="H9" s="127">
        <v>0</v>
      </c>
      <c r="I9" s="135">
        <v>1</v>
      </c>
      <c r="L9" s="141" t="s">
        <v>394</v>
      </c>
      <c r="M9" s="140" t="str">
        <f ca="1" t="array" ref="M9">INDIRECT(B24)</f>
        <v>Monday</v>
      </c>
      <c r="P9" s="137"/>
      <c r="Q9" s="147"/>
      <c r="R9" s="147"/>
      <c r="S9" s="147"/>
      <c r="T9" s="147"/>
      <c r="U9" s="148"/>
    </row>
    <row r="10" spans="2:21">
      <c r="B10" s="126">
        <f t="shared" si="0"/>
        <v>7</v>
      </c>
      <c r="C10" s="127">
        <v>3</v>
      </c>
      <c r="D10" s="127">
        <v>0</v>
      </c>
      <c r="E10" s="127">
        <v>0</v>
      </c>
      <c r="F10" s="127">
        <v>0</v>
      </c>
      <c r="G10" s="127">
        <v>1</v>
      </c>
      <c r="H10" s="127">
        <v>1</v>
      </c>
      <c r="I10" s="135">
        <v>0</v>
      </c>
      <c r="L10" s="141" t="s">
        <v>395</v>
      </c>
      <c r="M10" s="140">
        <f ca="1">SUM(INDIRECT(L10))</f>
        <v>12</v>
      </c>
      <c r="P10" s="137"/>
      <c r="Q10" s="147"/>
      <c r="R10" s="147"/>
      <c r="S10" s="147"/>
      <c r="T10" s="147"/>
      <c r="U10" s="148"/>
    </row>
    <row r="11" spans="2:21">
      <c r="B11" s="126">
        <f t="shared" si="0"/>
        <v>8</v>
      </c>
      <c r="C11" s="127">
        <v>3</v>
      </c>
      <c r="D11" s="127">
        <v>1</v>
      </c>
      <c r="E11" s="127">
        <v>0</v>
      </c>
      <c r="F11" s="127">
        <v>0</v>
      </c>
      <c r="G11" s="127">
        <v>1</v>
      </c>
      <c r="H11" s="127">
        <v>0</v>
      </c>
      <c r="I11" s="135">
        <v>1</v>
      </c>
      <c r="L11" s="142" t="s">
        <v>383</v>
      </c>
      <c r="M11" s="140">
        <f ca="1">SUM(INDIRECT(L11))</f>
        <v>4</v>
      </c>
      <c r="P11" s="137"/>
      <c r="Q11" s="147"/>
      <c r="R11" s="147"/>
      <c r="S11" s="147"/>
      <c r="T11" s="147"/>
      <c r="U11" s="148"/>
    </row>
    <row r="12" spans="2:21">
      <c r="B12" s="126">
        <f t="shared" si="0"/>
        <v>9</v>
      </c>
      <c r="C12" s="127">
        <v>6</v>
      </c>
      <c r="D12" s="127">
        <v>1</v>
      </c>
      <c r="E12" s="127">
        <v>0</v>
      </c>
      <c r="F12" s="127">
        <v>1</v>
      </c>
      <c r="G12" s="127">
        <v>0</v>
      </c>
      <c r="H12" s="127">
        <v>0</v>
      </c>
      <c r="I12" s="135">
        <v>0</v>
      </c>
      <c r="P12" s="143"/>
      <c r="Q12" s="149"/>
      <c r="R12" s="149"/>
      <c r="S12" s="149"/>
      <c r="T12" s="149"/>
      <c r="U12" s="150"/>
    </row>
    <row r="13" spans="2:9">
      <c r="B13" s="126">
        <f t="shared" si="0"/>
        <v>10</v>
      </c>
      <c r="C13" s="127">
        <v>6</v>
      </c>
      <c r="D13" s="127">
        <v>1</v>
      </c>
      <c r="E13" s="127">
        <v>0</v>
      </c>
      <c r="F13" s="127">
        <v>0</v>
      </c>
      <c r="G13" s="127">
        <v>0</v>
      </c>
      <c r="H13" s="127">
        <v>0</v>
      </c>
      <c r="I13" s="135">
        <v>0</v>
      </c>
    </row>
    <row r="14" spans="2:9">
      <c r="B14" s="126">
        <f t="shared" si="0"/>
        <v>11</v>
      </c>
      <c r="C14" s="127">
        <v>1</v>
      </c>
      <c r="D14" s="127">
        <v>1</v>
      </c>
      <c r="E14" s="127">
        <v>0</v>
      </c>
      <c r="F14" s="127">
        <v>0</v>
      </c>
      <c r="G14" s="127">
        <v>0</v>
      </c>
      <c r="H14" s="127">
        <v>0</v>
      </c>
      <c r="I14" s="135">
        <v>0</v>
      </c>
    </row>
    <row r="15" spans="2:9">
      <c r="B15" s="126">
        <f t="shared" si="0"/>
        <v>12</v>
      </c>
      <c r="C15" s="127">
        <v>4</v>
      </c>
      <c r="D15" s="127">
        <v>0</v>
      </c>
      <c r="E15" s="127">
        <v>0</v>
      </c>
      <c r="F15" s="127">
        <v>0</v>
      </c>
      <c r="G15" s="127">
        <v>0</v>
      </c>
      <c r="H15" s="127">
        <v>1</v>
      </c>
      <c r="I15" s="135">
        <v>0</v>
      </c>
    </row>
    <row r="16" spans="2:9">
      <c r="B16" s="126">
        <f t="shared" si="0"/>
        <v>13</v>
      </c>
      <c r="C16" s="127">
        <v>1</v>
      </c>
      <c r="D16" s="127">
        <v>1</v>
      </c>
      <c r="E16" s="127">
        <v>0</v>
      </c>
      <c r="F16" s="127">
        <v>0</v>
      </c>
      <c r="G16" s="127">
        <v>0</v>
      </c>
      <c r="H16" s="127">
        <v>0</v>
      </c>
      <c r="I16" s="135">
        <v>0</v>
      </c>
    </row>
    <row r="17" spans="2:9">
      <c r="B17" s="126">
        <f t="shared" si="0"/>
        <v>14</v>
      </c>
      <c r="C17" s="127">
        <v>7</v>
      </c>
      <c r="D17" s="127">
        <v>0</v>
      </c>
      <c r="E17" s="127">
        <v>0</v>
      </c>
      <c r="F17" s="127">
        <v>0</v>
      </c>
      <c r="G17" s="127">
        <v>0</v>
      </c>
      <c r="H17" s="127">
        <v>0</v>
      </c>
      <c r="I17" s="135">
        <v>0</v>
      </c>
    </row>
    <row r="18" spans="2:9">
      <c r="B18" s="126">
        <f t="shared" si="0"/>
        <v>15</v>
      </c>
      <c r="C18" s="127">
        <v>7</v>
      </c>
      <c r="D18" s="127">
        <v>0</v>
      </c>
      <c r="E18" s="127">
        <v>0</v>
      </c>
      <c r="F18" s="127">
        <v>0</v>
      </c>
      <c r="G18" s="127">
        <v>1</v>
      </c>
      <c r="H18" s="127">
        <v>0</v>
      </c>
      <c r="I18" s="135">
        <v>0</v>
      </c>
    </row>
    <row r="19" spans="2:9">
      <c r="B19" s="126">
        <f t="shared" si="0"/>
        <v>16</v>
      </c>
      <c r="C19" s="127">
        <v>6</v>
      </c>
      <c r="D19" s="127">
        <v>0</v>
      </c>
      <c r="E19" s="127">
        <v>0</v>
      </c>
      <c r="F19" s="127">
        <v>0</v>
      </c>
      <c r="G19" s="127">
        <v>0</v>
      </c>
      <c r="H19" s="127">
        <v>1</v>
      </c>
      <c r="I19" s="135">
        <v>0</v>
      </c>
    </row>
    <row r="20" spans="1:9">
      <c r="A20" s="32"/>
      <c r="B20" s="128">
        <f t="shared" si="0"/>
        <v>17</v>
      </c>
      <c r="C20" s="129">
        <v>5</v>
      </c>
      <c r="D20" s="129">
        <v>1</v>
      </c>
      <c r="E20" s="129">
        <v>0</v>
      </c>
      <c r="F20" s="129">
        <v>0</v>
      </c>
      <c r="G20" s="129">
        <v>0</v>
      </c>
      <c r="H20" s="129">
        <v>1</v>
      </c>
      <c r="I20" s="144">
        <v>1</v>
      </c>
    </row>
    <row r="21" spans="1:3">
      <c r="A21" s="32"/>
      <c r="B21" s="32"/>
      <c r="C21" s="32"/>
    </row>
    <row r="22" spans="1:3">
      <c r="A22" s="32"/>
      <c r="B22" s="32"/>
      <c r="C22" s="32"/>
    </row>
    <row r="23" spans="1:3">
      <c r="A23" s="32"/>
      <c r="B23" s="32"/>
      <c r="C23" s="32"/>
    </row>
    <row r="24" spans="1:3">
      <c r="A24" s="32"/>
      <c r="B24" s="130" t="s">
        <v>389</v>
      </c>
      <c r="C24" s="131" t="s">
        <v>390</v>
      </c>
    </row>
    <row r="25" spans="1:3">
      <c r="A25" s="32"/>
      <c r="B25" s="32"/>
      <c r="C25" s="32"/>
    </row>
    <row r="26" spans="1:3">
      <c r="A26" s="32"/>
      <c r="B26" s="32"/>
      <c r="C26" s="32"/>
    </row>
    <row r="27" spans="1:3">
      <c r="A27" s="32"/>
      <c r="B27" s="32"/>
      <c r="C27" s="32"/>
    </row>
    <row r="28" spans="1:3">
      <c r="A28" s="32"/>
      <c r="B28" s="32"/>
      <c r="C28" s="32"/>
    </row>
    <row r="29" spans="1:3">
      <c r="A29" s="32"/>
      <c r="B29" s="32"/>
      <c r="C29" s="32"/>
    </row>
    <row r="30" spans="1:3">
      <c r="A30" s="32"/>
      <c r="B30" s="32"/>
      <c r="C30" s="32"/>
    </row>
    <row r="31" spans="1:3">
      <c r="A31" s="32"/>
      <c r="B31" s="32"/>
      <c r="C31" s="32"/>
    </row>
    <row r="32" spans="1:3">
      <c r="A32" s="32"/>
      <c r="B32" s="32"/>
      <c r="C32" s="32"/>
    </row>
    <row r="33" spans="1:3">
      <c r="A33" s="32"/>
      <c r="B33" s="32"/>
      <c r="C33" s="32"/>
    </row>
    <row r="34" spans="1:3">
      <c r="A34" s="32"/>
      <c r="B34" s="32"/>
      <c r="C34" s="32"/>
    </row>
    <row r="35" spans="1:3">
      <c r="A35" s="32"/>
      <c r="B35" s="32"/>
      <c r="C35" s="32"/>
    </row>
    <row r="36" spans="1:3">
      <c r="A36" s="32"/>
      <c r="B36" s="32"/>
      <c r="C36" s="32"/>
    </row>
    <row r="37" spans="1:3">
      <c r="A37" s="32"/>
      <c r="B37" s="32"/>
      <c r="C37" s="32"/>
    </row>
    <row r="38" spans="1:3">
      <c r="A38" s="32"/>
      <c r="B38" s="32"/>
      <c r="C38" s="32"/>
    </row>
    <row r="39" spans="1:3">
      <c r="A39" s="32"/>
      <c r="B39" s="32"/>
      <c r="C39" s="32"/>
    </row>
    <row r="40" spans="1:3">
      <c r="A40" s="32"/>
      <c r="B40" s="32"/>
      <c r="C40" s="32"/>
    </row>
    <row r="41" spans="1:3">
      <c r="A41" s="32"/>
      <c r="B41" s="32"/>
      <c r="C41" s="32"/>
    </row>
    <row r="42" spans="1:3">
      <c r="A42" s="32"/>
      <c r="B42" s="32"/>
      <c r="C42" s="32"/>
    </row>
    <row r="43" spans="1:3">
      <c r="A43" s="32"/>
      <c r="B43" s="32"/>
      <c r="C43" s="32"/>
    </row>
    <row r="44" spans="1:3">
      <c r="A44" s="32"/>
      <c r="B44" s="32"/>
      <c r="C44" s="32"/>
    </row>
    <row r="45" spans="1:3">
      <c r="A45" s="32"/>
      <c r="B45" s="32"/>
      <c r="C45" s="32"/>
    </row>
    <row r="46" spans="1:3">
      <c r="A46" s="32"/>
      <c r="B46" s="32"/>
      <c r="C46" s="32"/>
    </row>
    <row r="47" spans="1:3">
      <c r="A47" s="32"/>
      <c r="B47" s="32"/>
      <c r="C47" s="32"/>
    </row>
    <row r="48" spans="1:3">
      <c r="A48" s="32"/>
      <c r="B48" s="32"/>
      <c r="C48" s="32"/>
    </row>
    <row r="49" spans="1:3">
      <c r="A49" s="32"/>
      <c r="B49" s="32"/>
      <c r="C49" s="32"/>
    </row>
    <row r="50" spans="1:3">
      <c r="A50" s="32"/>
      <c r="B50" s="32"/>
      <c r="C50" s="32"/>
    </row>
    <row r="51" spans="1:3">
      <c r="A51" s="32"/>
      <c r="B51" s="32"/>
      <c r="C51" s="32"/>
    </row>
    <row r="52" spans="1:3">
      <c r="A52" s="32"/>
      <c r="B52" s="32"/>
      <c r="C52" s="32"/>
    </row>
    <row r="53" spans="1:3">
      <c r="A53" s="32"/>
      <c r="B53" s="32"/>
      <c r="C53" s="32"/>
    </row>
    <row r="54" spans="1:3">
      <c r="A54" s="32"/>
      <c r="B54" s="32"/>
      <c r="C54" s="32"/>
    </row>
    <row r="55" spans="1:3">
      <c r="A55" s="32"/>
      <c r="B55" s="32"/>
      <c r="C55" s="32"/>
    </row>
    <row r="56" spans="1:3">
      <c r="A56" s="32"/>
      <c r="B56" s="32"/>
      <c r="C56" s="32"/>
    </row>
    <row r="57" spans="1:12">
      <c r="A57" s="32"/>
      <c r="B57" s="32"/>
      <c r="C57" s="32"/>
      <c r="D57" s="32"/>
      <c r="E57" s="32"/>
      <c r="F57" s="32"/>
      <c r="G57" s="32"/>
      <c r="H57" s="32"/>
      <c r="J57" s="32"/>
      <c r="K57" s="32"/>
      <c r="L57" s="32"/>
    </row>
    <row r="58" spans="1:8">
      <c r="A58" s="32"/>
      <c r="B58" s="32"/>
      <c r="C58" s="32"/>
      <c r="D58" s="32"/>
      <c r="E58" s="32"/>
      <c r="F58" s="32"/>
      <c r="G58" s="32"/>
      <c r="H58" s="32"/>
    </row>
    <row r="59" spans="1:8">
      <c r="A59" s="32"/>
      <c r="B59" s="32"/>
      <c r="C59" s="32"/>
      <c r="D59" s="132"/>
      <c r="E59" s="32"/>
      <c r="F59" s="32"/>
      <c r="G59" s="32"/>
      <c r="H59" s="32"/>
    </row>
    <row r="60" spans="1:8">
      <c r="A60" s="32"/>
      <c r="B60" s="32"/>
      <c r="C60" s="32"/>
      <c r="D60" s="132"/>
      <c r="E60" s="32"/>
      <c r="F60" s="32"/>
      <c r="G60" s="32"/>
      <c r="H60" s="32"/>
    </row>
    <row r="61" spans="1:8">
      <c r="A61" s="32"/>
      <c r="B61" s="32"/>
      <c r="C61" s="32"/>
      <c r="D61" s="132"/>
      <c r="E61" s="32"/>
      <c r="F61" s="32"/>
      <c r="G61" s="32"/>
      <c r="H61" s="32"/>
    </row>
    <row r="62" spans="1:8">
      <c r="A62" s="32"/>
      <c r="B62" s="32"/>
      <c r="C62" s="32"/>
      <c r="D62" s="132"/>
      <c r="E62" s="32"/>
      <c r="F62" s="32"/>
      <c r="G62" s="32"/>
      <c r="H62" s="32"/>
    </row>
    <row r="63" spans="1:8">
      <c r="A63" s="32"/>
      <c r="B63" s="32"/>
      <c r="C63" s="32"/>
      <c r="D63" s="132"/>
      <c r="E63" s="32"/>
      <c r="F63" s="32"/>
      <c r="G63" s="32"/>
      <c r="H63" s="32"/>
    </row>
    <row r="64" spans="1:8">
      <c r="A64" s="32"/>
      <c r="B64" s="32"/>
      <c r="C64" s="32"/>
      <c r="D64" s="132"/>
      <c r="E64" s="32"/>
      <c r="F64" s="32"/>
      <c r="G64" s="32"/>
      <c r="H64" s="32"/>
    </row>
    <row r="65" spans="1:8">
      <c r="A65" s="32"/>
      <c r="B65" s="32"/>
      <c r="C65" s="32"/>
      <c r="D65" s="132"/>
      <c r="E65" s="32"/>
      <c r="F65" s="32"/>
      <c r="G65" s="32"/>
      <c r="H65" s="32"/>
    </row>
    <row r="66" spans="1:8">
      <c r="A66" s="32"/>
      <c r="B66" s="32"/>
      <c r="C66" s="32"/>
      <c r="D66" s="132"/>
      <c r="E66" s="32"/>
      <c r="F66" s="32"/>
      <c r="G66" s="32"/>
      <c r="H66" s="32"/>
    </row>
    <row r="67" spans="1:8">
      <c r="A67" s="32"/>
      <c r="B67" s="32"/>
      <c r="C67" s="32"/>
      <c r="D67" s="132"/>
      <c r="E67" s="32"/>
      <c r="F67" s="32"/>
      <c r="G67" s="32"/>
      <c r="H67" s="32"/>
    </row>
    <row r="68" spans="1:8">
      <c r="A68" s="32"/>
      <c r="B68" s="32"/>
      <c r="C68" s="32"/>
      <c r="D68" s="132"/>
      <c r="E68" s="32"/>
      <c r="F68" s="32"/>
      <c r="G68" s="32"/>
      <c r="H68" s="32"/>
    </row>
    <row r="69" spans="1:8">
      <c r="A69" s="32"/>
      <c r="B69" s="32"/>
      <c r="C69" s="32"/>
      <c r="D69" s="132"/>
      <c r="E69" s="32"/>
      <c r="F69" s="32"/>
      <c r="G69" s="32"/>
      <c r="H69" s="32"/>
    </row>
    <row r="70" spans="1:13">
      <c r="A70" s="32"/>
      <c r="B70" s="32"/>
      <c r="C70" s="32"/>
      <c r="D70" s="132"/>
      <c r="E70" s="32"/>
      <c r="F70" s="32"/>
      <c r="G70" s="32"/>
      <c r="H70" s="32"/>
      <c r="J70" s="32"/>
      <c r="K70" s="32"/>
      <c r="L70" s="32"/>
      <c r="M70" s="32"/>
    </row>
    <row r="71" spans="1:13">
      <c r="A71" s="32"/>
      <c r="B71" s="32"/>
      <c r="C71" s="32"/>
      <c r="D71" s="132"/>
      <c r="E71" s="32"/>
      <c r="F71" s="32"/>
      <c r="G71" s="32"/>
      <c r="H71" s="32"/>
      <c r="J71" s="32"/>
      <c r="K71" s="32"/>
      <c r="L71" s="32"/>
      <c r="M71" s="32"/>
    </row>
    <row r="72" spans="1:13">
      <c r="A72" s="32"/>
      <c r="B72" s="32"/>
      <c r="C72" s="32"/>
      <c r="D72" s="132"/>
      <c r="E72" s="32"/>
      <c r="F72" s="32"/>
      <c r="G72" s="32"/>
      <c r="H72" s="32"/>
      <c r="J72" s="32"/>
      <c r="K72" s="32"/>
      <c r="L72" s="32"/>
      <c r="M72" s="32"/>
    </row>
    <row r="73" spans="1:13">
      <c r="A73" s="32"/>
      <c r="B73" s="32"/>
      <c r="C73" s="32"/>
      <c r="D73" s="132"/>
      <c r="E73" s="32"/>
      <c r="F73" s="32"/>
      <c r="G73" s="32"/>
      <c r="H73" s="32"/>
      <c r="J73" s="32"/>
      <c r="K73" s="32"/>
      <c r="L73" s="32"/>
      <c r="M73" s="32"/>
    </row>
    <row r="74" spans="1:13">
      <c r="A74" s="32"/>
      <c r="B74" s="32"/>
      <c r="C74" s="32"/>
      <c r="D74" s="132"/>
      <c r="E74" s="32"/>
      <c r="F74" s="32"/>
      <c r="G74" s="32"/>
      <c r="H74" s="32"/>
      <c r="J74" s="32"/>
      <c r="K74" s="32"/>
      <c r="L74" s="32"/>
      <c r="M74" s="32"/>
    </row>
    <row r="75" spans="1:13">
      <c r="A75" s="32"/>
      <c r="B75" s="32"/>
      <c r="C75" s="32"/>
      <c r="D75" s="132"/>
      <c r="E75" s="32"/>
      <c r="F75" s="32"/>
      <c r="G75" s="32"/>
      <c r="H75" s="32"/>
      <c r="J75" s="32"/>
      <c r="K75" s="32"/>
      <c r="L75" s="32"/>
      <c r="M75" s="32"/>
    </row>
    <row r="76" spans="1:13">
      <c r="A76" s="32"/>
      <c r="B76" s="32"/>
      <c r="C76" s="32"/>
      <c r="D76" s="132"/>
      <c r="E76" s="32"/>
      <c r="F76" s="32"/>
      <c r="G76" s="32"/>
      <c r="H76" s="32"/>
      <c r="J76" s="32"/>
      <c r="K76" s="32"/>
      <c r="L76" s="32"/>
      <c r="M76" s="32"/>
    </row>
    <row r="77" spans="1:13">
      <c r="A77" s="32"/>
      <c r="B77" s="32"/>
      <c r="C77" s="32"/>
      <c r="D77" s="132"/>
      <c r="E77" s="32"/>
      <c r="F77" s="32"/>
      <c r="G77" s="32"/>
      <c r="H77" s="32"/>
      <c r="J77" s="32"/>
      <c r="K77" s="32"/>
      <c r="L77" s="32"/>
      <c r="M77" s="32"/>
    </row>
    <row r="78" spans="1:13">
      <c r="A78" s="32"/>
      <c r="B78" s="32"/>
      <c r="C78" s="32"/>
      <c r="D78" s="132"/>
      <c r="E78" s="32"/>
      <c r="F78" s="32"/>
      <c r="G78" s="32"/>
      <c r="H78" s="32"/>
      <c r="J78" s="32"/>
      <c r="K78" s="32"/>
      <c r="L78" s="32"/>
      <c r="M78" s="32"/>
    </row>
    <row r="79" spans="1:13">
      <c r="A79" s="32"/>
      <c r="B79" s="32"/>
      <c r="C79" s="32"/>
      <c r="D79" s="132"/>
      <c r="E79" s="32"/>
      <c r="F79" s="32"/>
      <c r="G79" s="32"/>
      <c r="H79" s="32"/>
      <c r="J79" s="32"/>
      <c r="K79" s="32"/>
      <c r="L79" s="32"/>
      <c r="M79" s="32"/>
    </row>
    <row r="80" spans="1:13">
      <c r="A80" s="32"/>
      <c r="B80" s="32"/>
      <c r="C80" s="32"/>
      <c r="D80" s="132"/>
      <c r="E80" s="32"/>
      <c r="F80" s="32"/>
      <c r="G80" s="32"/>
      <c r="H80" s="32"/>
      <c r="J80" s="32"/>
      <c r="K80" s="32"/>
      <c r="L80" s="32"/>
      <c r="M80" s="32"/>
    </row>
    <row r="81" spans="1:13">
      <c r="A81" s="32"/>
      <c r="B81" s="32"/>
      <c r="C81" s="32"/>
      <c r="D81" s="132"/>
      <c r="E81" s="32"/>
      <c r="F81" s="32"/>
      <c r="G81" s="32"/>
      <c r="H81" s="32"/>
      <c r="J81" s="32"/>
      <c r="K81" s="32"/>
      <c r="L81" s="32"/>
      <c r="M81" s="32"/>
    </row>
    <row r="82" spans="1:13">
      <c r="A82" s="32"/>
      <c r="B82" s="32"/>
      <c r="C82" s="32"/>
      <c r="D82" s="132"/>
      <c r="E82" s="32"/>
      <c r="F82" s="32"/>
      <c r="G82" s="32"/>
      <c r="H82" s="32"/>
      <c r="J82" s="32"/>
      <c r="K82" s="32"/>
      <c r="L82" s="32"/>
      <c r="M82" s="32"/>
    </row>
    <row r="83" spans="1:13">
      <c r="A83" s="32"/>
      <c r="B83" s="32"/>
      <c r="C83" s="32"/>
      <c r="D83" s="132"/>
      <c r="E83" s="32"/>
      <c r="F83" s="32"/>
      <c r="G83" s="32"/>
      <c r="H83" s="32"/>
      <c r="J83" s="32"/>
      <c r="K83" s="32"/>
      <c r="L83" s="32"/>
      <c r="M83" s="32"/>
    </row>
    <row r="84" spans="1:13">
      <c r="A84" s="32"/>
      <c r="B84" s="32"/>
      <c r="C84" s="32"/>
      <c r="D84" s="132"/>
      <c r="E84" s="32"/>
      <c r="F84" s="32"/>
      <c r="G84" s="32"/>
      <c r="H84" s="32"/>
      <c r="J84" s="32"/>
      <c r="K84" s="32"/>
      <c r="L84" s="32"/>
      <c r="M84" s="32"/>
    </row>
    <row r="85" spans="1:13">
      <c r="A85" s="32"/>
      <c r="B85" s="32"/>
      <c r="C85" s="32"/>
      <c r="D85" s="132"/>
      <c r="E85" s="32"/>
      <c r="F85" s="32"/>
      <c r="G85" s="32"/>
      <c r="H85" s="32"/>
      <c r="J85" s="32"/>
      <c r="K85" s="32"/>
      <c r="L85" s="32"/>
      <c r="M85" s="32"/>
    </row>
    <row r="86" spans="1:13">
      <c r="A86" s="32"/>
      <c r="B86" s="32"/>
      <c r="C86" s="32"/>
      <c r="D86" s="132"/>
      <c r="E86" s="32"/>
      <c r="F86" s="32"/>
      <c r="G86" s="32"/>
      <c r="H86" s="32"/>
      <c r="J86" s="32"/>
      <c r="K86" s="32"/>
      <c r="L86" s="32"/>
      <c r="M86" s="32"/>
    </row>
    <row r="87" spans="1:8">
      <c r="A87" s="32"/>
      <c r="B87" s="32"/>
      <c r="C87" s="32"/>
      <c r="D87" s="132"/>
      <c r="E87" s="32"/>
      <c r="F87" s="32"/>
      <c r="G87" s="32"/>
      <c r="H87" s="32"/>
    </row>
    <row r="88" spans="1:8">
      <c r="A88" s="32"/>
      <c r="B88" s="32"/>
      <c r="C88" s="32"/>
      <c r="D88" s="132"/>
      <c r="E88" s="32"/>
      <c r="F88" s="32"/>
      <c r="G88" s="32"/>
      <c r="H88" s="32"/>
    </row>
    <row r="89" spans="1:8">
      <c r="A89" s="32"/>
      <c r="B89" s="32"/>
      <c r="C89" s="32"/>
      <c r="D89" s="132"/>
      <c r="E89" s="32"/>
      <c r="F89" s="32"/>
      <c r="G89" s="32"/>
      <c r="H89" s="32"/>
    </row>
    <row r="90" spans="1:12">
      <c r="A90" s="32"/>
      <c r="B90" s="32"/>
      <c r="C90" s="32"/>
      <c r="D90" s="132"/>
      <c r="E90" s="32"/>
      <c r="F90" s="32"/>
      <c r="G90" s="32"/>
      <c r="H90" s="32"/>
      <c r="J90" s="32"/>
      <c r="K90" s="32"/>
      <c r="L90" s="32"/>
    </row>
    <row r="91" spans="1:12">
      <c r="A91" s="32"/>
      <c r="B91" s="32"/>
      <c r="C91" s="32"/>
      <c r="D91" s="132"/>
      <c r="E91" s="32"/>
      <c r="F91" s="32"/>
      <c r="G91" s="32"/>
      <c r="H91" s="32"/>
      <c r="J91" s="32"/>
      <c r="K91" s="32"/>
      <c r="L91" s="32"/>
    </row>
    <row r="92" spans="1:12">
      <c r="A92" s="32"/>
      <c r="B92" s="32"/>
      <c r="C92" s="32"/>
      <c r="D92" s="132"/>
      <c r="E92" s="32"/>
      <c r="F92" s="32"/>
      <c r="G92" s="32"/>
      <c r="H92" s="32"/>
      <c r="J92" s="32"/>
      <c r="K92" s="32"/>
      <c r="L92" s="32"/>
    </row>
    <row r="93" spans="1:12">
      <c r="A93" s="32"/>
      <c r="B93" s="32"/>
      <c r="C93" s="32"/>
      <c r="D93" s="132"/>
      <c r="E93" s="32"/>
      <c r="F93" s="32"/>
      <c r="G93" s="32"/>
      <c r="H93" s="32"/>
      <c r="J93" s="32"/>
      <c r="K93" s="32"/>
      <c r="L93" s="32"/>
    </row>
    <row r="94" spans="1:12">
      <c r="A94" s="32"/>
      <c r="B94" s="32"/>
      <c r="C94" s="32"/>
      <c r="D94" s="132"/>
      <c r="E94" s="32"/>
      <c r="F94" s="32"/>
      <c r="G94" s="32"/>
      <c r="H94" s="32"/>
      <c r="J94" s="32"/>
      <c r="K94" s="32"/>
      <c r="L94" s="32"/>
    </row>
    <row r="95" spans="1:12">
      <c r="A95" s="32"/>
      <c r="B95" s="32"/>
      <c r="C95" s="32"/>
      <c r="D95" s="132"/>
      <c r="E95" s="32"/>
      <c r="F95" s="32"/>
      <c r="G95" s="32"/>
      <c r="H95" s="32"/>
      <c r="J95" s="32"/>
      <c r="K95" s="32"/>
      <c r="L95" s="32"/>
    </row>
    <row r="96" spans="1:12">
      <c r="A96" s="32"/>
      <c r="B96" s="32"/>
      <c r="C96" s="32"/>
      <c r="D96" s="132"/>
      <c r="E96" s="32"/>
      <c r="F96" s="32"/>
      <c r="G96" s="32"/>
      <c r="H96" s="32"/>
      <c r="J96" s="32"/>
      <c r="K96" s="32"/>
      <c r="L96" s="32"/>
    </row>
    <row r="97" spans="1:12">
      <c r="A97" s="32"/>
      <c r="B97" s="32"/>
      <c r="C97" s="32"/>
      <c r="D97" s="132"/>
      <c r="E97" s="32"/>
      <c r="F97" s="32"/>
      <c r="G97" s="32"/>
      <c r="H97" s="32"/>
      <c r="J97" s="32"/>
      <c r="K97" s="32"/>
      <c r="L97" s="32"/>
    </row>
    <row r="98" spans="1:12">
      <c r="A98" s="32"/>
      <c r="B98" s="32"/>
      <c r="C98" s="32"/>
      <c r="D98" s="132"/>
      <c r="E98" s="32"/>
      <c r="F98" s="32"/>
      <c r="G98" s="32"/>
      <c r="H98" s="32"/>
      <c r="J98" s="32"/>
      <c r="K98" s="32"/>
      <c r="L98" s="32"/>
    </row>
    <row r="99" spans="1:12">
      <c r="A99" s="32"/>
      <c r="B99" s="32"/>
      <c r="C99" s="32"/>
      <c r="D99" s="132"/>
      <c r="E99" s="32"/>
      <c r="F99" s="32"/>
      <c r="G99" s="32"/>
      <c r="H99" s="32"/>
      <c r="J99" s="32"/>
      <c r="K99" s="32"/>
      <c r="L99" s="32"/>
    </row>
    <row r="100" spans="1:12">
      <c r="A100" s="32"/>
      <c r="B100" s="32"/>
      <c r="C100" s="32"/>
      <c r="D100" s="132"/>
      <c r="E100" s="32"/>
      <c r="F100" s="32"/>
      <c r="G100" s="32"/>
      <c r="H100" s="32"/>
      <c r="J100" s="32"/>
      <c r="K100" s="32"/>
      <c r="L100" s="32"/>
    </row>
    <row r="101" spans="1:12">
      <c r="A101" s="32"/>
      <c r="B101" s="32"/>
      <c r="C101" s="32"/>
      <c r="D101" s="132"/>
      <c r="E101" s="32"/>
      <c r="F101" s="32"/>
      <c r="G101" s="32"/>
      <c r="H101" s="32"/>
      <c r="J101" s="32"/>
      <c r="K101" s="32"/>
      <c r="L101" s="32"/>
    </row>
    <row r="102" spans="1:12">
      <c r="A102" s="32"/>
      <c r="B102" s="32"/>
      <c r="C102" s="32"/>
      <c r="D102" s="132"/>
      <c r="E102" s="32"/>
      <c r="F102" s="32"/>
      <c r="G102" s="32"/>
      <c r="H102" s="32"/>
      <c r="J102" s="32"/>
      <c r="K102" s="32"/>
      <c r="L102" s="32"/>
    </row>
    <row r="103" spans="1:12">
      <c r="A103" s="32"/>
      <c r="B103" s="32"/>
      <c r="C103" s="32"/>
      <c r="D103" s="132"/>
      <c r="E103" s="32"/>
      <c r="F103" s="32"/>
      <c r="G103" s="32"/>
      <c r="H103" s="32"/>
      <c r="J103" s="32"/>
      <c r="K103" s="32"/>
      <c r="L103" s="32"/>
    </row>
    <row r="104" spans="1:12">
      <c r="A104" s="32"/>
      <c r="B104" s="32"/>
      <c r="C104" s="32"/>
      <c r="D104" s="132"/>
      <c r="E104" s="32"/>
      <c r="F104" s="32"/>
      <c r="G104" s="32"/>
      <c r="H104" s="32"/>
      <c r="J104" s="32"/>
      <c r="K104" s="32"/>
      <c r="L104" s="32"/>
    </row>
    <row r="105" spans="1:12">
      <c r="A105" s="32"/>
      <c r="B105" s="32"/>
      <c r="C105" s="32"/>
      <c r="D105" s="132"/>
      <c r="E105" s="32"/>
      <c r="F105" s="32"/>
      <c r="G105" s="32"/>
      <c r="H105" s="32"/>
      <c r="J105" s="32"/>
      <c r="K105" s="32"/>
      <c r="L105" s="32"/>
    </row>
    <row r="106" spans="1:12">
      <c r="A106" s="32"/>
      <c r="B106" s="32"/>
      <c r="C106" s="32"/>
      <c r="D106" s="132"/>
      <c r="E106" s="32"/>
      <c r="F106" s="32"/>
      <c r="G106" s="32"/>
      <c r="H106" s="32"/>
      <c r="J106" s="32"/>
      <c r="K106" s="32"/>
      <c r="L106" s="32"/>
    </row>
    <row r="107" spans="1:12">
      <c r="A107" s="32"/>
      <c r="B107" s="32"/>
      <c r="C107" s="32"/>
      <c r="D107" s="132"/>
      <c r="E107" s="32"/>
      <c r="F107" s="32"/>
      <c r="G107" s="32"/>
      <c r="H107" s="32"/>
      <c r="J107" s="32"/>
      <c r="K107" s="32"/>
      <c r="L107" s="32"/>
    </row>
    <row r="108" spans="1:12">
      <c r="A108" s="32"/>
      <c r="B108" s="32"/>
      <c r="C108" s="32"/>
      <c r="D108" s="132"/>
      <c r="E108" s="32"/>
      <c r="F108" s="32"/>
      <c r="G108" s="32"/>
      <c r="H108" s="32"/>
      <c r="J108" s="32"/>
      <c r="K108" s="32"/>
      <c r="L108" s="32"/>
    </row>
    <row r="109" spans="1:12">
      <c r="A109" s="32"/>
      <c r="B109" s="32"/>
      <c r="C109" s="32"/>
      <c r="D109" s="132"/>
      <c r="E109" s="32"/>
      <c r="F109" s="32"/>
      <c r="G109" s="32"/>
      <c r="H109" s="32"/>
      <c r="J109" s="32"/>
      <c r="K109" s="32"/>
      <c r="L109" s="32"/>
    </row>
    <row r="110" spans="1:8">
      <c r="A110" s="32"/>
      <c r="B110" s="32"/>
      <c r="C110" s="32"/>
      <c r="D110" s="132"/>
      <c r="E110" s="32"/>
      <c r="F110" s="32"/>
      <c r="G110" s="32"/>
      <c r="H110" s="32"/>
    </row>
    <row r="111" spans="1:8">
      <c r="A111" s="32"/>
      <c r="B111" s="32"/>
      <c r="C111" s="32"/>
      <c r="D111" s="132"/>
      <c r="E111" s="32"/>
      <c r="F111" s="32"/>
      <c r="G111" s="32"/>
      <c r="H111" s="32"/>
    </row>
    <row r="112" spans="1:8">
      <c r="A112" s="32"/>
      <c r="B112" s="32"/>
      <c r="C112" s="32"/>
      <c r="D112" s="132"/>
      <c r="E112" s="32"/>
      <c r="F112" s="32"/>
      <c r="G112" s="32"/>
      <c r="H112" s="32"/>
    </row>
    <row r="113" spans="1:8">
      <c r="A113" s="32"/>
      <c r="B113" s="32"/>
      <c r="C113" s="32"/>
      <c r="D113" s="132"/>
      <c r="E113" s="32"/>
      <c r="F113" s="32"/>
      <c r="G113" s="32"/>
      <c r="H113" s="32"/>
    </row>
    <row r="114" spans="1:8">
      <c r="A114" s="32"/>
      <c r="B114" s="32"/>
      <c r="C114" s="32"/>
      <c r="D114" s="132"/>
      <c r="E114" s="32"/>
      <c r="F114" s="32"/>
      <c r="G114" s="32"/>
      <c r="H114" s="32"/>
    </row>
    <row r="115" spans="1:8">
      <c r="A115" s="32"/>
      <c r="B115" s="32"/>
      <c r="C115" s="32"/>
      <c r="D115" s="132"/>
      <c r="E115" s="32"/>
      <c r="F115" s="32"/>
      <c r="G115" s="32"/>
      <c r="H115" s="32"/>
    </row>
    <row r="116" spans="1:8">
      <c r="A116" s="32"/>
      <c r="B116" s="32"/>
      <c r="C116" s="32"/>
      <c r="D116" s="132"/>
      <c r="E116" s="32"/>
      <c r="F116" s="32"/>
      <c r="G116" s="32"/>
      <c r="H116" s="32"/>
    </row>
    <row r="117" spans="1:8">
      <c r="A117" s="32"/>
      <c r="B117" s="32"/>
      <c r="C117" s="32"/>
      <c r="D117" s="132"/>
      <c r="E117" s="32"/>
      <c r="F117" s="32"/>
      <c r="G117" s="32"/>
      <c r="H117" s="32"/>
    </row>
    <row r="118" spans="1:8">
      <c r="A118" s="32"/>
      <c r="B118" s="32"/>
      <c r="C118" s="32"/>
      <c r="D118" s="132"/>
      <c r="E118" s="32"/>
      <c r="F118" s="32"/>
      <c r="G118" s="32"/>
      <c r="H118" s="32"/>
    </row>
    <row r="119" spans="1:8">
      <c r="A119" s="32"/>
      <c r="B119" s="32"/>
      <c r="C119" s="32"/>
      <c r="D119" s="132"/>
      <c r="E119" s="32"/>
      <c r="F119" s="32"/>
      <c r="G119" s="32"/>
      <c r="H119" s="32"/>
    </row>
    <row r="120" spans="1:8">
      <c r="A120" s="32"/>
      <c r="B120" s="32"/>
      <c r="C120" s="32"/>
      <c r="D120" s="132"/>
      <c r="E120" s="32"/>
      <c r="F120" s="32"/>
      <c r="G120" s="32"/>
      <c r="H120" s="32"/>
    </row>
    <row r="121" spans="1:8">
      <c r="A121" s="32"/>
      <c r="B121" s="32"/>
      <c r="C121" s="32"/>
      <c r="D121" s="132"/>
      <c r="E121" s="32"/>
      <c r="F121" s="32"/>
      <c r="G121" s="32"/>
      <c r="H121" s="32"/>
    </row>
    <row r="122" spans="1:8">
      <c r="A122" s="32"/>
      <c r="B122" s="32"/>
      <c r="C122" s="32"/>
      <c r="D122" s="132"/>
      <c r="E122" s="32"/>
      <c r="F122" s="32"/>
      <c r="G122" s="32"/>
      <c r="H122" s="32"/>
    </row>
    <row r="123" spans="1:8">
      <c r="A123" s="32"/>
      <c r="B123" s="32"/>
      <c r="C123" s="32"/>
      <c r="D123" s="132"/>
      <c r="E123" s="32"/>
      <c r="F123" s="32"/>
      <c r="G123" s="32"/>
      <c r="H123" s="32"/>
    </row>
    <row r="124" spans="1:8">
      <c r="A124" s="32"/>
      <c r="B124" s="32"/>
      <c r="C124" s="32"/>
      <c r="D124" s="132"/>
      <c r="E124" s="32"/>
      <c r="F124" s="32"/>
      <c r="G124" s="32"/>
      <c r="H124" s="32"/>
    </row>
    <row r="125" spans="1:8">
      <c r="A125" s="32"/>
      <c r="B125" s="32"/>
      <c r="C125" s="32"/>
      <c r="D125" s="132"/>
      <c r="E125" s="32"/>
      <c r="F125" s="32"/>
      <c r="G125" s="32"/>
      <c r="H125" s="32"/>
    </row>
    <row r="126" spans="1:8">
      <c r="A126" s="32"/>
      <c r="B126" s="32"/>
      <c r="C126" s="32"/>
      <c r="D126" s="132"/>
      <c r="E126" s="32"/>
      <c r="F126" s="32"/>
      <c r="G126" s="32"/>
      <c r="H126" s="32"/>
    </row>
    <row r="127" spans="1:8">
      <c r="A127" s="32"/>
      <c r="B127" s="32"/>
      <c r="C127" s="32"/>
      <c r="D127" s="132"/>
      <c r="E127" s="32"/>
      <c r="F127" s="32"/>
      <c r="G127" s="32"/>
      <c r="H127" s="32"/>
    </row>
    <row r="128" spans="1:8">
      <c r="A128" s="32"/>
      <c r="B128" s="32"/>
      <c r="C128" s="32"/>
      <c r="D128" s="132"/>
      <c r="E128" s="32"/>
      <c r="F128" s="32"/>
      <c r="G128" s="32"/>
      <c r="H128" s="32"/>
    </row>
    <row r="129" spans="1:8">
      <c r="A129" s="32"/>
      <c r="B129" s="32"/>
      <c r="C129" s="32"/>
      <c r="D129" s="132"/>
      <c r="E129" s="32"/>
      <c r="F129" s="32"/>
      <c r="G129" s="32"/>
      <c r="H129" s="32"/>
    </row>
    <row r="130" spans="1:8">
      <c r="A130" s="32"/>
      <c r="B130" s="32"/>
      <c r="C130" s="32"/>
      <c r="D130" s="132"/>
      <c r="E130" s="32"/>
      <c r="F130" s="32"/>
      <c r="G130" s="32"/>
      <c r="H130" s="32"/>
    </row>
    <row r="131" spans="1:8">
      <c r="A131" s="32"/>
      <c r="B131" s="32"/>
      <c r="C131" s="32"/>
      <c r="D131" s="132"/>
      <c r="E131" s="32"/>
      <c r="F131" s="32"/>
      <c r="G131" s="32"/>
      <c r="H131" s="32"/>
    </row>
    <row r="132" spans="1:8">
      <c r="A132" s="32"/>
      <c r="B132" s="32"/>
      <c r="C132" s="32"/>
      <c r="D132" s="132"/>
      <c r="E132" s="32"/>
      <c r="F132" s="32"/>
      <c r="G132" s="32"/>
      <c r="H132" s="32"/>
    </row>
    <row r="133" spans="1:8">
      <c r="A133" s="32"/>
      <c r="B133" s="32"/>
      <c r="C133" s="32"/>
      <c r="D133" s="132"/>
      <c r="E133" s="32"/>
      <c r="F133" s="32"/>
      <c r="G133" s="32"/>
      <c r="H133" s="32"/>
    </row>
    <row r="134" spans="1:8">
      <c r="A134" s="32"/>
      <c r="B134" s="32"/>
      <c r="C134" s="32"/>
      <c r="D134" s="132"/>
      <c r="E134" s="32"/>
      <c r="F134" s="32"/>
      <c r="G134" s="32"/>
      <c r="H134" s="32"/>
    </row>
    <row r="135" spans="1:8">
      <c r="A135" s="32"/>
      <c r="B135" s="32"/>
      <c r="C135" s="32"/>
      <c r="D135" s="132"/>
      <c r="E135" s="32"/>
      <c r="F135" s="32"/>
      <c r="G135" s="32"/>
      <c r="H135" s="32"/>
    </row>
    <row r="136" spans="1:8">
      <c r="A136" s="32"/>
      <c r="B136" s="32"/>
      <c r="C136" s="32"/>
      <c r="D136" s="132"/>
      <c r="E136" s="32"/>
      <c r="F136" s="32"/>
      <c r="G136" s="32"/>
      <c r="H136" s="32"/>
    </row>
    <row r="137" spans="1:8">
      <c r="A137" s="32"/>
      <c r="B137" s="32"/>
      <c r="C137" s="32"/>
      <c r="D137" s="132"/>
      <c r="E137" s="32"/>
      <c r="F137" s="32"/>
      <c r="G137" s="32"/>
      <c r="H137" s="32"/>
    </row>
    <row r="138" spans="1:8">
      <c r="A138" s="32"/>
      <c r="B138" s="32"/>
      <c r="C138" s="32"/>
      <c r="D138" s="132"/>
      <c r="E138" s="32"/>
      <c r="F138" s="32"/>
      <c r="G138" s="32"/>
      <c r="H138" s="32"/>
    </row>
    <row r="139" spans="1:8">
      <c r="A139" s="32"/>
      <c r="B139" s="32"/>
      <c r="C139" s="32"/>
      <c r="D139" s="132"/>
      <c r="E139" s="32"/>
      <c r="F139" s="32"/>
      <c r="G139" s="32"/>
      <c r="H139" s="32"/>
    </row>
    <row r="140" spans="1:8">
      <c r="A140" s="32"/>
      <c r="B140" s="32"/>
      <c r="C140" s="32"/>
      <c r="D140" s="132"/>
      <c r="E140" s="32"/>
      <c r="F140" s="32"/>
      <c r="G140" s="32"/>
      <c r="H140" s="32"/>
    </row>
    <row r="141" spans="1:8">
      <c r="A141" s="32"/>
      <c r="B141" s="32"/>
      <c r="C141" s="32"/>
      <c r="D141" s="132"/>
      <c r="E141" s="32"/>
      <c r="F141" s="32"/>
      <c r="G141" s="32"/>
      <c r="H141" s="32"/>
    </row>
    <row r="142" spans="1:8">
      <c r="A142" s="32"/>
      <c r="B142" s="32"/>
      <c r="C142" s="32"/>
      <c r="D142" s="132"/>
      <c r="E142" s="32"/>
      <c r="F142" s="32"/>
      <c r="G142" s="32"/>
      <c r="H142" s="32"/>
    </row>
    <row r="143" spans="1:8">
      <c r="A143" s="32"/>
      <c r="B143" s="32"/>
      <c r="C143" s="32"/>
      <c r="D143" s="132"/>
      <c r="E143" s="32"/>
      <c r="F143" s="32"/>
      <c r="G143" s="32"/>
      <c r="H143" s="32"/>
    </row>
    <row r="144" spans="1:8">
      <c r="A144" s="32"/>
      <c r="B144" s="32"/>
      <c r="C144" s="32"/>
      <c r="D144" s="132"/>
      <c r="E144" s="32"/>
      <c r="F144" s="32"/>
      <c r="G144" s="32"/>
      <c r="H144" s="32"/>
    </row>
    <row r="145" spans="1:8">
      <c r="A145" s="32"/>
      <c r="B145" s="32"/>
      <c r="C145" s="32"/>
      <c r="D145" s="132"/>
      <c r="E145" s="32"/>
      <c r="F145" s="32"/>
      <c r="G145" s="32"/>
      <c r="H145" s="32"/>
    </row>
    <row r="146" spans="1:8">
      <c r="A146" s="32"/>
      <c r="B146" s="32"/>
      <c r="C146" s="32"/>
      <c r="D146" s="132"/>
      <c r="E146" s="32"/>
      <c r="F146" s="32"/>
      <c r="G146" s="32"/>
      <c r="H146" s="32"/>
    </row>
    <row r="147" spans="1:8">
      <c r="A147" s="32"/>
      <c r="B147" s="32"/>
      <c r="C147" s="32"/>
      <c r="D147" s="132"/>
      <c r="E147" s="32"/>
      <c r="F147" s="32"/>
      <c r="G147" s="32"/>
      <c r="H147" s="32"/>
    </row>
    <row r="148" spans="1:8">
      <c r="A148" s="32"/>
      <c r="B148" s="32"/>
      <c r="C148" s="32"/>
      <c r="D148" s="132"/>
      <c r="E148" s="32"/>
      <c r="F148" s="32"/>
      <c r="G148" s="32"/>
      <c r="H148" s="32"/>
    </row>
    <row r="149" spans="1:8">
      <c r="A149" s="32"/>
      <c r="B149" s="32"/>
      <c r="C149" s="32"/>
      <c r="D149" s="132"/>
      <c r="E149" s="32"/>
      <c r="F149" s="32"/>
      <c r="G149" s="32"/>
      <c r="H149" s="32"/>
    </row>
    <row r="150" spans="1:8">
      <c r="A150" s="32"/>
      <c r="B150" s="32"/>
      <c r="C150" s="32"/>
      <c r="D150" s="132"/>
      <c r="E150" s="32"/>
      <c r="F150" s="32"/>
      <c r="G150" s="32"/>
      <c r="H150" s="32"/>
    </row>
    <row r="151" spans="1:8">
      <c r="A151" s="32"/>
      <c r="B151" s="32"/>
      <c r="C151" s="32"/>
      <c r="D151" s="132"/>
      <c r="E151" s="32"/>
      <c r="F151" s="32"/>
      <c r="G151" s="32"/>
      <c r="H151" s="32"/>
    </row>
    <row r="152" spans="1:8">
      <c r="A152" s="32"/>
      <c r="B152" s="32"/>
      <c r="C152" s="32"/>
      <c r="D152" s="132"/>
      <c r="E152" s="32"/>
      <c r="F152" s="32"/>
      <c r="G152" s="32"/>
      <c r="H152" s="32"/>
    </row>
    <row r="153" spans="1:8">
      <c r="A153" s="32"/>
      <c r="B153" s="32"/>
      <c r="C153" s="32"/>
      <c r="D153" s="132"/>
      <c r="E153" s="32"/>
      <c r="F153" s="32"/>
      <c r="G153" s="32"/>
      <c r="H153" s="32"/>
    </row>
    <row r="154" spans="1:8">
      <c r="A154" s="32"/>
      <c r="B154" s="32"/>
      <c r="C154" s="32"/>
      <c r="D154" s="132"/>
      <c r="E154" s="32"/>
      <c r="F154" s="32"/>
      <c r="G154" s="32"/>
      <c r="H154" s="32"/>
    </row>
    <row r="155" spans="1:8">
      <c r="A155" s="32"/>
      <c r="B155" s="32"/>
      <c r="C155" s="32"/>
      <c r="D155" s="132"/>
      <c r="E155" s="32"/>
      <c r="F155" s="32"/>
      <c r="G155" s="32"/>
      <c r="H155" s="32"/>
    </row>
    <row r="156" spans="1:8">
      <c r="A156" s="32"/>
      <c r="B156" s="32"/>
      <c r="C156" s="32"/>
      <c r="D156" s="132"/>
      <c r="E156" s="32"/>
      <c r="F156" s="32"/>
      <c r="G156" s="32"/>
      <c r="H156" s="32"/>
    </row>
    <row r="157" spans="1:8">
      <c r="A157" s="32"/>
      <c r="B157" s="32"/>
      <c r="C157" s="32"/>
      <c r="D157" s="132"/>
      <c r="E157" s="32"/>
      <c r="F157" s="32"/>
      <c r="G157" s="32"/>
      <c r="H157" s="32"/>
    </row>
    <row r="158" spans="1:8">
      <c r="A158" s="32"/>
      <c r="B158" s="32"/>
      <c r="C158" s="32"/>
      <c r="D158" s="132"/>
      <c r="E158" s="32"/>
      <c r="F158" s="32"/>
      <c r="G158" s="32"/>
      <c r="H158" s="32"/>
    </row>
  </sheetData>
  <mergeCells count="2">
    <mergeCell ref="A1:U1"/>
    <mergeCell ref="P3:U12"/>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8"/>
  <sheetViews>
    <sheetView workbookViewId="0">
      <selection activeCell="A1" sqref="A1:S1"/>
    </sheetView>
  </sheetViews>
  <sheetFormatPr defaultColWidth="9" defaultRowHeight="15"/>
  <cols>
    <col min="2" max="2" width="10.7142857142857" customWidth="1"/>
    <col min="3" max="3" width="29.7142857142857" customWidth="1"/>
    <col min="5" max="5" width="12.7142857142857" customWidth="1"/>
    <col min="6" max="6" width="11.8571428571429" customWidth="1"/>
    <col min="7" max="8" width="11.7142857142857" customWidth="1"/>
    <col min="9" max="9" width="14" customWidth="1"/>
    <col min="10" max="10" width="22.2857142857143" customWidth="1"/>
    <col min="16" max="16" width="11.7142857142857" customWidth="1"/>
    <col min="17" max="17" width="13.8571428571429" customWidth="1"/>
  </cols>
  <sheetData>
    <row r="1" ht="23.25" spans="1:19">
      <c r="A1" s="76" t="s">
        <v>391</v>
      </c>
      <c r="B1" s="77"/>
      <c r="C1" s="77"/>
      <c r="D1" s="77"/>
      <c r="E1" s="77"/>
      <c r="F1" s="77"/>
      <c r="G1" s="77"/>
      <c r="H1" s="77"/>
      <c r="I1" s="77"/>
      <c r="J1" s="77"/>
      <c r="K1" s="77"/>
      <c r="L1" s="91"/>
      <c r="M1" s="91"/>
      <c r="N1" s="91"/>
      <c r="O1" s="77"/>
      <c r="P1" s="77"/>
      <c r="Q1" s="77"/>
      <c r="R1" s="77"/>
      <c r="S1" s="77"/>
    </row>
    <row r="3" ht="32.25" customHeight="1" spans="2:19">
      <c r="B3" s="92" t="s">
        <v>396</v>
      </c>
      <c r="C3" s="92"/>
      <c r="D3" s="92" t="s">
        <v>397</v>
      </c>
      <c r="E3" s="92"/>
      <c r="F3" s="92"/>
      <c r="G3" s="92"/>
      <c r="H3" s="92"/>
      <c r="I3" s="92"/>
      <c r="J3" s="92"/>
      <c r="O3" s="112" t="s">
        <v>398</v>
      </c>
      <c r="P3" s="112"/>
      <c r="Q3" s="112"/>
      <c r="R3" s="112"/>
      <c r="S3" s="112"/>
    </row>
    <row r="4" ht="15.75" spans="2:19">
      <c r="B4" s="32"/>
      <c r="C4" s="32"/>
      <c r="D4" s="32"/>
      <c r="E4" s="32"/>
      <c r="F4" s="32"/>
      <c r="G4" s="32"/>
      <c r="H4" s="32"/>
      <c r="I4" s="32"/>
      <c r="J4" s="32"/>
      <c r="O4" s="112"/>
      <c r="P4" s="112"/>
      <c r="Q4" s="112"/>
      <c r="R4" s="112"/>
      <c r="S4" s="112"/>
    </row>
    <row r="5" ht="18.75" customHeight="1" spans="2:19">
      <c r="B5" s="32"/>
      <c r="C5" s="93"/>
      <c r="D5" s="32"/>
      <c r="E5" s="32"/>
      <c r="F5" s="32"/>
      <c r="G5" s="32"/>
      <c r="H5" s="32"/>
      <c r="I5" s="113"/>
      <c r="J5" s="113"/>
      <c r="O5" s="112"/>
      <c r="P5" s="112"/>
      <c r="Q5" s="112"/>
      <c r="R5" s="112"/>
      <c r="S5" s="112"/>
    </row>
    <row r="6" ht="15.75" spans="2:9">
      <c r="B6" s="94" t="s">
        <v>275</v>
      </c>
      <c r="C6" s="95"/>
      <c r="D6" s="96"/>
      <c r="I6" s="114"/>
    </row>
    <row r="7" ht="18.75" spans="2:17">
      <c r="B7" s="97"/>
      <c r="C7" s="98" t="s">
        <v>277</v>
      </c>
      <c r="D7" s="99"/>
      <c r="E7" s="100" t="s">
        <v>23</v>
      </c>
      <c r="F7" s="101" t="s">
        <v>24</v>
      </c>
      <c r="G7" s="101" t="s">
        <v>25</v>
      </c>
      <c r="H7" s="102" t="s">
        <v>26</v>
      </c>
      <c r="I7" s="36" t="s">
        <v>99</v>
      </c>
      <c r="J7" s="115" t="s">
        <v>100</v>
      </c>
      <c r="L7" s="116" t="s">
        <v>23</v>
      </c>
      <c r="M7" s="116" t="s">
        <v>24</v>
      </c>
      <c r="N7" s="116" t="s">
        <v>25</v>
      </c>
      <c r="O7" s="116" t="s">
        <v>26</v>
      </c>
      <c r="P7" s="116" t="s">
        <v>99</v>
      </c>
      <c r="Q7" s="116" t="s">
        <v>100</v>
      </c>
    </row>
    <row r="8" ht="15.75" spans="2:17">
      <c r="B8" s="97"/>
      <c r="C8" s="98" t="s">
        <v>279</v>
      </c>
      <c r="D8" s="32"/>
      <c r="E8" s="103" t="s">
        <v>39</v>
      </c>
      <c r="F8" s="103">
        <v>99</v>
      </c>
      <c r="G8" s="103">
        <v>83</v>
      </c>
      <c r="H8" s="103">
        <v>85</v>
      </c>
      <c r="I8" s="117" t="str">
        <f>IF(F8&gt;=75,"A","B")</f>
        <v>A</v>
      </c>
      <c r="J8" s="118" t="str">
        <f>IF(G8&gt;=85,"A",IF(G8&lt;60,"C","B"))</f>
        <v>B</v>
      </c>
      <c r="L8" s="116" t="s">
        <v>39</v>
      </c>
      <c r="M8" s="116">
        <v>99</v>
      </c>
      <c r="N8" s="116">
        <v>83</v>
      </c>
      <c r="O8" s="116">
        <v>85</v>
      </c>
      <c r="P8" s="116" t="s">
        <v>9</v>
      </c>
      <c r="Q8" s="116" t="s">
        <v>10</v>
      </c>
    </row>
    <row r="9" ht="15.75" spans="2:17">
      <c r="B9" s="97"/>
      <c r="C9" s="98" t="s">
        <v>281</v>
      </c>
      <c r="D9" s="32"/>
      <c r="E9" s="103" t="s">
        <v>40</v>
      </c>
      <c r="F9" s="103">
        <v>65</v>
      </c>
      <c r="G9" s="103">
        <v>53</v>
      </c>
      <c r="H9" s="103">
        <v>43</v>
      </c>
      <c r="I9" s="119" t="str">
        <f>IF(F9&gt;=75,"A","B")</f>
        <v>B</v>
      </c>
      <c r="J9" s="118" t="str">
        <f>IF(G9&gt;=85,"A",IF(G9&lt;60,"C","B"))</f>
        <v>C</v>
      </c>
      <c r="L9" s="116" t="s">
        <v>40</v>
      </c>
      <c r="M9" s="116">
        <v>65</v>
      </c>
      <c r="N9" s="116">
        <v>53</v>
      </c>
      <c r="O9" s="116">
        <v>43</v>
      </c>
      <c r="P9" s="116" t="s">
        <v>10</v>
      </c>
      <c r="Q9" s="116" t="s">
        <v>11</v>
      </c>
    </row>
    <row r="10" ht="15.75" spans="2:17">
      <c r="B10" s="97"/>
      <c r="C10" s="98" t="s">
        <v>283</v>
      </c>
      <c r="D10" s="32"/>
      <c r="E10" s="103" t="s">
        <v>41</v>
      </c>
      <c r="F10" s="103">
        <v>85</v>
      </c>
      <c r="G10" s="103">
        <v>80</v>
      </c>
      <c r="H10" s="103">
        <v>79</v>
      </c>
      <c r="I10" s="119" t="str">
        <f>IF(F10&gt;=75,"A","B")</f>
        <v>A</v>
      </c>
      <c r="J10" s="118" t="str">
        <f>IF(G10&gt;=85,"A",IF(G10&lt;60,"C","B"))</f>
        <v>B</v>
      </c>
      <c r="L10" s="116" t="s">
        <v>41</v>
      </c>
      <c r="M10" s="116">
        <v>85</v>
      </c>
      <c r="N10" s="116">
        <v>80</v>
      </c>
      <c r="O10" s="116">
        <v>79</v>
      </c>
      <c r="P10" s="116" t="s">
        <v>9</v>
      </c>
      <c r="Q10" s="116" t="s">
        <v>10</v>
      </c>
    </row>
    <row r="11" ht="15.75" spans="2:17">
      <c r="B11" s="97"/>
      <c r="C11" s="98" t="s">
        <v>285</v>
      </c>
      <c r="D11" s="32"/>
      <c r="E11" s="103" t="s">
        <v>42</v>
      </c>
      <c r="F11" s="103">
        <v>100</v>
      </c>
      <c r="G11" s="103">
        <v>99</v>
      </c>
      <c r="H11" s="103">
        <v>82</v>
      </c>
      <c r="I11" s="119" t="str">
        <f>IF(F11&gt;=75,"A","B")</f>
        <v>A</v>
      </c>
      <c r="J11" s="118" t="str">
        <f>IF(G11&gt;=85,"A",IF(G11&lt;60,"C","B"))</f>
        <v>A</v>
      </c>
      <c r="L11" s="116" t="s">
        <v>42</v>
      </c>
      <c r="M11" s="116">
        <v>100</v>
      </c>
      <c r="N11" s="116">
        <v>99</v>
      </c>
      <c r="O11" s="116">
        <v>82</v>
      </c>
      <c r="P11" s="116" t="s">
        <v>9</v>
      </c>
      <c r="Q11" s="116" t="s">
        <v>9</v>
      </c>
    </row>
    <row r="12" ht="15.75" spans="2:17">
      <c r="B12" s="97"/>
      <c r="C12" s="98" t="s">
        <v>287</v>
      </c>
      <c r="D12" s="32"/>
      <c r="E12" s="103" t="s">
        <v>44</v>
      </c>
      <c r="F12" s="103">
        <v>45</v>
      </c>
      <c r="G12" s="103">
        <v>60</v>
      </c>
      <c r="H12" s="103">
        <v>30</v>
      </c>
      <c r="I12" s="119" t="str">
        <f>IF(F12&gt;=75,"A","B")</f>
        <v>B</v>
      </c>
      <c r="J12" s="118" t="str">
        <f>IF(G12&gt;=85,"A",IF(G12&lt;60,"C","B"))</f>
        <v>B</v>
      </c>
      <c r="L12" s="116" t="s">
        <v>44</v>
      </c>
      <c r="M12" s="116">
        <v>45</v>
      </c>
      <c r="N12" s="116">
        <v>60</v>
      </c>
      <c r="O12" s="116">
        <v>30</v>
      </c>
      <c r="P12" s="116" t="s">
        <v>10</v>
      </c>
      <c r="Q12" s="116" t="s">
        <v>10</v>
      </c>
    </row>
    <row r="13" ht="15.75" spans="2:10">
      <c r="B13" s="97"/>
      <c r="C13" s="98" t="s">
        <v>289</v>
      </c>
      <c r="D13" s="32"/>
      <c r="E13" s="32"/>
      <c r="F13" s="32"/>
      <c r="G13" s="32"/>
      <c r="H13" s="32"/>
      <c r="I13" s="32"/>
      <c r="J13" s="32"/>
    </row>
    <row r="14" ht="15.75" spans="2:10">
      <c r="B14" s="97"/>
      <c r="C14" s="98" t="s">
        <v>291</v>
      </c>
      <c r="D14" s="32"/>
      <c r="E14" s="32"/>
      <c r="F14" s="32"/>
      <c r="G14" s="32"/>
      <c r="H14" s="32"/>
      <c r="I14" s="120"/>
      <c r="J14" s="121"/>
    </row>
    <row r="15" ht="15.75" spans="2:10">
      <c r="B15" s="97"/>
      <c r="C15" s="98" t="s">
        <v>292</v>
      </c>
      <c r="D15" s="32"/>
      <c r="E15" s="104" t="s">
        <v>23</v>
      </c>
      <c r="F15" s="104" t="s">
        <v>24</v>
      </c>
      <c r="G15" s="104" t="s">
        <v>25</v>
      </c>
      <c r="H15" s="104" t="s">
        <v>26</v>
      </c>
      <c r="I15" s="122" t="s">
        <v>93</v>
      </c>
      <c r="J15" s="122" t="s">
        <v>94</v>
      </c>
    </row>
    <row r="16" ht="15.75" spans="2:10">
      <c r="B16" s="97"/>
      <c r="C16" s="98" t="s">
        <v>294</v>
      </c>
      <c r="D16" s="32"/>
      <c r="E16" s="105" t="s">
        <v>39</v>
      </c>
      <c r="F16" s="105">
        <v>99</v>
      </c>
      <c r="G16" s="105">
        <v>83</v>
      </c>
      <c r="H16" s="105">
        <v>85</v>
      </c>
      <c r="I16" s="105" t="str">
        <f>IF(AND(H16&gt;75,G16&gt;75,F16&gt;75),"Passed with Distinction","")</f>
        <v>Passed with Distinction</v>
      </c>
      <c r="J16" s="105" t="str">
        <f>IF(OR(H16&lt;35,G16&lt;35,F16&lt;35),"Failed","Promoted to next class")</f>
        <v>Promoted to next class</v>
      </c>
    </row>
    <row r="17" ht="15.75" spans="2:10">
      <c r="B17" s="97"/>
      <c r="C17" s="98" t="s">
        <v>296</v>
      </c>
      <c r="D17" s="32"/>
      <c r="E17" s="105" t="s">
        <v>40</v>
      </c>
      <c r="F17" s="105">
        <v>65</v>
      </c>
      <c r="G17" s="105">
        <v>53</v>
      </c>
      <c r="H17" s="105">
        <v>43</v>
      </c>
      <c r="I17" s="105" t="str">
        <f>IF(AND(H17&gt;75,G17&gt;75,F17&gt;75),"Passed with Distinction","")</f>
        <v/>
      </c>
      <c r="J17" s="105" t="str">
        <f>IF(OR(H17&lt;35,G17&lt;35,F17&lt;35),"Failed","Promoted to next class")</f>
        <v>Promoted to next class</v>
      </c>
    </row>
    <row r="18" ht="15.75" spans="2:10">
      <c r="B18" s="106"/>
      <c r="C18" s="107" t="s">
        <v>298</v>
      </c>
      <c r="D18" s="32"/>
      <c r="E18" s="105" t="s">
        <v>41</v>
      </c>
      <c r="F18" s="105">
        <v>85</v>
      </c>
      <c r="G18" s="105">
        <v>80</v>
      </c>
      <c r="H18" s="105">
        <v>79</v>
      </c>
      <c r="I18" s="105" t="str">
        <f>IF(AND(H18&gt;75,G18&gt;75,F18&gt;75),"Passed with Distinction","")</f>
        <v>Passed with Distinction</v>
      </c>
      <c r="J18" s="105" t="str">
        <f>IF(OR(H18&lt;35,G18&lt;35,F18&lt;35),"Failed","Promoted to next class")</f>
        <v>Promoted to next class</v>
      </c>
    </row>
    <row r="19" ht="15.75" spans="2:10">
      <c r="B19" s="94" t="s">
        <v>299</v>
      </c>
      <c r="C19" s="95"/>
      <c r="D19" s="32"/>
      <c r="E19" s="105" t="s">
        <v>42</v>
      </c>
      <c r="F19" s="105">
        <v>85</v>
      </c>
      <c r="G19" s="105">
        <v>99</v>
      </c>
      <c r="H19" s="105">
        <v>82</v>
      </c>
      <c r="I19" s="105" t="str">
        <f>IF(AND(H19&gt;75,G19&gt;75,F19&gt;75),"Passed with Distinction","")</f>
        <v>Passed with Distinction</v>
      </c>
      <c r="J19" s="105" t="str">
        <f>IF(OR(H19&lt;35,G19&lt;35,F19&lt;35),"Failed","Promoted to next class")</f>
        <v>Promoted to next class</v>
      </c>
    </row>
    <row r="20" ht="15.75" spans="2:10">
      <c r="B20" s="97"/>
      <c r="C20" s="98" t="s">
        <v>301</v>
      </c>
      <c r="D20" s="32"/>
      <c r="E20" s="105" t="s">
        <v>44</v>
      </c>
      <c r="F20" s="105">
        <v>45</v>
      </c>
      <c r="G20" s="105">
        <v>60</v>
      </c>
      <c r="H20" s="105">
        <v>30</v>
      </c>
      <c r="I20" s="105" t="str">
        <f>IF(AND(H20&gt;75,G20&gt;75,F20&gt;75),"Passed with Distinction","")</f>
        <v/>
      </c>
      <c r="J20" s="105" t="str">
        <f>IF(OR(H20&lt;35,G20&lt;35,F20&lt;35),"Failed","Promoted to next class")</f>
        <v>Failed</v>
      </c>
    </row>
    <row r="21" ht="15.75" spans="2:11">
      <c r="B21" s="97"/>
      <c r="C21" s="98" t="s">
        <v>303</v>
      </c>
      <c r="K21" s="32"/>
    </row>
    <row r="22" ht="15.75" spans="2:11">
      <c r="B22" s="97"/>
      <c r="C22" s="98" t="s">
        <v>304</v>
      </c>
      <c r="D22" s="108"/>
      <c r="K22" s="32"/>
    </row>
    <row r="23" ht="15.75" spans="2:11">
      <c r="B23" s="106"/>
      <c r="C23" s="107" t="s">
        <v>305</v>
      </c>
      <c r="D23" s="109"/>
      <c r="K23" s="32"/>
    </row>
    <row r="24" ht="15.75" spans="2:12">
      <c r="B24" s="94" t="s">
        <v>276</v>
      </c>
      <c r="C24" s="95"/>
      <c r="D24" s="108"/>
      <c r="K24" s="32"/>
      <c r="L24" s="32"/>
    </row>
    <row r="25" ht="15.75" spans="2:12">
      <c r="B25" s="97"/>
      <c r="C25" s="98" t="s">
        <v>278</v>
      </c>
      <c r="D25" s="108"/>
      <c r="K25" s="32"/>
      <c r="L25" s="32"/>
    </row>
    <row r="26" ht="15.75" spans="2:12">
      <c r="B26" s="97"/>
      <c r="C26" s="98" t="s">
        <v>280</v>
      </c>
      <c r="D26" s="108"/>
      <c r="K26" s="32"/>
      <c r="L26" s="32"/>
    </row>
    <row r="27" ht="15.75" spans="2:12">
      <c r="B27" s="97"/>
      <c r="C27" s="98" t="s">
        <v>282</v>
      </c>
      <c r="D27" s="32"/>
      <c r="K27" s="32"/>
      <c r="L27" s="32"/>
    </row>
    <row r="28" ht="15.75" spans="2:12">
      <c r="B28" s="106"/>
      <c r="C28" s="107" t="s">
        <v>284</v>
      </c>
      <c r="D28" s="108"/>
      <c r="K28" s="32"/>
      <c r="L28" s="32"/>
    </row>
    <row r="29" ht="15.75" spans="2:12">
      <c r="B29" s="94" t="s">
        <v>286</v>
      </c>
      <c r="C29" s="95"/>
      <c r="D29" s="108"/>
      <c r="E29" s="32"/>
      <c r="F29" s="32"/>
      <c r="G29" s="32"/>
      <c r="H29" s="32"/>
      <c r="I29" s="32"/>
      <c r="J29" s="32"/>
      <c r="K29" s="32"/>
      <c r="L29" s="32"/>
    </row>
    <row r="30" ht="15.75" spans="2:12">
      <c r="B30" s="97"/>
      <c r="C30" s="98" t="s">
        <v>288</v>
      </c>
      <c r="D30" s="108"/>
      <c r="E30" s="32"/>
      <c r="F30" s="32"/>
      <c r="G30" s="32"/>
      <c r="H30" s="32"/>
      <c r="I30" s="32"/>
      <c r="J30" s="32"/>
      <c r="K30" s="32"/>
      <c r="L30" s="32"/>
    </row>
    <row r="31" ht="15.75" spans="2:12">
      <c r="B31" s="97"/>
      <c r="C31" s="98" t="s">
        <v>290</v>
      </c>
      <c r="D31" s="108"/>
      <c r="E31" s="32"/>
      <c r="F31" s="32"/>
      <c r="G31" s="32"/>
      <c r="H31" s="32"/>
      <c r="I31" s="32"/>
      <c r="J31" s="32"/>
      <c r="K31" s="32"/>
      <c r="L31" s="32"/>
    </row>
    <row r="32" ht="15.75" spans="2:12">
      <c r="B32" s="106"/>
      <c r="C32" s="107" t="s">
        <v>56</v>
      </c>
      <c r="D32" s="32"/>
      <c r="E32" s="32"/>
      <c r="F32" s="32"/>
      <c r="G32" s="32"/>
      <c r="H32" s="32"/>
      <c r="I32" s="32"/>
      <c r="J32" s="32"/>
      <c r="K32" s="32"/>
      <c r="L32" s="32"/>
    </row>
    <row r="33" ht="15.75" spans="2:12">
      <c r="B33" s="94" t="s">
        <v>293</v>
      </c>
      <c r="C33" s="95"/>
      <c r="D33" s="108"/>
      <c r="E33" s="32"/>
      <c r="F33" s="32"/>
      <c r="G33" s="32"/>
      <c r="H33" s="32"/>
      <c r="I33" s="32"/>
      <c r="J33" s="32"/>
      <c r="K33" s="32"/>
      <c r="L33" s="32"/>
    </row>
    <row r="34" ht="15.75" spans="2:12">
      <c r="B34" s="97"/>
      <c r="C34" s="98" t="s">
        <v>295</v>
      </c>
      <c r="D34" s="108"/>
      <c r="E34" s="32"/>
      <c r="F34" s="32"/>
      <c r="G34" s="32"/>
      <c r="H34" s="32"/>
      <c r="I34" s="32"/>
      <c r="J34" s="32"/>
      <c r="K34" s="32"/>
      <c r="L34" s="32"/>
    </row>
    <row r="35" ht="15.75" spans="2:12">
      <c r="B35" s="97"/>
      <c r="C35" s="98" t="s">
        <v>297</v>
      </c>
      <c r="D35" s="108"/>
      <c r="E35" s="32"/>
      <c r="F35" s="32"/>
      <c r="G35" s="32"/>
      <c r="H35" s="32"/>
      <c r="I35" s="32"/>
      <c r="J35" s="32"/>
      <c r="K35" s="32"/>
      <c r="L35" s="32"/>
    </row>
    <row r="36" ht="15.75" spans="2:12">
      <c r="B36" s="106"/>
      <c r="C36" s="107" t="s">
        <v>120</v>
      </c>
      <c r="D36" s="108"/>
      <c r="E36" s="32"/>
      <c r="F36" s="32"/>
      <c r="G36" s="32"/>
      <c r="H36" s="32"/>
      <c r="I36" s="32"/>
      <c r="J36" s="32"/>
      <c r="K36" s="32"/>
      <c r="L36" s="32"/>
    </row>
    <row r="37" ht="15.75" spans="2:12">
      <c r="B37" s="110" t="s">
        <v>300</v>
      </c>
      <c r="C37" s="111"/>
      <c r="D37" s="32"/>
      <c r="E37" s="32"/>
      <c r="F37" s="32"/>
      <c r="G37" s="32"/>
      <c r="H37" s="32"/>
      <c r="I37" s="32"/>
      <c r="J37" s="32"/>
      <c r="K37" s="32"/>
      <c r="L37" s="32"/>
    </row>
    <row r="38" ht="15.75" spans="2:12">
      <c r="B38" s="110" t="s">
        <v>302</v>
      </c>
      <c r="C38" s="111"/>
      <c r="D38" s="108"/>
      <c r="E38" s="32"/>
      <c r="F38" s="32"/>
      <c r="G38" s="32"/>
      <c r="H38" s="32"/>
      <c r="I38" s="32"/>
      <c r="J38" s="32"/>
      <c r="K38" s="32"/>
      <c r="L38" s="32"/>
    </row>
  </sheetData>
  <mergeCells count="4">
    <mergeCell ref="A1:S1"/>
    <mergeCell ref="B3:C3"/>
    <mergeCell ref="D3:J3"/>
    <mergeCell ref="O3:S5"/>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
  <sheetViews>
    <sheetView workbookViewId="0">
      <selection activeCell="A1" sqref="A1:S1"/>
    </sheetView>
  </sheetViews>
  <sheetFormatPr defaultColWidth="9" defaultRowHeight="15"/>
  <cols>
    <col min="3" max="3" width="10.5714285714286" customWidth="1"/>
    <col min="4" max="4" width="10.4285714285714" customWidth="1"/>
    <col min="5" max="5" width="10.2857142857143" customWidth="1"/>
    <col min="6" max="6" width="11" customWidth="1"/>
    <col min="7" max="7" width="14.8571428571429" customWidth="1"/>
    <col min="8" max="8" width="20.2857142857143" customWidth="1"/>
  </cols>
  <sheetData>
    <row r="1" ht="23.25" spans="1:19">
      <c r="A1" s="76" t="s">
        <v>399</v>
      </c>
      <c r="B1" s="77"/>
      <c r="C1" s="77"/>
      <c r="D1" s="77"/>
      <c r="E1" s="77"/>
      <c r="F1" s="77"/>
      <c r="G1" s="77"/>
      <c r="H1" s="77"/>
      <c r="I1" s="77"/>
      <c r="J1" s="77"/>
      <c r="K1" s="77"/>
      <c r="L1" s="91"/>
      <c r="M1" s="91"/>
      <c r="N1" s="91"/>
      <c r="O1" s="77"/>
      <c r="P1" s="77"/>
      <c r="Q1" s="77"/>
      <c r="R1" s="77"/>
      <c r="S1" s="77"/>
    </row>
    <row r="3" ht="18.75" spans="2:8">
      <c r="B3" s="78" t="s">
        <v>400</v>
      </c>
      <c r="C3" s="32"/>
      <c r="D3" s="32"/>
      <c r="E3" s="32"/>
      <c r="F3" s="32"/>
      <c r="G3" s="32"/>
      <c r="H3" s="32"/>
    </row>
    <row r="4" spans="2:8">
      <c r="B4" s="32"/>
      <c r="C4" s="32"/>
      <c r="D4" s="32"/>
      <c r="E4" s="32"/>
      <c r="F4" s="32"/>
      <c r="G4" s="32"/>
      <c r="H4" s="32"/>
    </row>
    <row r="5" spans="2:8">
      <c r="B5" s="32"/>
      <c r="C5" s="32"/>
      <c r="D5" s="32"/>
      <c r="E5" s="32"/>
      <c r="F5" s="32"/>
      <c r="G5" s="32"/>
      <c r="H5" s="32"/>
    </row>
    <row r="6" spans="2:8">
      <c r="B6" s="32"/>
      <c r="C6" s="79" t="s">
        <v>23</v>
      </c>
      <c r="D6" s="79" t="s">
        <v>24</v>
      </c>
      <c r="E6" s="80" t="s">
        <v>25</v>
      </c>
      <c r="F6" s="80" t="s">
        <v>26</v>
      </c>
      <c r="G6" s="80" t="s">
        <v>99</v>
      </c>
      <c r="H6" s="81" t="s">
        <v>100</v>
      </c>
    </row>
    <row r="7" spans="2:8">
      <c r="B7" s="32"/>
      <c r="C7" s="82" t="s">
        <v>39</v>
      </c>
      <c r="D7" s="83">
        <v>99</v>
      </c>
      <c r="E7" s="83">
        <v>83</v>
      </c>
      <c r="F7" s="83">
        <v>85</v>
      </c>
      <c r="G7" s="83" t="s">
        <v>9</v>
      </c>
      <c r="H7" s="84" t="s">
        <v>10</v>
      </c>
    </row>
    <row r="8" spans="2:8">
      <c r="B8" s="32"/>
      <c r="C8" s="85" t="s">
        <v>40</v>
      </c>
      <c r="D8" s="86">
        <v>65</v>
      </c>
      <c r="E8" s="86">
        <v>53</v>
      </c>
      <c r="F8" s="86">
        <v>43</v>
      </c>
      <c r="G8" s="86" t="s">
        <v>10</v>
      </c>
      <c r="H8" s="87" t="s">
        <v>11</v>
      </c>
    </row>
    <row r="9" spans="2:8">
      <c r="B9" s="32"/>
      <c r="C9" s="85" t="s">
        <v>41</v>
      </c>
      <c r="D9" s="86">
        <v>85</v>
      </c>
      <c r="E9" s="86">
        <v>80</v>
      </c>
      <c r="F9" s="86">
        <v>79</v>
      </c>
      <c r="G9" s="86" t="s">
        <v>9</v>
      </c>
      <c r="H9" s="87" t="s">
        <v>10</v>
      </c>
    </row>
    <row r="10" spans="2:8">
      <c r="B10" s="32"/>
      <c r="C10" s="85" t="s">
        <v>42</v>
      </c>
      <c r="D10" s="86">
        <v>100</v>
      </c>
      <c r="E10" s="86">
        <v>99</v>
      </c>
      <c r="F10" s="86">
        <v>82</v>
      </c>
      <c r="G10" s="86" t="s">
        <v>9</v>
      </c>
      <c r="H10" s="87" t="s">
        <v>9</v>
      </c>
    </row>
    <row r="11" spans="2:8">
      <c r="B11" s="32"/>
      <c r="C11" s="88" t="s">
        <v>44</v>
      </c>
      <c r="D11" s="89">
        <v>45</v>
      </c>
      <c r="E11" s="89">
        <v>60</v>
      </c>
      <c r="F11" s="89">
        <v>30</v>
      </c>
      <c r="G11" s="89" t="s">
        <v>10</v>
      </c>
      <c r="H11" s="90" t="s">
        <v>10</v>
      </c>
    </row>
  </sheetData>
  <mergeCells count="1">
    <mergeCell ref="A1:S1"/>
  </mergeCell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3"/>
  <sheetViews>
    <sheetView topLeftCell="A19" workbookViewId="0">
      <selection activeCell="A31" sqref="A31:S31"/>
    </sheetView>
  </sheetViews>
  <sheetFormatPr defaultColWidth="9" defaultRowHeight="15"/>
  <cols>
    <col min="2" max="2" width="9.14285714285714" customWidth="1"/>
    <col min="3" max="3" width="20.5714285714286" customWidth="1"/>
    <col min="4" max="4" width="25.1428571428571" customWidth="1"/>
    <col min="5" max="5" width="17.1428571428571" customWidth="1"/>
    <col min="6" max="6" width="10.7142857142857" customWidth="1"/>
    <col min="8" max="8" width="17" customWidth="1"/>
  </cols>
  <sheetData>
    <row r="1" ht="23.25" spans="1:19">
      <c r="A1" s="28" t="s">
        <v>401</v>
      </c>
      <c r="B1" s="29"/>
      <c r="C1" s="29"/>
      <c r="D1" s="29"/>
      <c r="E1" s="29"/>
      <c r="F1" s="29"/>
      <c r="G1" s="29"/>
      <c r="H1" s="29"/>
      <c r="I1" s="29"/>
      <c r="J1" s="29"/>
      <c r="K1" s="29"/>
      <c r="L1" s="71"/>
      <c r="M1" s="71"/>
      <c r="N1" s="71"/>
      <c r="O1" s="29"/>
      <c r="P1" s="29"/>
      <c r="Q1" s="29"/>
      <c r="R1" s="29"/>
      <c r="S1" s="29"/>
    </row>
    <row r="2" ht="15.75"/>
    <row r="3" ht="27.75" customHeight="1" spans="2:10">
      <c r="B3" s="30" t="s">
        <v>402</v>
      </c>
      <c r="C3" s="31"/>
      <c r="D3" s="31"/>
      <c r="E3" s="31"/>
      <c r="F3" s="31"/>
      <c r="G3" s="31"/>
      <c r="H3" s="31"/>
      <c r="I3" s="31"/>
      <c r="J3" s="72"/>
    </row>
    <row r="4" ht="15.75" spans="2:16">
      <c r="B4" s="32"/>
      <c r="C4" s="32"/>
      <c r="D4" s="32"/>
      <c r="E4" s="32"/>
      <c r="F4" s="32"/>
      <c r="G4" s="32"/>
      <c r="H4" s="32"/>
      <c r="I4" s="32"/>
      <c r="J4" s="32"/>
      <c r="M4" s="73" t="s">
        <v>403</v>
      </c>
      <c r="N4" s="73"/>
      <c r="O4" s="73"/>
      <c r="P4" s="73"/>
    </row>
    <row r="5" ht="19.5" spans="2:16">
      <c r="B5" s="33"/>
      <c r="C5" s="34" t="s">
        <v>404</v>
      </c>
      <c r="D5" s="35"/>
      <c r="E5" s="36" t="s">
        <v>405</v>
      </c>
      <c r="F5" s="36"/>
      <c r="G5" s="36"/>
      <c r="H5" s="37">
        <v>100</v>
      </c>
      <c r="I5" s="74"/>
      <c r="J5" s="33"/>
      <c r="M5" s="73"/>
      <c r="N5" s="73"/>
      <c r="O5" s="73"/>
      <c r="P5" s="73"/>
    </row>
    <row r="6" ht="19.5" spans="2:16">
      <c r="B6" s="33"/>
      <c r="C6" s="38"/>
      <c r="D6" s="39"/>
      <c r="E6" s="40"/>
      <c r="F6" s="40"/>
      <c r="G6" s="40"/>
      <c r="H6" s="33"/>
      <c r="I6" s="33"/>
      <c r="J6" s="33"/>
      <c r="M6" s="73"/>
      <c r="N6" s="73"/>
      <c r="O6" s="73"/>
      <c r="P6" s="73"/>
    </row>
    <row r="7" spans="2:16">
      <c r="B7" s="33"/>
      <c r="C7" s="41" t="s">
        <v>406</v>
      </c>
      <c r="D7" s="42"/>
      <c r="E7" s="40" t="s">
        <v>407</v>
      </c>
      <c r="F7" s="40"/>
      <c r="G7" s="40"/>
      <c r="H7" s="33">
        <v>50</v>
      </c>
      <c r="I7" s="33"/>
      <c r="J7" s="33"/>
      <c r="M7" s="73"/>
      <c r="N7" s="73"/>
      <c r="O7" s="73"/>
      <c r="P7" s="73"/>
    </row>
    <row r="8" ht="15.75" spans="2:16">
      <c r="B8" s="33"/>
      <c r="C8" s="43"/>
      <c r="D8" s="44"/>
      <c r="E8" s="40" t="s">
        <v>408</v>
      </c>
      <c r="F8" s="40"/>
      <c r="G8" s="40"/>
      <c r="H8" s="33">
        <v>30</v>
      </c>
      <c r="I8" s="33"/>
      <c r="J8" s="33"/>
      <c r="M8" s="73"/>
      <c r="N8" s="73"/>
      <c r="O8" s="73"/>
      <c r="P8" s="73"/>
    </row>
    <row r="9" ht="19.5" spans="2:16">
      <c r="B9" s="33"/>
      <c r="C9" s="39"/>
      <c r="D9" s="39"/>
      <c r="E9" s="40"/>
      <c r="F9" s="40"/>
      <c r="G9" s="40"/>
      <c r="H9" s="33"/>
      <c r="I9" s="33"/>
      <c r="J9" s="33"/>
      <c r="M9" s="73"/>
      <c r="N9" s="73"/>
      <c r="O9" s="73"/>
      <c r="P9" s="73"/>
    </row>
    <row r="10" ht="19.5" spans="2:16">
      <c r="B10" s="33"/>
      <c r="C10" s="45" t="s">
        <v>409</v>
      </c>
      <c r="D10" s="46"/>
      <c r="E10" s="47" t="s">
        <v>410</v>
      </c>
      <c r="F10" s="47"/>
      <c r="G10" s="47"/>
      <c r="H10" s="48">
        <v>0.75</v>
      </c>
      <c r="I10" s="33"/>
      <c r="J10" s="33"/>
      <c r="M10" s="73"/>
      <c r="N10" s="73"/>
      <c r="O10" s="73"/>
      <c r="P10" s="73"/>
    </row>
    <row r="11" ht="19.5" spans="2:16">
      <c r="B11" s="33"/>
      <c r="C11" s="39"/>
      <c r="D11" s="39"/>
      <c r="E11" s="40"/>
      <c r="F11" s="40"/>
      <c r="G11" s="40"/>
      <c r="H11" s="33"/>
      <c r="I11" s="33"/>
      <c r="J11" s="33"/>
      <c r="M11" s="73"/>
      <c r="N11" s="73"/>
      <c r="O11" s="73"/>
      <c r="P11" s="73"/>
    </row>
    <row r="12" spans="2:16">
      <c r="B12" s="33"/>
      <c r="C12" s="49" t="s">
        <v>309</v>
      </c>
      <c r="D12" s="50"/>
      <c r="E12" s="40" t="s">
        <v>411</v>
      </c>
      <c r="F12" s="40"/>
      <c r="G12" s="40"/>
      <c r="H12" s="33">
        <f>H10*H5</f>
        <v>75</v>
      </c>
      <c r="I12" s="33"/>
      <c r="J12" s="33"/>
      <c r="M12" s="73"/>
      <c r="N12" s="73"/>
      <c r="O12" s="73"/>
      <c r="P12" s="73"/>
    </row>
    <row r="13" ht="15.75" spans="2:16">
      <c r="B13" s="33"/>
      <c r="C13" s="51"/>
      <c r="D13" s="52"/>
      <c r="E13" s="40" t="s">
        <v>412</v>
      </c>
      <c r="F13" s="40"/>
      <c r="G13" s="40"/>
      <c r="H13" s="33">
        <f>(1-H10)*H5</f>
        <v>25</v>
      </c>
      <c r="I13" s="33"/>
      <c r="J13" s="33"/>
      <c r="M13" s="73"/>
      <c r="N13" s="73"/>
      <c r="O13" s="73"/>
      <c r="P13" s="73"/>
    </row>
    <row r="14" ht="19.5" spans="2:16">
      <c r="B14" s="33"/>
      <c r="C14" s="39"/>
      <c r="D14" s="39"/>
      <c r="E14" s="40"/>
      <c r="F14" s="40"/>
      <c r="G14" s="40"/>
      <c r="H14" s="33"/>
      <c r="I14" s="33"/>
      <c r="J14" s="33"/>
      <c r="M14" s="73"/>
      <c r="N14" s="73"/>
      <c r="O14" s="73"/>
      <c r="P14" s="73"/>
    </row>
    <row r="15" ht="19.5" spans="2:16">
      <c r="B15" s="33"/>
      <c r="C15" s="45" t="s">
        <v>413</v>
      </c>
      <c r="D15" s="46"/>
      <c r="E15" s="40" t="s">
        <v>414</v>
      </c>
      <c r="F15" s="40"/>
      <c r="G15" s="40"/>
      <c r="H15" s="33">
        <f>H7*H12+H8*H13</f>
        <v>4500</v>
      </c>
      <c r="I15" s="33"/>
      <c r="J15" s="33"/>
      <c r="M15" s="73"/>
      <c r="N15" s="73"/>
      <c r="O15" s="73"/>
      <c r="P15" s="73"/>
    </row>
    <row r="16" spans="2:10">
      <c r="B16" s="53"/>
      <c r="C16" s="53"/>
      <c r="D16" s="53"/>
      <c r="E16" s="53"/>
      <c r="F16" s="53"/>
      <c r="G16" s="53"/>
      <c r="H16" s="53"/>
      <c r="I16" s="53"/>
      <c r="J16" s="53"/>
    </row>
    <row r="17" spans="2:10">
      <c r="B17" s="53"/>
      <c r="C17" s="53"/>
      <c r="D17" s="53"/>
      <c r="E17" s="53"/>
      <c r="F17" s="53"/>
      <c r="G17" s="53"/>
      <c r="H17" s="53"/>
      <c r="I17" s="53"/>
      <c r="J17" s="53"/>
    </row>
    <row r="19" ht="23.25" spans="1:19">
      <c r="A19" s="1" t="s">
        <v>415</v>
      </c>
      <c r="B19" s="2"/>
      <c r="C19" s="2"/>
      <c r="D19" s="2"/>
      <c r="E19" s="2"/>
      <c r="F19" s="2"/>
      <c r="G19" s="2"/>
      <c r="H19" s="2"/>
      <c r="I19" s="2"/>
      <c r="J19" s="2"/>
      <c r="K19" s="2"/>
      <c r="L19" s="12"/>
      <c r="M19" s="12"/>
      <c r="N19" s="12"/>
      <c r="O19" s="2"/>
      <c r="P19" s="2"/>
      <c r="Q19" s="2"/>
      <c r="R19" s="2"/>
      <c r="S19" s="2"/>
    </row>
    <row r="21" spans="2:10">
      <c r="B21" s="53"/>
      <c r="C21" s="54"/>
      <c r="D21" s="54" t="s">
        <v>416</v>
      </c>
      <c r="E21" s="54" t="s">
        <v>417</v>
      </c>
      <c r="F21" s="54" t="s">
        <v>418</v>
      </c>
      <c r="G21" s="33"/>
      <c r="H21" s="33"/>
      <c r="I21" s="33"/>
      <c r="J21" s="53"/>
    </row>
    <row r="22" spans="2:10">
      <c r="B22" s="53"/>
      <c r="C22" s="54" t="s">
        <v>419</v>
      </c>
      <c r="D22" s="55">
        <v>0</v>
      </c>
      <c r="E22" s="55">
        <v>0</v>
      </c>
      <c r="F22" s="55">
        <v>0</v>
      </c>
      <c r="G22" s="33"/>
      <c r="H22" s="54" t="s">
        <v>420</v>
      </c>
      <c r="I22" s="54">
        <v>1000</v>
      </c>
      <c r="J22" s="53"/>
    </row>
    <row r="23" spans="2:10">
      <c r="B23" s="53"/>
      <c r="C23" s="33"/>
      <c r="D23" s="33"/>
      <c r="E23" s="33"/>
      <c r="F23" s="33"/>
      <c r="G23" s="33"/>
      <c r="H23" s="54" t="s">
        <v>421</v>
      </c>
      <c r="I23" s="54">
        <v>60</v>
      </c>
      <c r="J23" s="53"/>
    </row>
    <row r="24" spans="2:10">
      <c r="B24" s="53"/>
      <c r="C24" s="54"/>
      <c r="D24" s="54" t="s">
        <v>416</v>
      </c>
      <c r="E24" s="54" t="s">
        <v>417</v>
      </c>
      <c r="F24" s="54" t="s">
        <v>418</v>
      </c>
      <c r="G24" s="33"/>
      <c r="H24" s="33"/>
      <c r="I24" s="33"/>
      <c r="J24" s="53"/>
    </row>
    <row r="25" spans="2:10">
      <c r="B25" s="53"/>
      <c r="C25" s="54" t="s">
        <v>422</v>
      </c>
      <c r="D25" s="54">
        <v>50</v>
      </c>
      <c r="E25" s="54">
        <v>30</v>
      </c>
      <c r="F25" s="54">
        <v>40</v>
      </c>
      <c r="G25" s="33"/>
      <c r="H25" s="54" t="s">
        <v>423</v>
      </c>
      <c r="I25" s="54">
        <f>D22*D27+E22*E27+F22*F27</f>
        <v>0</v>
      </c>
      <c r="J25" s="53"/>
    </row>
    <row r="26" spans="2:10">
      <c r="B26" s="53"/>
      <c r="C26" s="33"/>
      <c r="D26" s="33"/>
      <c r="E26" s="33"/>
      <c r="F26" s="33"/>
      <c r="G26" s="33"/>
      <c r="H26" s="54" t="s">
        <v>424</v>
      </c>
      <c r="I26" s="54">
        <f>D22*D28+E22*E28+F22*F28</f>
        <v>0</v>
      </c>
      <c r="J26" s="53"/>
    </row>
    <row r="27" spans="2:10">
      <c r="B27" s="53"/>
      <c r="C27" s="54" t="s">
        <v>425</v>
      </c>
      <c r="D27" s="54">
        <v>40</v>
      </c>
      <c r="E27" s="54">
        <v>20</v>
      </c>
      <c r="F27" s="54">
        <v>50</v>
      </c>
      <c r="G27" s="33"/>
      <c r="H27" s="48"/>
      <c r="I27" s="33"/>
      <c r="J27" s="53"/>
    </row>
    <row r="28" ht="15.75" spans="2:10">
      <c r="B28" s="53"/>
      <c r="C28" s="54" t="s">
        <v>426</v>
      </c>
      <c r="D28" s="54">
        <v>4</v>
      </c>
      <c r="E28" s="54">
        <v>6</v>
      </c>
      <c r="F28" s="54">
        <v>2</v>
      </c>
      <c r="G28" s="33"/>
      <c r="H28" s="33"/>
      <c r="I28" s="33"/>
      <c r="J28" s="53"/>
    </row>
    <row r="29" ht="15.75" spans="2:10">
      <c r="B29" s="53"/>
      <c r="C29" s="33"/>
      <c r="D29" s="33"/>
      <c r="E29" s="33"/>
      <c r="F29" s="33"/>
      <c r="G29" s="33"/>
      <c r="H29" s="56" t="s">
        <v>427</v>
      </c>
      <c r="I29" s="75">
        <f>D22*D25+E22*E25+F22*F25</f>
        <v>0</v>
      </c>
      <c r="J29" s="53"/>
    </row>
    <row r="31" ht="23.25" spans="1:19">
      <c r="A31" s="1" t="s">
        <v>428</v>
      </c>
      <c r="B31" s="2"/>
      <c r="C31" s="2"/>
      <c r="D31" s="2"/>
      <c r="E31" s="2"/>
      <c r="F31" s="2"/>
      <c r="G31" s="2"/>
      <c r="H31" s="2"/>
      <c r="I31" s="2"/>
      <c r="J31" s="2"/>
      <c r="K31" s="2"/>
      <c r="L31" s="12"/>
      <c r="M31" s="12"/>
      <c r="N31" s="12"/>
      <c r="O31" s="2"/>
      <c r="P31" s="2"/>
      <c r="Q31" s="2"/>
      <c r="R31" s="2"/>
      <c r="S31" s="2"/>
    </row>
    <row r="33" ht="15.75" spans="3:5">
      <c r="C33" s="57">
        <v>1.20040149482507</v>
      </c>
      <c r="D33" s="58">
        <v>1.70567221318424</v>
      </c>
      <c r="E33" s="57">
        <v>268.881250169006</v>
      </c>
    </row>
    <row r="34" spans="3:5">
      <c r="C34" s="59" t="s">
        <v>429</v>
      </c>
      <c r="D34" s="60" t="s">
        <v>430</v>
      </c>
      <c r="E34" s="61" t="s">
        <v>431</v>
      </c>
    </row>
    <row r="35" spans="3:6">
      <c r="C35" s="62">
        <v>673</v>
      </c>
      <c r="D35" s="63">
        <v>238</v>
      </c>
      <c r="E35" s="64">
        <v>1487</v>
      </c>
      <c r="F35" s="65">
        <f>(C35*$C$33)+(D35*$D$33)+$E$33</f>
        <v>1482.70144292413</v>
      </c>
    </row>
    <row r="36" spans="3:6">
      <c r="C36" s="62">
        <v>231</v>
      </c>
      <c r="D36" s="63">
        <v>482</v>
      </c>
      <c r="E36" s="64">
        <v>1129</v>
      </c>
      <c r="F36">
        <f t="shared" ref="F36:F43" si="0">(C36*$C$33)+(D36*$D$33)+$E$33</f>
        <v>1368.3080022284</v>
      </c>
    </row>
    <row r="37" spans="3:6">
      <c r="C37" s="62">
        <v>593</v>
      </c>
      <c r="D37" s="63">
        <v>223</v>
      </c>
      <c r="E37" s="64">
        <v>1372</v>
      </c>
      <c r="F37">
        <f t="shared" si="0"/>
        <v>1361.08424014036</v>
      </c>
    </row>
    <row r="38" spans="3:6">
      <c r="C38" s="62">
        <v>521</v>
      </c>
      <c r="D38" s="63">
        <v>121</v>
      </c>
      <c r="E38" s="64">
        <v>900</v>
      </c>
      <c r="F38">
        <f t="shared" si="0"/>
        <v>1100.67676676816</v>
      </c>
    </row>
    <row r="39" spans="3:6">
      <c r="C39" s="62">
        <v>245</v>
      </c>
      <c r="D39" s="63">
        <v>829</v>
      </c>
      <c r="E39" s="64">
        <v>2034</v>
      </c>
      <c r="F39">
        <f t="shared" si="0"/>
        <v>1976.98188113088</v>
      </c>
    </row>
    <row r="40" spans="3:6">
      <c r="C40" s="62">
        <v>620</v>
      </c>
      <c r="D40" s="63">
        <v>239</v>
      </c>
      <c r="E40" s="64">
        <v>1732</v>
      </c>
      <c r="F40">
        <f t="shared" si="0"/>
        <v>1420.78583591158</v>
      </c>
    </row>
    <row r="41" spans="3:6">
      <c r="C41" s="62">
        <v>111</v>
      </c>
      <c r="D41" s="63">
        <v>455</v>
      </c>
      <c r="E41" s="64">
        <v>1312</v>
      </c>
      <c r="F41">
        <f t="shared" si="0"/>
        <v>1178.20667309342</v>
      </c>
    </row>
    <row r="42" ht="15.75" spans="3:6">
      <c r="C42" s="66">
        <v>923</v>
      </c>
      <c r="D42" s="67">
        <v>600</v>
      </c>
      <c r="E42" s="68">
        <v>2323</v>
      </c>
      <c r="F42">
        <f t="shared" si="0"/>
        <v>2400.25515780309</v>
      </c>
    </row>
    <row r="43" spans="3:6">
      <c r="C43" s="69">
        <v>500</v>
      </c>
      <c r="D43" s="70">
        <v>1000</v>
      </c>
      <c r="E43" s="65"/>
      <c r="F43" s="65">
        <f t="shared" si="0"/>
        <v>2574.75421076578</v>
      </c>
    </row>
  </sheetData>
  <mergeCells count="21">
    <mergeCell ref="A1:S1"/>
    <mergeCell ref="B3:J3"/>
    <mergeCell ref="C5:D5"/>
    <mergeCell ref="E5:G5"/>
    <mergeCell ref="E6:G6"/>
    <mergeCell ref="E7:G7"/>
    <mergeCell ref="E8:G8"/>
    <mergeCell ref="E9:G9"/>
    <mergeCell ref="C10:D10"/>
    <mergeCell ref="E10:G10"/>
    <mergeCell ref="E11:G11"/>
    <mergeCell ref="E12:G12"/>
    <mergeCell ref="E13:G13"/>
    <mergeCell ref="E14:G14"/>
    <mergeCell ref="C15:D15"/>
    <mergeCell ref="E15:G15"/>
    <mergeCell ref="A19:S19"/>
    <mergeCell ref="A31:S31"/>
    <mergeCell ref="C12:D13"/>
    <mergeCell ref="M4:P15"/>
    <mergeCell ref="C7:D8"/>
  </mergeCells>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B1:G11"/>
  <sheetViews>
    <sheetView showGridLines="0" workbookViewId="0">
      <selection activeCell="D15" sqref="D15"/>
    </sheetView>
  </sheetViews>
  <sheetFormatPr defaultColWidth="9" defaultRowHeight="15" outlineLevelCol="6"/>
  <cols>
    <col min="2" max="2" width="14.1428571428571" customWidth="1"/>
    <col min="3" max="3" width="11.2857142857143" customWidth="1"/>
    <col min="4" max="4" width="15.4285714285714" customWidth="1" outlineLevel="1"/>
    <col min="5" max="5" width="15.2857142857143" customWidth="1" outlineLevel="1"/>
    <col min="6" max="6" width="15.7142857142857" customWidth="1" outlineLevel="1"/>
    <col min="7" max="7" width="19.4285714285714" customWidth="1" outlineLevel="1"/>
  </cols>
  <sheetData>
    <row r="1" ht="15.75"/>
    <row r="2" ht="15.75" spans="2:7">
      <c r="B2" s="17" t="s">
        <v>432</v>
      </c>
      <c r="C2" s="17"/>
      <c r="D2" s="18"/>
      <c r="E2" s="18"/>
      <c r="F2" s="18"/>
      <c r="G2" s="18"/>
    </row>
    <row r="3" ht="15.75" collapsed="1" spans="2:7">
      <c r="B3" s="19"/>
      <c r="C3" s="19"/>
      <c r="D3" s="20" t="s">
        <v>433</v>
      </c>
      <c r="E3" s="20" t="s">
        <v>434</v>
      </c>
      <c r="F3" s="20" t="s">
        <v>435</v>
      </c>
      <c r="G3" s="20" t="s">
        <v>436</v>
      </c>
    </row>
    <row r="4" ht="45" hidden="1" outlineLevel="1" spans="2:7">
      <c r="B4" s="21"/>
      <c r="C4" s="21"/>
      <c r="D4" s="14"/>
      <c r="E4" s="22" t="s">
        <v>437</v>
      </c>
      <c r="F4" s="22" t="s">
        <v>437</v>
      </c>
      <c r="G4" s="22" t="s">
        <v>437</v>
      </c>
    </row>
    <row r="5" spans="2:7">
      <c r="B5" s="23" t="s">
        <v>438</v>
      </c>
      <c r="C5" s="23"/>
      <c r="D5" s="24"/>
      <c r="E5" s="24"/>
      <c r="F5" s="24"/>
      <c r="G5" s="24"/>
    </row>
    <row r="6" outlineLevel="1" spans="2:7">
      <c r="B6" s="21"/>
      <c r="C6" s="21" t="s">
        <v>439</v>
      </c>
      <c r="D6" s="25">
        <v>0.75</v>
      </c>
      <c r="E6" s="26">
        <v>0.75</v>
      </c>
      <c r="F6" s="26">
        <v>0.75</v>
      </c>
      <c r="G6" s="26">
        <v>0.75</v>
      </c>
    </row>
    <row r="7" spans="2:7">
      <c r="B7" s="23" t="s">
        <v>440</v>
      </c>
      <c r="C7" s="23"/>
      <c r="D7" s="24"/>
      <c r="E7" s="24"/>
      <c r="F7" s="24"/>
      <c r="G7" s="24"/>
    </row>
    <row r="8" ht="15.75" outlineLevel="1" spans="2:7">
      <c r="B8" s="27"/>
      <c r="C8" s="27" t="s">
        <v>441</v>
      </c>
      <c r="D8" s="15">
        <v>4500</v>
      </c>
      <c r="E8" s="15">
        <v>4500</v>
      </c>
      <c r="F8" s="15">
        <v>4500</v>
      </c>
      <c r="G8" s="15">
        <v>4500</v>
      </c>
    </row>
    <row r="9" spans="2:2">
      <c r="B9" t="s">
        <v>442</v>
      </c>
    </row>
    <row r="10" spans="2:2">
      <c r="B10" t="s">
        <v>443</v>
      </c>
    </row>
    <row r="11" spans="2:2">
      <c r="B11" t="s">
        <v>444</v>
      </c>
    </row>
  </sheetData>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B17" sqref="B17"/>
    </sheetView>
  </sheetViews>
  <sheetFormatPr defaultColWidth="9" defaultRowHeight="15"/>
  <cols>
    <col min="1" max="1" width="21" customWidth="1"/>
    <col min="2" max="2" width="14" customWidth="1"/>
    <col min="3" max="3" width="14.8571428571429" customWidth="1"/>
    <col min="4" max="4" width="12.5714285714286" customWidth="1"/>
    <col min="5" max="5" width="10.7142857142857" customWidth="1"/>
    <col min="6" max="6" width="12.2857142857143" customWidth="1"/>
    <col min="7" max="7" width="13.1428571428571" customWidth="1"/>
    <col min="8" max="8" width="15.2857142857143" customWidth="1"/>
    <col min="9" max="9" width="13.4285714285714" customWidth="1"/>
  </cols>
  <sheetData>
    <row r="1" spans="1:1">
      <c r="A1" t="s">
        <v>445</v>
      </c>
    </row>
    <row r="2" ht="15.75"/>
    <row r="3" spans="1:2">
      <c r="A3" s="13" t="s">
        <v>446</v>
      </c>
      <c r="B3" s="13"/>
    </row>
    <row r="4" spans="1:2">
      <c r="A4" s="14" t="s">
        <v>447</v>
      </c>
      <c r="B4" s="14">
        <v>0.926010885760959</v>
      </c>
    </row>
    <row r="5" spans="1:2">
      <c r="A5" s="14" t="s">
        <v>448</v>
      </c>
      <c r="B5" s="14">
        <v>0.857496160547795</v>
      </c>
    </row>
    <row r="6" spans="1:2">
      <c r="A6" s="14" t="s">
        <v>449</v>
      </c>
      <c r="B6" s="14">
        <v>0.800494624766913</v>
      </c>
    </row>
    <row r="7" spans="1:2">
      <c r="A7" s="14" t="s">
        <v>450</v>
      </c>
      <c r="B7" s="14">
        <v>210.547596328173</v>
      </c>
    </row>
    <row r="8" ht="15.75" spans="1:2">
      <c r="A8" s="15" t="s">
        <v>451</v>
      </c>
      <c r="B8" s="15">
        <v>8</v>
      </c>
    </row>
    <row r="10" ht="15.75" spans="1:1">
      <c r="A10" t="s">
        <v>452</v>
      </c>
    </row>
    <row r="11" spans="1:6">
      <c r="A11" s="16"/>
      <c r="B11" s="16" t="s">
        <v>453</v>
      </c>
      <c r="C11" s="16" t="s">
        <v>454</v>
      </c>
      <c r="D11" s="16" t="s">
        <v>455</v>
      </c>
      <c r="E11" s="16" t="s">
        <v>347</v>
      </c>
      <c r="F11" s="16" t="s">
        <v>456</v>
      </c>
    </row>
    <row r="12" spans="1:6">
      <c r="A12" s="14" t="s">
        <v>457</v>
      </c>
      <c r="B12" s="14">
        <v>2</v>
      </c>
      <c r="C12" s="14">
        <v>1333755.42340214</v>
      </c>
      <c r="D12" s="14">
        <v>666877.711701072</v>
      </c>
      <c r="E12" s="14">
        <v>15.0433869684507</v>
      </c>
      <c r="F12" s="14">
        <v>0.00766595762050189</v>
      </c>
    </row>
    <row r="13" spans="1:6">
      <c r="A13" s="14" t="s">
        <v>458</v>
      </c>
      <c r="B13" s="14">
        <v>5</v>
      </c>
      <c r="C13" s="14">
        <v>221651.451597856</v>
      </c>
      <c r="D13" s="14">
        <v>44330.2903195711</v>
      </c>
      <c r="E13" s="14"/>
      <c r="F13" s="14"/>
    </row>
    <row r="14" ht="15.75" spans="1:6">
      <c r="A14" s="15" t="s">
        <v>27</v>
      </c>
      <c r="B14" s="15">
        <v>7</v>
      </c>
      <c r="C14" s="15">
        <v>1555406.875</v>
      </c>
      <c r="D14" s="15"/>
      <c r="E14" s="15"/>
      <c r="F14" s="15"/>
    </row>
    <row r="15" ht="15.75"/>
    <row r="16" spans="1:9">
      <c r="A16" s="16"/>
      <c r="B16" s="16" t="s">
        <v>459</v>
      </c>
      <c r="C16" s="16" t="s">
        <v>450</v>
      </c>
      <c r="D16" s="16" t="s">
        <v>460</v>
      </c>
      <c r="E16" s="16" t="s">
        <v>461</v>
      </c>
      <c r="F16" s="16" t="s">
        <v>462</v>
      </c>
      <c r="G16" s="16" t="s">
        <v>463</v>
      </c>
      <c r="H16" s="16" t="s">
        <v>464</v>
      </c>
      <c r="I16" s="16" t="s">
        <v>465</v>
      </c>
    </row>
    <row r="17" spans="1:9">
      <c r="A17" s="14" t="s">
        <v>466</v>
      </c>
      <c r="B17" s="14">
        <v>268.881250169006</v>
      </c>
      <c r="C17" s="14">
        <v>245.942568015703</v>
      </c>
      <c r="D17" s="14">
        <v>1.09326845018483</v>
      </c>
      <c r="E17" s="14">
        <v>0.32412793367504</v>
      </c>
      <c r="F17" s="14">
        <v>-363.33424778191</v>
      </c>
      <c r="G17" s="14">
        <v>901.096748119921</v>
      </c>
      <c r="H17" s="14">
        <v>-363.33424778191</v>
      </c>
      <c r="I17" s="14">
        <v>901.096748119921</v>
      </c>
    </row>
    <row r="18" spans="1:9">
      <c r="A18" s="14" t="s">
        <v>429</v>
      </c>
      <c r="B18" s="14">
        <v>1.20040149482507</v>
      </c>
      <c r="C18" s="14">
        <v>0.306476944441726</v>
      </c>
      <c r="D18" s="14">
        <v>3.91677585082852</v>
      </c>
      <c r="E18" s="14">
        <v>0.0112182845634721</v>
      </c>
      <c r="F18" s="14">
        <v>0.412577428401847</v>
      </c>
      <c r="G18" s="14">
        <v>1.98822556124829</v>
      </c>
      <c r="H18" s="14">
        <v>0.412577428401847</v>
      </c>
      <c r="I18" s="14">
        <v>1.98822556124829</v>
      </c>
    </row>
    <row r="19" ht="15.75" spans="1:9">
      <c r="A19" s="15" t="s">
        <v>430</v>
      </c>
      <c r="B19" s="15">
        <v>1.70567221318424</v>
      </c>
      <c r="C19" s="15">
        <v>0.351661465577088</v>
      </c>
      <c r="D19" s="15">
        <v>4.85032447437815</v>
      </c>
      <c r="E19" s="15">
        <v>0.00467251366607131</v>
      </c>
      <c r="F19" s="15">
        <v>0.801697637478531</v>
      </c>
      <c r="G19" s="15">
        <v>2.60964678888995</v>
      </c>
      <c r="H19" s="15">
        <v>0.801697637478531</v>
      </c>
      <c r="I19" s="15">
        <v>2.60964678888995</v>
      </c>
    </row>
  </sheetData>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
  <sheetViews>
    <sheetView zoomScale="85" zoomScaleNormal="85" workbookViewId="0">
      <selection activeCell="M20" sqref="M20"/>
    </sheetView>
  </sheetViews>
  <sheetFormatPr defaultColWidth="9" defaultRowHeight="15"/>
  <cols>
    <col min="2" max="2" width="13.8571428571429" customWidth="1"/>
    <col min="3" max="3" width="27.2857142857143" customWidth="1"/>
  </cols>
  <sheetData>
    <row r="1" ht="23.25" spans="1:19">
      <c r="A1" s="1" t="s">
        <v>467</v>
      </c>
      <c r="B1" s="2"/>
      <c r="C1" s="2"/>
      <c r="D1" s="2"/>
      <c r="E1" s="2"/>
      <c r="F1" s="2"/>
      <c r="G1" s="2"/>
      <c r="H1" s="2"/>
      <c r="I1" s="2"/>
      <c r="J1" s="2"/>
      <c r="K1" s="2"/>
      <c r="L1" s="12"/>
      <c r="M1" s="12"/>
      <c r="N1" s="12"/>
      <c r="O1" s="2"/>
      <c r="P1" s="2"/>
      <c r="Q1" s="2"/>
      <c r="R1" s="2"/>
      <c r="S1" s="2"/>
    </row>
    <row r="3" spans="2:3">
      <c r="B3" s="3" t="s">
        <v>468</v>
      </c>
      <c r="C3" s="4"/>
    </row>
    <row r="4" spans="2:3">
      <c r="B4" s="3" t="s">
        <v>469</v>
      </c>
      <c r="C4" s="4"/>
    </row>
    <row r="5" ht="15.75"/>
    <row r="6" ht="15.75" spans="2:3">
      <c r="B6" s="5" t="s">
        <v>470</v>
      </c>
      <c r="C6" s="6" t="s">
        <v>471</v>
      </c>
    </row>
    <row r="7" spans="2:3">
      <c r="B7" s="7">
        <v>0.1</v>
      </c>
      <c r="C7" s="8"/>
    </row>
    <row r="8" spans="2:3">
      <c r="B8" s="7">
        <v>0.12</v>
      </c>
      <c r="C8" s="8"/>
    </row>
    <row r="9" spans="2:3">
      <c r="B9" s="9">
        <v>0.22</v>
      </c>
      <c r="C9" s="8"/>
    </row>
    <row r="10" spans="2:3">
      <c r="B10" s="7">
        <v>0.24</v>
      </c>
      <c r="C10" s="8"/>
    </row>
    <row r="11" spans="2:3">
      <c r="B11" s="7">
        <v>0.32</v>
      </c>
      <c r="C11" s="8"/>
    </row>
    <row r="12" spans="2:3">
      <c r="B12" s="7">
        <v>0.35</v>
      </c>
      <c r="C12" s="8"/>
    </row>
    <row r="13" ht="15.75" spans="2:3">
      <c r="B13" s="10">
        <v>0.37</v>
      </c>
      <c r="C13" s="11"/>
    </row>
    <row r="14" ht="15.75"/>
  </sheetData>
  <mergeCells count="1">
    <mergeCell ref="A1:S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29</vt:i4>
      </vt:variant>
    </vt:vector>
  </HeadingPairs>
  <TitlesOfParts>
    <vt:vector size="29" baseType="lpstr">
      <vt:lpstr>Numerical</vt:lpstr>
      <vt:lpstr>Formula</vt:lpstr>
      <vt:lpstr>Textual</vt:lpstr>
      <vt:lpstr>Logical</vt:lpstr>
      <vt:lpstr>Date-Time</vt:lpstr>
      <vt:lpstr>lookup function</vt:lpstr>
      <vt:lpstr>Data Tools</vt:lpstr>
      <vt:lpstr>Formating Data &amp; Tables</vt:lpstr>
      <vt:lpstr>Pivot Tables Data Sheet</vt:lpstr>
      <vt:lpstr>Pivot Table(2) Practical</vt:lpstr>
      <vt:lpstr>Excel Charts</vt:lpstr>
      <vt:lpstr>1.</vt:lpstr>
      <vt:lpstr>2.</vt:lpstr>
      <vt:lpstr>3.</vt:lpstr>
      <vt:lpstr>4. Scatter Plot</vt:lpstr>
      <vt:lpstr>5.FrequencyDistribution&amp;Histogr</vt:lpstr>
      <vt:lpstr>6.Waterfall charts</vt:lpstr>
      <vt:lpstr>7. Sparklines</vt:lpstr>
      <vt:lpstr>Pivot Chart</vt:lpstr>
      <vt:lpstr>1</vt:lpstr>
      <vt:lpstr>2</vt:lpstr>
      <vt:lpstr>Named Rangers</vt:lpstr>
      <vt:lpstr>Indirect Functions</vt:lpstr>
      <vt:lpstr>Shortcuts</vt:lpstr>
      <vt:lpstr>Macros</vt:lpstr>
      <vt:lpstr>Analytics in Excel</vt:lpstr>
      <vt:lpstr>Scenario Summary</vt:lpstr>
      <vt:lpstr>Regression Output</vt:lpstr>
      <vt:lpstr>Income Tax Calculation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Lenovo;Kanon</dc:creator>
  <cp:lastModifiedBy>Kanon Rumky</cp:lastModifiedBy>
  <dcterms:created xsi:type="dcterms:W3CDTF">2021-10-15T22:35:00Z</dcterms:created>
  <cp:lastPrinted>2023-04-17T19:45:00Z</cp:lastPrinted>
  <dcterms:modified xsi:type="dcterms:W3CDTF">2023-04-17T19:57:51Z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F7EA601F1ECC4242A74A5A5068C977D1</vt:lpwstr>
  </property>
  <property fmtid="{D5CDD505-2E9C-101B-9397-08002B2CF9AE}" pid="3" name="KSOProductBuildVer">
    <vt:lpwstr>1033-11.2.0.11516</vt:lpwstr>
  </property>
</Properties>
</file>