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k\Desktop\"/>
    </mc:Choice>
  </mc:AlternateContent>
  <xr:revisionPtr revIDLastSave="0" documentId="8_{A8CF1DDD-530E-4317-96FF-15D605AD4F9C}" xr6:coauthVersionLast="47" xr6:coauthVersionMax="47" xr10:uidLastSave="{00000000-0000-0000-0000-000000000000}"/>
  <bookViews>
    <workbookView xWindow="0" yWindow="0" windowWidth="14400" windowHeight="15600" firstSheet="3" activeTab="7" xr2:uid="{00000000-000D-0000-FFFF-FFFF00000000}"/>
  </bookViews>
  <sheets>
    <sheet name="Totals" sheetId="8" r:id="rId1"/>
    <sheet name="Staff" sheetId="9" r:id="rId2"/>
    <sheet name="Freelance" sheetId="2" r:id="rId3"/>
    <sheet name="Inf OH" sheetId="3" r:id="rId4"/>
    <sheet name="IT OH" sheetId="4" r:id="rId5"/>
    <sheet name="OH Loading" sheetId="5" r:id="rId6"/>
    <sheet name="Proj Costs" sheetId="6" r:id="rId7"/>
    <sheet name="TrcAccSub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" i="9" l="1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8" i="9"/>
  <c r="AK12" i="9"/>
  <c r="AK17" i="9"/>
  <c r="AK18" i="9"/>
  <c r="AK19" i="9"/>
  <c r="AK20" i="9"/>
  <c r="AK21" i="9"/>
  <c r="AK22" i="9"/>
  <c r="AK23" i="9"/>
  <c r="AK24" i="9"/>
  <c r="AK25" i="9"/>
  <c r="H12" i="9"/>
  <c r="H17" i="9"/>
  <c r="H18" i="9"/>
  <c r="H19" i="9"/>
  <c r="H20" i="9"/>
  <c r="H21" i="9"/>
  <c r="H22" i="9"/>
  <c r="H23" i="9"/>
  <c r="H24" i="9"/>
  <c r="H25" i="9"/>
  <c r="E9" i="9"/>
  <c r="H9" i="9" s="1"/>
  <c r="E10" i="9"/>
  <c r="H10" i="9" s="1"/>
  <c r="E11" i="9"/>
  <c r="H11" i="9" s="1"/>
  <c r="E12" i="9"/>
  <c r="E13" i="9"/>
  <c r="H13" i="9" s="1"/>
  <c r="E14" i="9"/>
  <c r="H14" i="9" s="1"/>
  <c r="E15" i="9"/>
  <c r="H15" i="9" s="1"/>
  <c r="E16" i="9"/>
  <c r="H16" i="9" s="1"/>
  <c r="E17" i="9"/>
  <c r="E18" i="9"/>
  <c r="E19" i="9"/>
  <c r="E20" i="9"/>
  <c r="E21" i="9"/>
  <c r="E22" i="9"/>
  <c r="E23" i="9"/>
  <c r="E24" i="9"/>
  <c r="E25" i="9"/>
  <c r="E26" i="9"/>
  <c r="H26" i="9" s="1"/>
  <c r="E8" i="9"/>
  <c r="H8" i="9" s="1"/>
  <c r="AK10" i="9" l="1"/>
  <c r="AK15" i="9"/>
  <c r="AK16" i="9"/>
  <c r="AK14" i="9"/>
  <c r="AK13" i="9"/>
  <c r="AK11" i="9"/>
  <c r="AK26" i="9"/>
  <c r="AK8" i="9"/>
  <c r="J24" i="5"/>
  <c r="J25" i="5"/>
  <c r="R41" i="5" l="1"/>
  <c r="O41" i="5"/>
  <c r="L41" i="5"/>
  <c r="I41" i="5"/>
  <c r="F41" i="5"/>
  <c r="C41" i="5"/>
  <c r="AK9" i="9"/>
  <c r="AK29" i="9" l="1"/>
  <c r="E14" i="8" s="1"/>
  <c r="G19" i="6"/>
  <c r="F7" i="7"/>
  <c r="F8" i="7"/>
  <c r="F9" i="7"/>
  <c r="F10" i="7"/>
  <c r="F11" i="7"/>
  <c r="F12" i="7"/>
  <c r="F13" i="7"/>
  <c r="F14" i="7"/>
  <c r="F15" i="7"/>
  <c r="F6" i="7"/>
  <c r="G7" i="6"/>
  <c r="G8" i="6"/>
  <c r="G9" i="6"/>
  <c r="G10" i="6"/>
  <c r="G11" i="6"/>
  <c r="G12" i="6"/>
  <c r="G13" i="6"/>
  <c r="G14" i="6"/>
  <c r="G15" i="6"/>
  <c r="G16" i="6"/>
  <c r="G17" i="6"/>
  <c r="G18" i="6"/>
  <c r="G6" i="6"/>
  <c r="R28" i="5"/>
  <c r="O28" i="5"/>
  <c r="L28" i="5"/>
  <c r="I28" i="5"/>
  <c r="F28" i="5"/>
  <c r="C28" i="5"/>
  <c r="E20" i="4"/>
  <c r="E8" i="4"/>
  <c r="E50" i="4"/>
  <c r="E51" i="4"/>
  <c r="E34" i="4"/>
  <c r="E35" i="4"/>
  <c r="E36" i="4"/>
  <c r="E52" i="4"/>
  <c r="E49" i="4"/>
  <c r="E48" i="4"/>
  <c r="E47" i="4"/>
  <c r="E37" i="4"/>
  <c r="E33" i="4"/>
  <c r="E32" i="4"/>
  <c r="E31" i="4"/>
  <c r="E18" i="4"/>
  <c r="E19" i="4"/>
  <c r="E21" i="4"/>
  <c r="E17" i="4"/>
  <c r="D23" i="3"/>
  <c r="D7" i="3"/>
  <c r="D8" i="3"/>
  <c r="D9" i="3"/>
  <c r="D10" i="3"/>
  <c r="D11" i="3"/>
  <c r="D12" i="3"/>
  <c r="D13" i="3"/>
  <c r="D15" i="3"/>
  <c r="D16" i="3"/>
  <c r="D17" i="3"/>
  <c r="D18" i="3"/>
  <c r="D20" i="3"/>
  <c r="D21" i="3"/>
  <c r="D25" i="3"/>
  <c r="D27" i="3"/>
  <c r="D29" i="3"/>
  <c r="D6" i="3"/>
  <c r="F7" i="2"/>
  <c r="F8" i="2"/>
  <c r="F9" i="2"/>
  <c r="F10" i="2"/>
  <c r="F11" i="2"/>
  <c r="F12" i="2"/>
  <c r="F13" i="2"/>
  <c r="F14" i="2"/>
  <c r="F15" i="2"/>
  <c r="F6" i="2"/>
  <c r="E23" i="4" l="1"/>
  <c r="E24" i="4" s="1"/>
  <c r="G21" i="6"/>
  <c r="E18" i="8" s="1"/>
  <c r="F18" i="7"/>
  <c r="E19" i="8" s="1"/>
  <c r="D32" i="3"/>
  <c r="J10" i="5" s="1"/>
  <c r="E54" i="4"/>
  <c r="E55" i="4" s="1"/>
  <c r="E39" i="4"/>
  <c r="E40" i="4" s="1"/>
  <c r="F17" i="2"/>
  <c r="E15" i="8" s="1"/>
  <c r="E58" i="4" l="1"/>
  <c r="J12" i="5" l="1"/>
  <c r="J14" i="5" s="1"/>
  <c r="P24" i="5" l="1"/>
  <c r="J16" i="5"/>
  <c r="P21" i="5"/>
  <c r="M37" i="5"/>
  <c r="G23" i="5"/>
  <c r="J23" i="5"/>
  <c r="P25" i="5"/>
  <c r="M36" i="5"/>
  <c r="D34" i="5"/>
  <c r="P23" i="5"/>
  <c r="D25" i="5"/>
  <c r="P36" i="5"/>
  <c r="G39" i="5"/>
  <c r="S24" i="5"/>
  <c r="P34" i="5"/>
  <c r="P26" i="5"/>
  <c r="P39" i="5"/>
  <c r="M21" i="5"/>
  <c r="S26" i="5"/>
  <c r="S39" i="5"/>
  <c r="G36" i="5"/>
  <c r="J26" i="5"/>
  <c r="J36" i="5"/>
  <c r="L12" i="5"/>
  <c r="W32" i="5" s="1"/>
  <c r="S37" i="5"/>
  <c r="M24" i="5"/>
  <c r="G34" i="5"/>
  <c r="S36" i="5"/>
  <c r="G38" i="5"/>
  <c r="J21" i="5"/>
  <c r="G37" i="5"/>
  <c r="D24" i="5"/>
  <c r="J34" i="5"/>
  <c r="J37" i="5"/>
  <c r="G25" i="5"/>
  <c r="D26" i="5"/>
  <c r="M25" i="5"/>
  <c r="D21" i="5"/>
  <c r="P37" i="5"/>
  <c r="G24" i="5"/>
  <c r="M34" i="5"/>
  <c r="M23" i="5"/>
  <c r="S25" i="5"/>
  <c r="G21" i="5"/>
  <c r="L10" i="5"/>
  <c r="V32" i="5" s="1"/>
  <c r="S23" i="5"/>
  <c r="G26" i="5"/>
  <c r="J39" i="5"/>
  <c r="S21" i="5"/>
  <c r="S34" i="5"/>
  <c r="D36" i="5"/>
  <c r="M26" i="5"/>
  <c r="D39" i="5"/>
  <c r="M39" i="5"/>
  <c r="J38" i="5"/>
  <c r="M38" i="5"/>
  <c r="D38" i="5"/>
  <c r="D23" i="5"/>
  <c r="P38" i="5"/>
  <c r="S38" i="5"/>
  <c r="D37" i="5"/>
  <c r="J28" i="5" l="1"/>
  <c r="S28" i="5"/>
  <c r="M28" i="5"/>
  <c r="G28" i="5"/>
  <c r="G41" i="5"/>
  <c r="U34" i="5"/>
  <c r="V34" i="5" s="1"/>
  <c r="E16" i="8" s="1"/>
  <c r="S41" i="5"/>
  <c r="J41" i="5"/>
  <c r="U39" i="5"/>
  <c r="W39" i="5" s="1"/>
  <c r="P28" i="5"/>
  <c r="D28" i="5"/>
  <c r="P41" i="5"/>
  <c r="M41" i="5"/>
  <c r="D41" i="5"/>
  <c r="U36" i="5"/>
  <c r="W36" i="5" s="1"/>
  <c r="U38" i="5"/>
  <c r="W38" i="5" s="1"/>
  <c r="U37" i="5"/>
  <c r="V37" i="5" s="1"/>
  <c r="W34" i="5" l="1"/>
  <c r="E17" i="8" s="1"/>
  <c r="E21" i="8" s="1"/>
  <c r="E23" i="8" s="1"/>
  <c r="V39" i="5"/>
  <c r="X39" i="5" s="1"/>
  <c r="U41" i="5"/>
  <c r="V36" i="5"/>
  <c r="X36" i="5" s="1"/>
  <c r="W37" i="5"/>
  <c r="X37" i="5" s="1"/>
  <c r="V38" i="5"/>
  <c r="V41" i="5" l="1"/>
  <c r="X34" i="5"/>
  <c r="X38" i="5"/>
  <c r="W41" i="5"/>
  <c r="E24" i="8"/>
  <c r="E26" i="8" s="1"/>
  <c r="X41" i="5" l="1"/>
  <c r="E27" i="8"/>
  <c r="E28" i="8" s="1"/>
</calcChain>
</file>

<file path=xl/sharedStrings.xml><?xml version="1.0" encoding="utf-8"?>
<sst xmlns="http://schemas.openxmlformats.org/spreadsheetml/2006/main" count="263" uniqueCount="198">
  <si>
    <t>PROJECT BUDGET PLAN AND COSTING</t>
  </si>
  <si>
    <t>Freelance Contractor Costs</t>
  </si>
  <si>
    <t>Employed Staff Costs</t>
  </si>
  <si>
    <t>Business IT Overhead Costs</t>
  </si>
  <si>
    <t>Business Infrastructure Overhead Costs</t>
  </si>
  <si>
    <t>Project Specific Direct Costs</t>
  </si>
  <si>
    <t>Travel, Accommodation and Subsistence Costs</t>
  </si>
  <si>
    <t>Total Project Costs</t>
  </si>
  <si>
    <t>Total Exc VAT</t>
  </si>
  <si>
    <t>TOTAL Project Cost inc VAT</t>
  </si>
  <si>
    <t>Amount</t>
  </si>
  <si>
    <t>Name</t>
  </si>
  <si>
    <t>Role</t>
  </si>
  <si>
    <t>Annual Salary</t>
  </si>
  <si>
    <t>Daily Rate</t>
  </si>
  <si>
    <t>No Days Worked</t>
  </si>
  <si>
    <t>Project Cost</t>
  </si>
  <si>
    <t>Roger Taylor</t>
  </si>
  <si>
    <t>Item</t>
  </si>
  <si>
    <t>Cost Per Month</t>
  </si>
  <si>
    <t>Cost Per Year</t>
  </si>
  <si>
    <t>Notes/Assumptions</t>
  </si>
  <si>
    <t>Premises Rent</t>
  </si>
  <si>
    <t>Business Rates</t>
  </si>
  <si>
    <t>Utilities - Gas</t>
  </si>
  <si>
    <t>Utilities - Electric</t>
  </si>
  <si>
    <t>Utilities - Water</t>
  </si>
  <si>
    <t>Telecom - Landline</t>
  </si>
  <si>
    <t>Telecom - Mobile</t>
  </si>
  <si>
    <t>Internet and Broadband</t>
  </si>
  <si>
    <t>Data Cloud Storage</t>
  </si>
  <si>
    <t>Premises Maintenance</t>
  </si>
  <si>
    <t>Premises Insurance</t>
  </si>
  <si>
    <t>Premises Cleaning</t>
  </si>
  <si>
    <t>Professional Services - Accountancy</t>
  </si>
  <si>
    <t>Professional Services - Legal</t>
  </si>
  <si>
    <t>Marketing and Promotion</t>
  </si>
  <si>
    <t>Stationery and Consumables</t>
  </si>
  <si>
    <t>Catering and Refreshments</t>
  </si>
  <si>
    <t>Insurance - Employer/PL/Contents</t>
  </si>
  <si>
    <t>TOTAL FREELANCE CONTRACTOR COSTS</t>
  </si>
  <si>
    <t>TOTAL MONTHLY INFRASTRUCTURE OVERHEAD COST</t>
  </si>
  <si>
    <t>Enter Annual Costs In Cost Per Year column</t>
  </si>
  <si>
    <t>System 1:</t>
  </si>
  <si>
    <t>Purchase Cost</t>
  </si>
  <si>
    <t>Lifesan (months)</t>
  </si>
  <si>
    <t>Cost per month</t>
  </si>
  <si>
    <t xml:space="preserve">Annual IT Infrastructure Budget </t>
  </si>
  <si>
    <t>(eg server, backbone and network)</t>
  </si>
  <si>
    <t>Annual</t>
  </si>
  <si>
    <t xml:space="preserve">Total Monthly Cost per system </t>
  </si>
  <si>
    <t>Total Monthly Cost of all system units</t>
  </si>
  <si>
    <t>Number of Systems in use for project:</t>
  </si>
  <si>
    <t>System 2:</t>
  </si>
  <si>
    <t>Design and Modelling</t>
  </si>
  <si>
    <t>Adobe Cloud Suite</t>
  </si>
  <si>
    <t>Z-brush</t>
  </si>
  <si>
    <t>Maya</t>
  </si>
  <si>
    <t>Programming and Development</t>
  </si>
  <si>
    <t>PC - i7, 16Gb Ram, 2 Tb HD</t>
  </si>
  <si>
    <t>MS Visual Studio</t>
  </si>
  <si>
    <t>System 3:</t>
  </si>
  <si>
    <t>TOTAL MONTHLY IT OVERHEAD COST</t>
  </si>
  <si>
    <t>Number of projects scheduled for the year</t>
  </si>
  <si>
    <t>SPECIFIC COMPUTER SYSTEMS</t>
  </si>
  <si>
    <t>Admin/Management</t>
  </si>
  <si>
    <t>% Load</t>
  </si>
  <si>
    <t>Inf and IT OH Cost</t>
  </si>
  <si>
    <t>TOTAL MONTHLY OVERHEAD COST</t>
  </si>
  <si>
    <t>Budget for Project:</t>
  </si>
  <si>
    <t>Other Projects:</t>
  </si>
  <si>
    <t>TOTAL COST Per PROJECT</t>
  </si>
  <si>
    <t>Inf Cost</t>
  </si>
  <si>
    <t>IT Cost</t>
  </si>
  <si>
    <t>Total Check</t>
  </si>
  <si>
    <t>ITEM</t>
  </si>
  <si>
    <t>NOTES</t>
  </si>
  <si>
    <t>UNIT COST</t>
  </si>
  <si>
    <t>QTY</t>
  </si>
  <si>
    <t>TOTAL COST</t>
  </si>
  <si>
    <t>UNIT OF SUPPLY</t>
  </si>
  <si>
    <t>TOTAL PROJECT SPECIFIC COSTS</t>
  </si>
  <si>
    <t>TOTAL TRAVEL, ACCOMMODATION and SUBSISTENCE COSTS</t>
  </si>
  <si>
    <t>2: FREELANCE CONTRACTOR COSTS</t>
  </si>
  <si>
    <t>3: BUSINESS INFRASTRUCTURE OVERHEAD COST</t>
  </si>
  <si>
    <t>4: BUSINESS IT OVERHEAD COST</t>
  </si>
  <si>
    <t>3 and 4: PROJECT OVERHEAD LOADING</t>
  </si>
  <si>
    <t>5: PROJECT SPECIFIC COSTS</t>
  </si>
  <si>
    <t>6: TRAVEL,ACCOMMODATION and SUBSITENCE COSTS - directly related to the project</t>
  </si>
  <si>
    <t>Tender Document Reference</t>
  </si>
  <si>
    <t>The % figures for Contingency and Profit CAN be changed here to model scenarios!</t>
  </si>
  <si>
    <t>This now needs to be factored using Project OH Loading page</t>
  </si>
  <si>
    <t>You MUST insert the PROJECT for which you are creating the budget FIRST and the 'other' projects underneath</t>
  </si>
  <si>
    <t>Monthly Business Infrastructure Overhead Cost (from previous sheet)</t>
  </si>
  <si>
    <t>Monthly Business IT Overhead Cost (from previous sheet)</t>
  </si>
  <si>
    <t>Simply type in the % loading for each project in each month - the spreadsheet will do ALL the other work for you!</t>
  </si>
  <si>
    <t>Input information about each of the computer systems you use and the Annual Infrastructure</t>
  </si>
  <si>
    <t>Make sure you indicate how many of each computer system you use in your company</t>
  </si>
  <si>
    <t>Staff Name</t>
  </si>
  <si>
    <t>John Smith</t>
  </si>
  <si>
    <t>Weeks 1 to 26</t>
  </si>
  <si>
    <t>COST</t>
  </si>
  <si>
    <t>PROJECT COST SUMMARY for Project</t>
  </si>
  <si>
    <t>3.1.1</t>
  </si>
  <si>
    <t>3.1.2</t>
  </si>
  <si>
    <t>3.1.3</t>
  </si>
  <si>
    <t>3.1.4</t>
  </si>
  <si>
    <t>3.1.5</t>
  </si>
  <si>
    <t>3.1.6</t>
  </si>
  <si>
    <t>3.1.7</t>
  </si>
  <si>
    <t>PROJECT BUDGET PLAN AND COSTINGS</t>
  </si>
  <si>
    <t>Monthly Trip</t>
  </si>
  <si>
    <r>
      <t xml:space="preserve">Contingency </t>
    </r>
    <r>
      <rPr>
        <sz val="11"/>
        <color rgb="FFFF0000"/>
        <rFont val="Calibri"/>
        <family val="2"/>
        <scheme val="minor"/>
      </rPr>
      <t>(insert %)</t>
    </r>
  </si>
  <si>
    <r>
      <t xml:space="preserve">Profit </t>
    </r>
    <r>
      <rPr>
        <sz val="11"/>
        <color rgb="FFFF0000"/>
        <rFont val="Calibri"/>
        <family val="2"/>
        <scheme val="minor"/>
      </rPr>
      <t>(insert %)</t>
    </r>
  </si>
  <si>
    <t>Enter the number of HOURS in in the weeks that the member of staff is working. An example for John Smith is shown below</t>
  </si>
  <si>
    <t>No Working Wks per year</t>
  </si>
  <si>
    <t>No Working Hrs per Week</t>
  </si>
  <si>
    <t>TOTAL HRS</t>
  </si>
  <si>
    <t>Employer NI Rate</t>
  </si>
  <si>
    <t>Salary Inc Employer NI</t>
  </si>
  <si>
    <t>Cost per Hour worked inc Employer NI</t>
  </si>
  <si>
    <t>You should be able to get the basis of the weekly hours worked using the Resource Usage sheet within your MS Project Plan</t>
  </si>
  <si>
    <t>MS Win 11</t>
  </si>
  <si>
    <t>MS Project Pro 2019</t>
  </si>
  <si>
    <t>PC - i7, 64Gb Ram, 2 Tb HD</t>
  </si>
  <si>
    <t>Password for Spreadsheet is MSE</t>
  </si>
  <si>
    <t>1: EMPLOYED STAFF COSTS</t>
  </si>
  <si>
    <t>TOTAL EMPLOYED STAFF COST:</t>
  </si>
  <si>
    <t>`</t>
  </si>
  <si>
    <t>DInoWorld</t>
  </si>
  <si>
    <t>Spelling Bee 3</t>
  </si>
  <si>
    <t>Panda Protection</t>
  </si>
  <si>
    <t>Marwell Online</t>
  </si>
  <si>
    <t>2 x 30" monitors</t>
  </si>
  <si>
    <t>30" Monitor</t>
  </si>
  <si>
    <t>PC - i7, 8Gb Ram, 1 Tb HD</t>
  </si>
  <si>
    <t>STUDENT NAME:</t>
  </si>
  <si>
    <r>
      <t xml:space="preserve">Text in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is editable. Greyed out cells are locked and contain formula.</t>
    </r>
  </si>
  <si>
    <t>The AMOUNT column in this TOTALS sheet takes it data from the relevant cells in other sheets.</t>
  </si>
  <si>
    <t>TOTAL ANNUAL OVERHEAD COST INF and IT (12 x Monthly cost)</t>
  </si>
  <si>
    <t>VAT Rate</t>
  </si>
  <si>
    <t>2TB Hard drive</t>
  </si>
  <si>
    <t>Roar</t>
  </si>
  <si>
    <t>Managing Director</t>
  </si>
  <si>
    <t>Anna Jhones</t>
  </si>
  <si>
    <t>Tech Director</t>
  </si>
  <si>
    <t>James Gord</t>
  </si>
  <si>
    <t>Financial Assistant</t>
  </si>
  <si>
    <t>Lisa Banks</t>
  </si>
  <si>
    <t>Lead Developer</t>
  </si>
  <si>
    <t>Sasha Yeger</t>
  </si>
  <si>
    <t>3D Artist and Modeler</t>
  </si>
  <si>
    <t>George Lux</t>
  </si>
  <si>
    <t>2D/3D Artist and GUI Designer</t>
  </si>
  <si>
    <t>David Beck</t>
  </si>
  <si>
    <t>JD1</t>
  </si>
  <si>
    <t>Russ Milton</t>
  </si>
  <si>
    <t>JD2</t>
  </si>
  <si>
    <t>External Editor</t>
  </si>
  <si>
    <t>David Valenzuela</t>
  </si>
  <si>
    <t>Sound Designer</t>
  </si>
  <si>
    <t>Amy Jenkins</t>
  </si>
  <si>
    <t>Voice Actor</t>
  </si>
  <si>
    <t>Robert Reynolds</t>
  </si>
  <si>
    <t>Comercial Lawyer</t>
  </si>
  <si>
    <t>Amanda Mosley</t>
  </si>
  <si>
    <t>Teacher</t>
  </si>
  <si>
    <t>Within Shot</t>
  </si>
  <si>
    <t>Videography Company</t>
  </si>
  <si>
    <t>Heather Preston</t>
  </si>
  <si>
    <t>Senori Independent QA 1</t>
  </si>
  <si>
    <t>Michael Ponce</t>
  </si>
  <si>
    <t>Senori Independent QA 2</t>
  </si>
  <si>
    <t>Joshua Kramer</t>
  </si>
  <si>
    <t>Senori Independent QA 3</t>
  </si>
  <si>
    <t>Assumed based on :https://www.primelocation.com/to-rent/commercial/details/64703476/?search_identifier=896f3bf2e139a7fc5a37b0775d68e6b4</t>
  </si>
  <si>
    <t>Small buissness under 12k rateable</t>
  </si>
  <si>
    <t>15-30k kWh for a small buissnes well use 20K kWh as were on the lower end. 20 K kWh x 16.67https://www.businessenergy.com/business-gas/ https://www.utilitybidder.co.uk/compare-business-energy/what-is-average-business-energy-consumption/ Price : https://www.google.co.uk/url?sa=t&amp;rct=j&amp;q=&amp;esrc=s&amp;source=web&amp;cd=&amp;cad=rja&amp;uact=8&amp;ved=2ahUKEwiW5eCW572AAxWNXEEAHZ3rDbIQFnoECD0QAQ&amp;url=https%3A%2F%2Fwww.switch-plan.co.uk%2Fsuppliers%2Fbritish-gas%2Fdorset%2Fpoole%2F&amp;usg=AOvVaw3LC-clmGS1LWrLRGAfWTYj&amp;opi=89978449</t>
  </si>
  <si>
    <t>22.5 kWh per year/sft. Helpful Octopus 24M-24 months fixed-15.03 p/ 22.5 kWh/sqft * 1000 sqft = 22,500 kWh/22,500 kWh * 0.1503 GBP/kWh = 3381.75 GBP https://bionic.co.uk/business-energy/guides/average-energy-usage-for-businesses/</t>
  </si>
  <si>
    <t>South Staffs Water calculated an avarage of 50 L per day per employ .260 working days x7 + 260/5 (accountant) at 4.09 per cubic meter (Water supply/Sewerage charges) https://www.south-staffs-water.co.uk/media/1509/waterusebusiness.pdf https://www.wessexwater.co.uk/bills-and-accounts/our-charges</t>
  </si>
  <si>
    <t>BSRIA estimates £23.17 per m2/ 92.09 * 23.17</t>
  </si>
  <si>
    <t>200 https://www.nimblefins.co.uk/business-insurance/commercial-property-insurance/average-cost-commercial-building-insurance-uk</t>
  </si>
  <si>
    <t>40 pounds avg per week x 48 working weeks https://thesupercleaners.co.uk/how-much-to-charge-for-office-cleaning/</t>
  </si>
  <si>
    <t>Virgin-Standard analogue line-£17.50 per month</t>
  </si>
  <si>
    <t>Vodaphone Unlimited 25 per month exc Vat so 31x8 248 per monthVoIP instead of work phones</t>
  </si>
  <si>
    <t>25.60 Vodaphone Fiber per month (307.2)+ back up Virgin £34.08 per month (408.96)</t>
  </si>
  <si>
    <t>Idrive 300 poundsfor 2 years 10TB storage x 2 for 20TB</t>
  </si>
  <si>
    <t>250 per month https://www.expertmarket.com/uk/accounting-services/how-much-accountant-cost#:~:text=Starting%20out%20with%20the%20basics,the%20size%20of%20your%20business. https://www.google.co.uk/url?sa=t&amp;rct=j&amp;q=&amp;esrc=s&amp;source=web&amp;cd=&amp;cad=rja&amp;uact=8&amp;ved=2ahUKEwj2rcrF8r2AAxVhUUEAHZU3D1EQFnoECBsQAw&amp;url=https%3A%2F%2Fwww.savvysme.com.au%2Fquestion%2F2514-how-much-does-it-cost-to-hire-an-accountant-for-a-small-business%23%3A~%3Atext%3DWith%2520all%2520monthly%2520costs%2520considered%2C%25241%252C000%2520and%2520%25245%252C000%2520per%2520year.&amp;usg=AOvVaw1f-AVXftILW_x6jVMyTvTg&amp;opi=89978449</t>
  </si>
  <si>
    <t>800 https://www.contractscounsel.com/b/professional-services-agreement-cost</t>
  </si>
  <si>
    <t>120 +140 x 8  avg insurance per year for employers' liability insurance https://www.nimblefins.co.uk/business-insurance/average-cost-business-insurance-uk</t>
  </si>
  <si>
    <t>9,3% of revenue assuming they have have 4 projects with a gross income of 125k each (9.3 avg for uk businesses)</t>
  </si>
  <si>
    <t>77-92 per person per month (85)https://www.allcopyproducts.com/blog/office-supply-budget#:~:text=A%20company%20with%201%2D4,year%20%E2%80%94%20or%20%2489.08%20per%20month.</t>
  </si>
  <si>
    <t xml:space="preserve">pizza events twice a month with soft drink (4 pizzas 4 2l drinks) pizzas are 40-60 drinks are 10. 100 pounds per month </t>
  </si>
  <si>
    <t>Drive to Warminster, Wiltshire</t>
  </si>
  <si>
    <t xml:space="preserve">Monthly Trip Food </t>
  </si>
  <si>
    <t>&lt;10hr not after 8pm</t>
  </si>
  <si>
    <t>Microsoft 365 Business Premium</t>
  </si>
  <si>
    <t>Apple Developer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</si>
</sst>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&quot;£&quot;#,##0.00;[Red]\-&quot;£&quot;#,##0.00"/>
    <numFmt numFmtId="166" formatCode="&quot;£&quot;#,##0.00"/>
    <numFmt numFmtId="167" formatCode="0.0"/>
    <numFmt numFmtId="168" formatCode="0.0%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6" fontId="0" fillId="0" borderId="1" xfId="0" applyNumberFormat="1" applyBorder="1"/>
    <xf numFmtId="0" fontId="6" fillId="0" borderId="1" xfId="0" applyFont="1" applyBorder="1"/>
    <xf numFmtId="0" fontId="11" fillId="0" borderId="0" xfId="0" applyFont="1"/>
    <xf numFmtId="0" fontId="10" fillId="0" borderId="0" xfId="0" applyFon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2" fillId="2" borderId="4" xfId="0" applyFont="1" applyFill="1" applyBorder="1"/>
    <xf numFmtId="0" fontId="11" fillId="0" borderId="0" xfId="0" applyFont="1" applyAlignment="1">
      <alignment wrapText="1"/>
    </xf>
    <xf numFmtId="166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6" fontId="2" fillId="0" borderId="1" xfId="0" applyNumberFormat="1" applyFont="1" applyBorder="1"/>
    <xf numFmtId="0" fontId="1" fillId="0" borderId="1" xfId="0" applyFont="1" applyBorder="1" applyProtection="1">
      <protection locked="0"/>
    </xf>
    <xf numFmtId="166" fontId="1" fillId="0" borderId="1" xfId="0" applyNumberFormat="1" applyFont="1" applyBorder="1" applyProtection="1">
      <protection locked="0"/>
    </xf>
    <xf numFmtId="166" fontId="0" fillId="0" borderId="0" xfId="0" applyNumberFormat="1"/>
    <xf numFmtId="9" fontId="10" fillId="0" borderId="1" xfId="0" applyNumberFormat="1" applyFont="1" applyBorder="1" applyProtection="1">
      <protection locked="0"/>
    </xf>
    <xf numFmtId="9" fontId="1" fillId="0" borderId="1" xfId="0" applyNumberFormat="1" applyFont="1" applyBorder="1" applyProtection="1">
      <protection locked="0"/>
    </xf>
    <xf numFmtId="0" fontId="12" fillId="0" borderId="0" xfId="0" applyFont="1"/>
    <xf numFmtId="0" fontId="0" fillId="0" borderId="5" xfId="0" applyBorder="1"/>
    <xf numFmtId="0" fontId="4" fillId="3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166" fontId="2" fillId="3" borderId="1" xfId="0" applyNumberFormat="1" applyFont="1" applyFill="1" applyBorder="1"/>
    <xf numFmtId="166" fontId="13" fillId="0" borderId="1" xfId="0" applyNumberFormat="1" applyFont="1" applyBorder="1"/>
    <xf numFmtId="0" fontId="7" fillId="2" borderId="1" xfId="0" applyFont="1" applyFill="1" applyBorder="1"/>
    <xf numFmtId="166" fontId="0" fillId="3" borderId="1" xfId="0" applyNumberFormat="1" applyFill="1" applyBorder="1"/>
    <xf numFmtId="0" fontId="0" fillId="0" borderId="8" xfId="0" applyBorder="1"/>
    <xf numFmtId="0" fontId="0" fillId="0" borderId="11" xfId="0" applyBorder="1"/>
    <xf numFmtId="9" fontId="8" fillId="0" borderId="1" xfId="0" applyNumberFormat="1" applyFont="1" applyBorder="1"/>
    <xf numFmtId="166" fontId="8" fillId="0" borderId="1" xfId="0" applyNumberFormat="1" applyFont="1" applyBorder="1"/>
    <xf numFmtId="166" fontId="8" fillId="3" borderId="1" xfId="0" applyNumberFormat="1" applyFont="1" applyFill="1" applyBorder="1"/>
    <xf numFmtId="0" fontId="8" fillId="3" borderId="1" xfId="0" applyFont="1" applyFill="1" applyBorder="1"/>
    <xf numFmtId="0" fontId="0" fillId="0" borderId="12" xfId="0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2" fontId="1" fillId="0" borderId="1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9" fontId="0" fillId="2" borderId="2" xfId="0" applyNumberFormat="1" applyFill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166" fontId="0" fillId="0" borderId="1" xfId="0" applyNumberFormat="1" applyBorder="1" applyAlignme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vertical="center"/>
    </xf>
    <xf numFmtId="166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6" fontId="2" fillId="0" borderId="1" xfId="0" applyNumberFormat="1" applyFont="1" applyBorder="1" applyAlignment="1">
      <alignment vertical="center"/>
    </xf>
    <xf numFmtId="166" fontId="3" fillId="2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2" fontId="0" fillId="0" borderId="0" xfId="0" applyNumberFormat="1"/>
    <xf numFmtId="167" fontId="0" fillId="0" borderId="0" xfId="0" applyNumberFormat="1"/>
    <xf numFmtId="167" fontId="0" fillId="0" borderId="4" xfId="0" applyNumberFormat="1" applyBorder="1"/>
    <xf numFmtId="0" fontId="0" fillId="4" borderId="1" xfId="0" applyFill="1" applyBorder="1"/>
    <xf numFmtId="167" fontId="2" fillId="2" borderId="1" xfId="0" applyNumberFormat="1" applyFont="1" applyFill="1" applyBorder="1" applyAlignment="1">
      <alignment wrapText="1"/>
    </xf>
    <xf numFmtId="2" fontId="2" fillId="2" borderId="1" xfId="0" applyNumberFormat="1" applyFont="1" applyFill="1" applyBorder="1" applyAlignment="1">
      <alignment wrapText="1"/>
    </xf>
    <xf numFmtId="166" fontId="2" fillId="2" borderId="1" xfId="0" applyNumberFormat="1" applyFont="1" applyFill="1" applyBorder="1" applyAlignment="1">
      <alignment wrapText="1"/>
    </xf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2" borderId="1" xfId="0" applyFill="1" applyBorder="1"/>
    <xf numFmtId="166" fontId="2" fillId="5" borderId="1" xfId="0" applyNumberFormat="1" applyFont="1" applyFill="1" applyBorder="1" applyAlignment="1">
      <alignment vertical="center"/>
    </xf>
    <xf numFmtId="166" fontId="2" fillId="2" borderId="1" xfId="0" applyNumberFormat="1" applyFont="1" applyFill="1" applyBorder="1"/>
    <xf numFmtId="165" fontId="2" fillId="2" borderId="1" xfId="0" applyNumberFormat="1" applyFont="1" applyFill="1" applyBorder="1"/>
    <xf numFmtId="0" fontId="15" fillId="2" borderId="0" xfId="0" applyFont="1" applyFill="1"/>
    <xf numFmtId="0" fontId="0" fillId="2" borderId="0" xfId="0" applyFill="1"/>
    <xf numFmtId="167" fontId="1" fillId="0" borderId="1" xfId="0" applyNumberFormat="1" applyFont="1" applyBorder="1" applyProtection="1">
      <protection locked="0"/>
    </xf>
    <xf numFmtId="167" fontId="0" fillId="0" borderId="1" xfId="0" applyNumberFormat="1" applyBorder="1" applyProtection="1">
      <protection locked="0"/>
    </xf>
    <xf numFmtId="10" fontId="1" fillId="0" borderId="3" xfId="0" applyNumberFormat="1" applyFont="1" applyBorder="1" applyProtection="1">
      <protection locked="0"/>
    </xf>
    <xf numFmtId="0" fontId="4" fillId="0" borderId="1" xfId="0" applyFont="1" applyBorder="1" applyAlignment="1">
      <alignment wrapText="1"/>
    </xf>
    <xf numFmtId="0" fontId="0" fillId="0" borderId="2" xfId="0" applyBorder="1" applyAlignment="1">
      <alignment vertical="center"/>
    </xf>
    <xf numFmtId="0" fontId="2" fillId="2" borderId="9" xfId="0" applyFont="1" applyFill="1" applyBorder="1" applyAlignment="1">
      <alignment vertical="top" wrapText="1"/>
    </xf>
    <xf numFmtId="0" fontId="5" fillId="7" borderId="0" xfId="0" applyFont="1" applyFill="1"/>
    <xf numFmtId="0" fontId="0" fillId="7" borderId="0" xfId="0" applyFill="1"/>
    <xf numFmtId="0" fontId="1" fillId="0" borderId="1" xfId="0" applyFont="1" applyBorder="1" applyAlignment="1" applyProtection="1">
      <alignment horizontal="center" vertical="center"/>
      <protection locked="0"/>
    </xf>
    <xf numFmtId="167" fontId="0" fillId="7" borderId="0" xfId="0" applyNumberFormat="1" applyFill="1"/>
    <xf numFmtId="2" fontId="0" fillId="7" borderId="0" xfId="0" applyNumberFormat="1" applyFill="1"/>
    <xf numFmtId="166" fontId="0" fillId="7" borderId="0" xfId="0" applyNumberFormat="1" applyFill="1"/>
    <xf numFmtId="0" fontId="4" fillId="8" borderId="0" xfId="0" applyFont="1" applyFill="1"/>
    <xf numFmtId="0" fontId="0" fillId="8" borderId="0" xfId="0" applyFill="1"/>
    <xf numFmtId="0" fontId="2" fillId="8" borderId="0" xfId="0" applyFont="1" applyFill="1"/>
    <xf numFmtId="167" fontId="0" fillId="8" borderId="0" xfId="0" applyNumberFormat="1" applyFill="1"/>
    <xf numFmtId="2" fontId="0" fillId="8" borderId="0" xfId="0" applyNumberFormat="1" applyFill="1"/>
    <xf numFmtId="166" fontId="0" fillId="8" borderId="0" xfId="0" applyNumberFormat="1" applyFill="1"/>
    <xf numFmtId="166" fontId="15" fillId="8" borderId="0" xfId="0" applyNumberFormat="1" applyFont="1" applyFill="1"/>
    <xf numFmtId="0" fontId="4" fillId="9" borderId="0" xfId="0" applyFont="1" applyFill="1"/>
    <xf numFmtId="0" fontId="0" fillId="9" borderId="0" xfId="0" applyFill="1"/>
    <xf numFmtId="166" fontId="2" fillId="9" borderId="1" xfId="0" applyNumberFormat="1" applyFont="1" applyFill="1" applyBorder="1"/>
    <xf numFmtId="0" fontId="4" fillId="10" borderId="0" xfId="0" applyFont="1" applyFill="1"/>
    <xf numFmtId="0" fontId="0" fillId="10" borderId="0" xfId="0" applyFill="1"/>
    <xf numFmtId="166" fontId="3" fillId="10" borderId="1" xfId="0" applyNumberFormat="1" applyFont="1" applyFill="1" applyBorder="1"/>
    <xf numFmtId="0" fontId="4" fillId="11" borderId="0" xfId="0" applyFont="1" applyFill="1"/>
    <xf numFmtId="0" fontId="0" fillId="11" borderId="0" xfId="0" applyFill="1"/>
    <xf numFmtId="166" fontId="2" fillId="11" borderId="3" xfId="0" applyNumberFormat="1" applyFont="1" applyFill="1" applyBorder="1"/>
    <xf numFmtId="0" fontId="4" fillId="12" borderId="0" xfId="0" applyFont="1" applyFill="1"/>
    <xf numFmtId="0" fontId="0" fillId="12" borderId="0" xfId="0" applyFill="1"/>
    <xf numFmtId="0" fontId="4" fillId="13" borderId="0" xfId="0" applyFont="1" applyFill="1"/>
    <xf numFmtId="0" fontId="0" fillId="13" borderId="0" xfId="0" applyFill="1"/>
    <xf numFmtId="166" fontId="3" fillId="13" borderId="1" xfId="0" applyNumberFormat="1" applyFont="1" applyFill="1" applyBorder="1"/>
    <xf numFmtId="0" fontId="4" fillId="14" borderId="0" xfId="0" applyFont="1" applyFill="1"/>
    <xf numFmtId="0" fontId="0" fillId="14" borderId="0" xfId="0" applyFill="1"/>
    <xf numFmtId="166" fontId="3" fillId="14" borderId="3" xfId="0" applyNumberFormat="1" applyFont="1" applyFill="1" applyBorder="1"/>
    <xf numFmtId="166" fontId="2" fillId="15" borderId="1" xfId="0" applyNumberFormat="1" applyFont="1" applyFill="1" applyBorder="1" applyAlignment="1">
      <alignment vertical="center"/>
    </xf>
    <xf numFmtId="10" fontId="0" fillId="0" borderId="0" xfId="0" applyNumberFormat="1"/>
    <xf numFmtId="9" fontId="0" fillId="0" borderId="0" xfId="0" applyNumberFormat="1"/>
    <xf numFmtId="10" fontId="2" fillId="2" borderId="6" xfId="0" applyNumberFormat="1" applyFont="1" applyFill="1" applyBorder="1" applyAlignment="1">
      <alignment vertical="top" wrapText="1"/>
    </xf>
    <xf numFmtId="166" fontId="4" fillId="5" borderId="1" xfId="0" applyNumberFormat="1" applyFont="1" applyFill="1" applyBorder="1"/>
    <xf numFmtId="166" fontId="2" fillId="5" borderId="1" xfId="0" applyNumberFormat="1" applyFont="1" applyFill="1" applyBorder="1"/>
    <xf numFmtId="166" fontId="4" fillId="5" borderId="2" xfId="0" applyNumberFormat="1" applyFont="1" applyFill="1" applyBorder="1"/>
    <xf numFmtId="166" fontId="4" fillId="5" borderId="3" xfId="0" applyNumberFormat="1" applyFont="1" applyFill="1" applyBorder="1"/>
    <xf numFmtId="166" fontId="3" fillId="5" borderId="1" xfId="0" applyNumberFormat="1" applyFont="1" applyFill="1" applyBorder="1"/>
    <xf numFmtId="166" fontId="0" fillId="5" borderId="1" xfId="0" applyNumberFormat="1" applyFill="1" applyBorder="1"/>
    <xf numFmtId="166" fontId="16" fillId="16" borderId="13" xfId="0" applyNumberFormat="1" applyFont="1" applyFill="1" applyBorder="1"/>
    <xf numFmtId="166" fontId="16" fillId="17" borderId="13" xfId="0" applyNumberFormat="1" applyFont="1" applyFill="1" applyBorder="1"/>
    <xf numFmtId="166" fontId="2" fillId="11" borderId="1" xfId="0" applyNumberFormat="1" applyFont="1" applyFill="1" applyBorder="1" applyAlignment="1">
      <alignment vertical="center"/>
    </xf>
    <xf numFmtId="166" fontId="2" fillId="10" borderId="1" xfId="0" applyNumberFormat="1" applyFont="1" applyFill="1" applyBorder="1" applyAlignment="1">
      <alignment vertical="center"/>
    </xf>
    <xf numFmtId="168" fontId="10" fillId="0" borderId="1" xfId="0" applyNumberFormat="1" applyFont="1" applyBorder="1" applyAlignment="1" applyProtection="1">
      <alignment vertical="center"/>
      <protection locked="0"/>
    </xf>
    <xf numFmtId="168" fontId="10" fillId="6" borderId="1" xfId="0" applyNumberFormat="1" applyFont="1" applyFill="1" applyBorder="1" applyAlignment="1" applyProtection="1">
      <alignment vertical="center"/>
      <protection locked="0"/>
    </xf>
    <xf numFmtId="166" fontId="2" fillId="18" borderId="1" xfId="0" applyNumberFormat="1" applyFont="1" applyFill="1" applyBorder="1" applyAlignment="1">
      <alignment vertical="center"/>
    </xf>
    <xf numFmtId="166" fontId="2" fillId="8" borderId="1" xfId="0" applyNumberFormat="1" applyFont="1" applyFill="1" applyBorder="1" applyAlignment="1">
      <alignment vertical="center"/>
    </xf>
    <xf numFmtId="166" fontId="2" fillId="19" borderId="1" xfId="0" applyNumberFormat="1" applyFont="1" applyFill="1" applyBorder="1" applyAlignment="1">
      <alignment vertical="center"/>
    </xf>
    <xf numFmtId="0" fontId="15" fillId="2" borderId="0" xfId="0" applyFont="1" applyFill="1" applyAlignment="1">
      <alignment horizontal="left"/>
    </xf>
    <xf numFmtId="0" fontId="0" fillId="6" borderId="14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2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3" fillId="2" borderId="2" xfId="0" applyFont="1" applyFill="1" applyBorder="1"/>
    <xf numFmtId="0" fontId="3" fillId="2" borderId="3" xfId="0" applyFont="1" applyFill="1" applyBorder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10" fillId="0" borderId="2" xfId="0" applyFont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3" xfId="0" applyFont="1" applyBorder="1" applyAlignment="1" applyProtection="1">
      <alignment horizontal="left"/>
      <protection locked="0"/>
    </xf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3" fillId="0" borderId="10" xfId="0" applyFont="1" applyBorder="1"/>
    <xf numFmtId="0" fontId="3" fillId="0" borderId="8" xfId="0" applyFont="1" applyBorder="1"/>
    <xf numFmtId="0" fontId="0" fillId="0" borderId="7" xfId="0" applyBorder="1"/>
    <xf numFmtId="0" fontId="0" fillId="0" borderId="5" xfId="0" applyBorder="1"/>
    <xf numFmtId="166" fontId="1" fillId="0" borderId="9" xfId="0" applyNumberFormat="1" applyFont="1" applyBorder="1" applyProtection="1">
      <protection locked="0"/>
    </xf>
    <xf numFmtId="166" fontId="1" fillId="0" borderId="6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3" xfId="0" applyFont="1" applyBorder="1" applyProtection="1">
      <protection locked="0"/>
    </xf>
    <xf numFmtId="166" fontId="0" fillId="0" borderId="9" xfId="0" applyNumberFormat="1" applyBorder="1"/>
    <xf numFmtId="166" fontId="0" fillId="0" borderId="6" xfId="0" applyNumberFormat="1" applyBorder="1"/>
    <xf numFmtId="0" fontId="0" fillId="0" borderId="4" xfId="0" applyBorder="1"/>
    <xf numFmtId="17" fontId="4" fillId="2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0" fillId="0" borderId="4" xfId="0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/>
    <xf numFmtId="0" fontId="2" fillId="2" borderId="17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3" fillId="2" borderId="4" xfId="0" applyFont="1" applyFill="1" applyBorder="1"/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66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166" fontId="1" fillId="0" borderId="1" xfId="0" applyNumberFormat="1" applyFont="1" applyBorder="1" applyProtection="1">
      <protection locked="0"/>
    </xf>
    <xf numFmtId="0" fontId="17" fillId="21" borderId="19" xfId="0" applyFont="1" applyFill="1" applyBorder="1" applyAlignment="1" applyProtection="1">
      <alignment vertical="center" wrapText="1"/>
      <protection locked="0"/>
    </xf>
    <xf numFmtId="0" fontId="18" fillId="20" borderId="19" xfId="0" applyFont="1" applyFill="1" applyBorder="1" applyAlignment="1" applyProtection="1">
      <alignment vertical="center" wrapText="1"/>
      <protection locked="0"/>
    </xf>
    <xf numFmtId="0" fontId="18" fillId="0" borderId="19" xfId="0" applyFont="1" applyBorder="1" applyAlignment="1" applyProtection="1">
      <alignment vertical="center"/>
      <protection locked="0"/>
    </xf>
    <xf numFmtId="166" fontId="1" fillId="0" borderId="1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166" fontId="1" fillId="0" borderId="1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166" fontId="1" fillId="0" borderId="1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166" fontId="1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33"/>
  <sheetViews>
    <sheetView topLeftCell="A10" zoomScaleNormal="100" workbookViewId="0">
      <selection activeCell="D24" sqref="D24"/>
    </sheetView>
  </sheetViews>
  <sheetFormatPr defaultColWidth="8.85546875" defaultRowHeight="15" x14ac:dyDescent="0.25"/>
  <cols>
    <col min="1" max="1" width="3.42578125" customWidth="1"/>
    <col min="2" max="2" width="4.42578125" customWidth="1"/>
    <col min="3" max="3" width="40.28515625" customWidth="1"/>
    <col min="4" max="4" width="6.7109375" customWidth="1"/>
    <col min="5" max="5" width="16.7109375" customWidth="1"/>
    <col min="6" max="6" width="13.28515625" customWidth="1"/>
  </cols>
  <sheetData>
    <row r="1" spans="1:6" ht="28.5" customHeight="1" thickTop="1" thickBot="1" x14ac:dyDescent="0.4">
      <c r="A1" s="136" t="s">
        <v>136</v>
      </c>
      <c r="B1" s="136"/>
      <c r="C1" s="136"/>
      <c r="D1" s="137"/>
      <c r="E1" s="138"/>
      <c r="F1" s="139"/>
    </row>
    <row r="2" spans="1:6" ht="15.75" thickTop="1" x14ac:dyDescent="0.25"/>
    <row r="3" spans="1:6" x14ac:dyDescent="0.25">
      <c r="A3" s="49" t="s">
        <v>137</v>
      </c>
    </row>
    <row r="5" spans="1:6" ht="23.25" x14ac:dyDescent="0.35">
      <c r="A5" s="87" t="s">
        <v>110</v>
      </c>
      <c r="B5" s="88"/>
      <c r="C5" s="88"/>
      <c r="D5" s="88"/>
      <c r="E5" s="88"/>
      <c r="F5" s="88"/>
    </row>
    <row r="7" spans="1:6" ht="18.75" x14ac:dyDescent="0.3">
      <c r="A7" s="2" t="s">
        <v>102</v>
      </c>
    </row>
    <row r="8" spans="1:6" ht="18.75" x14ac:dyDescent="0.3">
      <c r="A8" s="2"/>
    </row>
    <row r="9" spans="1:6" ht="18.75" x14ac:dyDescent="0.3">
      <c r="A9" s="2"/>
      <c r="B9" s="49" t="s">
        <v>138</v>
      </c>
    </row>
    <row r="10" spans="1:6" ht="18.75" x14ac:dyDescent="0.3">
      <c r="A10" s="2"/>
      <c r="B10" s="11"/>
    </row>
    <row r="11" spans="1:6" ht="18.75" x14ac:dyDescent="0.3">
      <c r="A11" s="2"/>
      <c r="B11" s="12" t="s">
        <v>90</v>
      </c>
    </row>
    <row r="12" spans="1:6" ht="18.75" x14ac:dyDescent="0.3">
      <c r="A12" s="2"/>
    </row>
    <row r="13" spans="1:6" ht="45" x14ac:dyDescent="0.25">
      <c r="B13" s="5"/>
      <c r="C13" s="5"/>
      <c r="D13" s="5"/>
      <c r="E13" s="62" t="s">
        <v>10</v>
      </c>
      <c r="F13" s="63" t="s">
        <v>89</v>
      </c>
    </row>
    <row r="14" spans="1:6" s="51" customFormat="1" ht="20.100000000000001" customHeight="1" x14ac:dyDescent="0.25">
      <c r="B14" s="52">
        <v>1</v>
      </c>
      <c r="C14" s="144" t="s">
        <v>2</v>
      </c>
      <c r="D14" s="145"/>
      <c r="E14" s="134">
        <f>SUM(Staff!AK29)</f>
        <v>34678.179166666669</v>
      </c>
      <c r="F14" s="89" t="s">
        <v>104</v>
      </c>
    </row>
    <row r="15" spans="1:6" s="51" customFormat="1" ht="20.100000000000001" customHeight="1" x14ac:dyDescent="0.25">
      <c r="B15" s="52">
        <v>2</v>
      </c>
      <c r="C15" s="144" t="s">
        <v>1</v>
      </c>
      <c r="D15" s="145"/>
      <c r="E15" s="133">
        <f>SUM(Freelance!F17)</f>
        <v>8951.6</v>
      </c>
      <c r="F15" s="89" t="s">
        <v>104</v>
      </c>
    </row>
    <row r="16" spans="1:6" s="51" customFormat="1" ht="20.100000000000001" customHeight="1" x14ac:dyDescent="0.25">
      <c r="B16" s="52">
        <v>3</v>
      </c>
      <c r="C16" s="144" t="s">
        <v>4</v>
      </c>
      <c r="D16" s="145"/>
      <c r="E16" s="130">
        <f>SUM('OH Loading'!V34)</f>
        <v>26693.888999999999</v>
      </c>
      <c r="F16" s="89" t="s">
        <v>105</v>
      </c>
    </row>
    <row r="17" spans="2:6" s="51" customFormat="1" ht="20.100000000000001" customHeight="1" x14ac:dyDescent="0.25">
      <c r="B17" s="52">
        <v>4</v>
      </c>
      <c r="C17" s="144" t="s">
        <v>3</v>
      </c>
      <c r="D17" s="145"/>
      <c r="E17" s="129">
        <f>SUM('OH Loading'!W34)</f>
        <v>3141.625</v>
      </c>
      <c r="F17" s="89" t="s">
        <v>105</v>
      </c>
    </row>
    <row r="18" spans="2:6" s="51" customFormat="1" ht="20.100000000000001" customHeight="1" x14ac:dyDescent="0.25">
      <c r="B18" s="52">
        <v>5</v>
      </c>
      <c r="C18" s="144" t="s">
        <v>5</v>
      </c>
      <c r="D18" s="145"/>
      <c r="E18" s="117">
        <f>SUM('Proj Costs'!G21)</f>
        <v>450</v>
      </c>
      <c r="F18" s="89" t="s">
        <v>106</v>
      </c>
    </row>
    <row r="19" spans="2:6" s="51" customFormat="1" ht="20.100000000000001" customHeight="1" x14ac:dyDescent="0.25">
      <c r="B19" s="52">
        <v>6</v>
      </c>
      <c r="C19" s="144" t="s">
        <v>6</v>
      </c>
      <c r="D19" s="145"/>
      <c r="E19" s="135">
        <f>SUM(TrcAccSub!F18)</f>
        <v>236.5</v>
      </c>
      <c r="F19" s="89" t="s">
        <v>107</v>
      </c>
    </row>
    <row r="20" spans="2:6" s="51" customFormat="1" x14ac:dyDescent="0.25">
      <c r="B20" s="55"/>
      <c r="C20" s="55"/>
      <c r="D20" s="55"/>
      <c r="E20" s="56"/>
      <c r="F20" s="57"/>
    </row>
    <row r="21" spans="2:6" s="51" customFormat="1" ht="20.100000000000001" customHeight="1" x14ac:dyDescent="0.25">
      <c r="B21" s="58"/>
      <c r="C21" s="144" t="s">
        <v>7</v>
      </c>
      <c r="D21" s="145"/>
      <c r="E21" s="76">
        <f>SUM(E14:E19)</f>
        <v>74151.79316666667</v>
      </c>
      <c r="F21" s="59"/>
    </row>
    <row r="22" spans="2:6" s="51" customFormat="1" x14ac:dyDescent="0.25">
      <c r="B22" s="55"/>
      <c r="C22" s="55"/>
      <c r="D22" s="55"/>
      <c r="E22" s="56"/>
      <c r="F22" s="57"/>
    </row>
    <row r="23" spans="2:6" s="51" customFormat="1" ht="20.100000000000001" customHeight="1" x14ac:dyDescent="0.25">
      <c r="B23" s="58"/>
      <c r="C23" s="58" t="s">
        <v>112</v>
      </c>
      <c r="D23" s="131">
        <v>0.15</v>
      </c>
      <c r="E23" s="53">
        <f>SUM(E21*D23)</f>
        <v>11122.768975000001</v>
      </c>
      <c r="F23" s="89" t="s">
        <v>108</v>
      </c>
    </row>
    <row r="24" spans="2:6" s="51" customFormat="1" ht="20.100000000000001" customHeight="1" x14ac:dyDescent="0.25">
      <c r="B24" s="58"/>
      <c r="C24" s="58" t="s">
        <v>113</v>
      </c>
      <c r="D24" s="131">
        <v>0.1</v>
      </c>
      <c r="E24" s="53">
        <f>SUM(E21*D24)</f>
        <v>7415.1793166666675</v>
      </c>
      <c r="F24" s="89" t="s">
        <v>109</v>
      </c>
    </row>
    <row r="25" spans="2:6" s="51" customFormat="1" x14ac:dyDescent="0.25">
      <c r="B25" s="55"/>
      <c r="C25" s="55"/>
      <c r="D25" s="55"/>
      <c r="E25" s="56"/>
      <c r="F25" s="57"/>
    </row>
    <row r="26" spans="2:6" s="51" customFormat="1" ht="21.95" customHeight="1" x14ac:dyDescent="0.25">
      <c r="B26" s="58"/>
      <c r="C26" s="140" t="s">
        <v>8</v>
      </c>
      <c r="D26" s="141"/>
      <c r="E26" s="60">
        <f>SUM(E21:E24)</f>
        <v>92689.74145833333</v>
      </c>
      <c r="F26" s="54"/>
    </row>
    <row r="27" spans="2:6" s="51" customFormat="1" ht="20.100000000000001" customHeight="1" x14ac:dyDescent="0.25">
      <c r="B27" s="58"/>
      <c r="C27" s="85" t="s">
        <v>140</v>
      </c>
      <c r="D27" s="132">
        <v>0.2</v>
      </c>
      <c r="E27" s="53">
        <f>SUM(E26*D27)</f>
        <v>18537.948291666668</v>
      </c>
      <c r="F27" s="54"/>
    </row>
    <row r="28" spans="2:6" s="51" customFormat="1" ht="33.950000000000003" customHeight="1" x14ac:dyDescent="0.25">
      <c r="B28" s="58"/>
      <c r="C28" s="142" t="s">
        <v>9</v>
      </c>
      <c r="D28" s="143"/>
      <c r="E28" s="61">
        <f>SUM(E26:E27)</f>
        <v>111227.68974999999</v>
      </c>
      <c r="F28" s="89" t="s">
        <v>103</v>
      </c>
    </row>
    <row r="30" spans="2:6" x14ac:dyDescent="0.25">
      <c r="C30" s="50" t="s">
        <v>125</v>
      </c>
    </row>
    <row r="31" spans="2:6" x14ac:dyDescent="0.25">
      <c r="C31" s="50"/>
    </row>
    <row r="33" spans="5:5" x14ac:dyDescent="0.25">
      <c r="E33" s="24"/>
    </row>
  </sheetData>
  <sheetProtection algorithmName="SHA-512" hashValue="V0lE0IKXU5QwV4hFwvRsxNSWf6a8z2gLbX7AO4NWkKbGLRD/cQU7UeeGZqKFdmuTNLNpuYcbPLdJGJWoOHH85w==" saltValue="muGpq1TEgjJTPhYl4iTIAg==" spinCount="100000" sheet="1" selectLockedCells="1"/>
  <mergeCells count="11">
    <mergeCell ref="A1:C1"/>
    <mergeCell ref="D1:F1"/>
    <mergeCell ref="C26:D26"/>
    <mergeCell ref="C28:D28"/>
    <mergeCell ref="C21:D21"/>
    <mergeCell ref="C14:D1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9"/>
  <sheetViews>
    <sheetView topLeftCell="K1" zoomScale="85" zoomScaleNormal="85" workbookViewId="0">
      <selection activeCell="R18" sqref="R18"/>
    </sheetView>
  </sheetViews>
  <sheetFormatPr defaultColWidth="8.85546875" defaultRowHeight="15" x14ac:dyDescent="0.25"/>
  <cols>
    <col min="1" max="1" width="3.140625" customWidth="1"/>
    <col min="2" max="2" width="15.7109375" customWidth="1"/>
    <col min="3" max="5" width="15.28515625" customWidth="1"/>
    <col min="6" max="6" width="11.42578125" style="67" customWidth="1"/>
    <col min="7" max="7" width="11.42578125" style="66" customWidth="1"/>
    <col min="8" max="8" width="15.7109375" style="24" customWidth="1"/>
    <col min="9" max="9" width="1.7109375" customWidth="1"/>
    <col min="10" max="35" width="4.7109375" customWidth="1"/>
    <col min="36" max="36" width="12.140625" customWidth="1"/>
    <col min="37" max="37" width="19.42578125" customWidth="1"/>
  </cols>
  <sheetData>
    <row r="1" spans="1:37" ht="23.25" x14ac:dyDescent="0.35">
      <c r="A1" s="87" t="s">
        <v>0</v>
      </c>
      <c r="B1" s="88"/>
      <c r="C1" s="88"/>
      <c r="D1" s="88"/>
      <c r="E1" s="88"/>
      <c r="F1" s="90"/>
      <c r="G1" s="91"/>
      <c r="H1" s="92"/>
    </row>
    <row r="2" spans="1:37" ht="23.25" x14ac:dyDescent="0.35">
      <c r="A2" s="3"/>
    </row>
    <row r="3" spans="1:37" ht="18.75" x14ac:dyDescent="0.3">
      <c r="A3" s="93" t="s">
        <v>126</v>
      </c>
      <c r="B3" s="94"/>
      <c r="C3" s="94"/>
      <c r="D3" s="95"/>
      <c r="E3" s="95"/>
      <c r="F3" s="96"/>
      <c r="G3" s="97"/>
      <c r="H3" s="98"/>
      <c r="J3" s="50" t="s">
        <v>114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7" x14ac:dyDescent="0.25">
      <c r="D4" s="64" t="s">
        <v>118</v>
      </c>
      <c r="E4" s="65"/>
      <c r="F4" s="68"/>
      <c r="G4" s="83">
        <v>0.13800000000000001</v>
      </c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</row>
    <row r="5" spans="1:37" ht="15.75" x14ac:dyDescent="0.25">
      <c r="B5" s="1"/>
      <c r="J5" s="50" t="s">
        <v>121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</row>
    <row r="6" spans="1:37" ht="15.75" x14ac:dyDescent="0.25">
      <c r="B6" s="1" t="s">
        <v>100</v>
      </c>
    </row>
    <row r="7" spans="1:37" ht="48" customHeight="1" x14ac:dyDescent="0.25">
      <c r="B7" s="6" t="s">
        <v>98</v>
      </c>
      <c r="C7" s="6" t="s">
        <v>12</v>
      </c>
      <c r="D7" s="6" t="s">
        <v>13</v>
      </c>
      <c r="E7" s="14" t="s">
        <v>119</v>
      </c>
      <c r="F7" s="70" t="s">
        <v>115</v>
      </c>
      <c r="G7" s="71" t="s">
        <v>116</v>
      </c>
      <c r="H7" s="72" t="s">
        <v>120</v>
      </c>
      <c r="I7" s="6"/>
      <c r="J7" s="6">
        <v>1</v>
      </c>
      <c r="K7" s="6">
        <v>2</v>
      </c>
      <c r="L7" s="6">
        <v>3</v>
      </c>
      <c r="M7" s="6">
        <v>4</v>
      </c>
      <c r="N7" s="6">
        <v>5</v>
      </c>
      <c r="O7" s="6">
        <v>6</v>
      </c>
      <c r="P7" s="6">
        <v>7</v>
      </c>
      <c r="Q7" s="6">
        <v>8</v>
      </c>
      <c r="R7" s="6">
        <v>9</v>
      </c>
      <c r="S7" s="6">
        <v>10</v>
      </c>
      <c r="T7" s="6">
        <v>11</v>
      </c>
      <c r="U7" s="6">
        <v>12</v>
      </c>
      <c r="V7" s="6">
        <v>13</v>
      </c>
      <c r="W7" s="6">
        <v>14</v>
      </c>
      <c r="X7" s="6">
        <v>15</v>
      </c>
      <c r="Y7" s="6">
        <v>16</v>
      </c>
      <c r="Z7" s="6">
        <v>17</v>
      </c>
      <c r="AA7" s="6">
        <v>18</v>
      </c>
      <c r="AB7" s="6">
        <v>19</v>
      </c>
      <c r="AC7" s="6">
        <v>20</v>
      </c>
      <c r="AD7" s="6">
        <v>21</v>
      </c>
      <c r="AE7" s="6">
        <v>22</v>
      </c>
      <c r="AF7" s="6">
        <v>23</v>
      </c>
      <c r="AG7" s="6">
        <v>24</v>
      </c>
      <c r="AH7" s="6">
        <v>25</v>
      </c>
      <c r="AI7" s="6">
        <v>26</v>
      </c>
      <c r="AJ7" s="6" t="s">
        <v>117</v>
      </c>
      <c r="AK7" s="6" t="s">
        <v>101</v>
      </c>
    </row>
    <row r="8" spans="1:37" x14ac:dyDescent="0.25">
      <c r="B8" s="193" t="s">
        <v>99</v>
      </c>
      <c r="C8" s="193" t="s">
        <v>143</v>
      </c>
      <c r="D8" s="194">
        <v>50000</v>
      </c>
      <c r="E8" s="78">
        <f>IF(D8="","",(SUM(D8*$G$4)+D8))</f>
        <v>56900</v>
      </c>
      <c r="F8" s="81">
        <v>48</v>
      </c>
      <c r="G8" s="46">
        <v>40</v>
      </c>
      <c r="H8" s="77">
        <f>IF(D8="","",(SUM(E8/(F8*G8))))</f>
        <v>29.635416666666668</v>
      </c>
      <c r="I8" s="69"/>
      <c r="J8" s="195">
        <v>40</v>
      </c>
      <c r="K8" s="195">
        <v>40</v>
      </c>
      <c r="L8" s="195">
        <v>40</v>
      </c>
      <c r="M8" s="195">
        <v>40</v>
      </c>
      <c r="N8" s="195">
        <v>16</v>
      </c>
      <c r="O8" s="195">
        <v>0</v>
      </c>
      <c r="P8" s="195">
        <v>0</v>
      </c>
      <c r="Q8" s="195">
        <v>0</v>
      </c>
      <c r="R8" s="195">
        <v>8</v>
      </c>
      <c r="S8" s="195">
        <v>0</v>
      </c>
      <c r="T8" s="195">
        <v>32</v>
      </c>
      <c r="U8" s="195">
        <v>0</v>
      </c>
      <c r="V8" s="195">
        <v>0</v>
      </c>
      <c r="W8" s="195">
        <v>8</v>
      </c>
      <c r="X8" s="195">
        <v>0</v>
      </c>
      <c r="Y8" s="195">
        <v>16</v>
      </c>
      <c r="Z8" s="195">
        <v>0</v>
      </c>
      <c r="AA8" s="195">
        <v>24</v>
      </c>
      <c r="AB8" s="195">
        <v>24</v>
      </c>
      <c r="AC8" s="195">
        <v>8</v>
      </c>
      <c r="AD8" s="195">
        <v>0</v>
      </c>
      <c r="AE8" s="195">
        <v>0</v>
      </c>
      <c r="AF8" s="195">
        <v>0</v>
      </c>
      <c r="AG8" s="195">
        <v>0</v>
      </c>
      <c r="AH8" s="195">
        <v>0</v>
      </c>
      <c r="AI8" s="195">
        <v>0</v>
      </c>
      <c r="AJ8" s="6">
        <f>IF(D8="","",(SUM(J8:AI8)))</f>
        <v>296</v>
      </c>
      <c r="AK8" s="77">
        <f>IF(D8="","",(SUM(AJ8*H8)))</f>
        <v>8772.0833333333339</v>
      </c>
    </row>
    <row r="9" spans="1:37" x14ac:dyDescent="0.25">
      <c r="B9" s="193" t="s">
        <v>144</v>
      </c>
      <c r="C9" s="193" t="s">
        <v>145</v>
      </c>
      <c r="D9" s="194">
        <v>45000</v>
      </c>
      <c r="E9" s="78">
        <f t="shared" ref="E9:E26" si="0">IF(D9="","",(SUM(D9*$G$4)+D9))</f>
        <v>51210</v>
      </c>
      <c r="F9" s="81">
        <v>48</v>
      </c>
      <c r="G9" s="46">
        <v>40</v>
      </c>
      <c r="H9" s="77">
        <f t="shared" ref="H9:H26" si="1">IF(D9="","",(SUM(E9/(F9*G9))))</f>
        <v>26.671875</v>
      </c>
      <c r="I9" s="69"/>
      <c r="J9" s="195">
        <v>32</v>
      </c>
      <c r="K9" s="195">
        <v>40</v>
      </c>
      <c r="L9" s="195">
        <v>24</v>
      </c>
      <c r="M9" s="195">
        <v>16</v>
      </c>
      <c r="N9" s="195">
        <v>0</v>
      </c>
      <c r="O9" s="195">
        <v>0</v>
      </c>
      <c r="P9" s="195">
        <v>0</v>
      </c>
      <c r="Q9" s="195">
        <v>0</v>
      </c>
      <c r="R9" s="195">
        <v>0</v>
      </c>
      <c r="S9" s="195">
        <v>0</v>
      </c>
      <c r="T9" s="195">
        <v>16</v>
      </c>
      <c r="U9" s="195">
        <v>0</v>
      </c>
      <c r="V9" s="195">
        <v>0</v>
      </c>
      <c r="W9" s="195">
        <v>0</v>
      </c>
      <c r="X9" s="195">
        <v>0</v>
      </c>
      <c r="Y9" s="195">
        <v>40</v>
      </c>
      <c r="Z9" s="195">
        <v>0</v>
      </c>
      <c r="AA9" s="195">
        <v>24</v>
      </c>
      <c r="AB9" s="195">
        <v>32</v>
      </c>
      <c r="AC9" s="195">
        <v>8</v>
      </c>
      <c r="AD9" s="195">
        <v>0</v>
      </c>
      <c r="AE9" s="195">
        <v>0</v>
      </c>
      <c r="AF9" s="195">
        <v>0</v>
      </c>
      <c r="AG9" s="195">
        <v>0</v>
      </c>
      <c r="AH9" s="195">
        <v>0</v>
      </c>
      <c r="AI9" s="195">
        <v>0</v>
      </c>
      <c r="AJ9" s="6">
        <f t="shared" ref="AJ9:AJ26" si="2">IF(D9="","",(SUM(J9:AI9)))</f>
        <v>232</v>
      </c>
      <c r="AK9" s="77">
        <f t="shared" ref="AK9:AK26" si="3">IF(D9="","",(SUM(AJ9*H9)))</f>
        <v>6187.875</v>
      </c>
    </row>
    <row r="10" spans="1:37" x14ac:dyDescent="0.25">
      <c r="B10" s="192" t="s">
        <v>146</v>
      </c>
      <c r="C10" s="192" t="s">
        <v>147</v>
      </c>
      <c r="D10" s="192">
        <v>5000</v>
      </c>
      <c r="E10" s="73">
        <f t="shared" si="0"/>
        <v>5690</v>
      </c>
      <c r="F10" s="82">
        <v>48</v>
      </c>
      <c r="G10" s="47">
        <v>40</v>
      </c>
      <c r="H10" s="77">
        <f t="shared" si="1"/>
        <v>2.9635416666666665</v>
      </c>
      <c r="I10" s="69"/>
      <c r="J10" s="195">
        <v>8</v>
      </c>
      <c r="K10" s="195">
        <v>8</v>
      </c>
      <c r="L10" s="195">
        <v>8</v>
      </c>
      <c r="M10" s="195">
        <v>8</v>
      </c>
      <c r="N10" s="195">
        <v>8</v>
      </c>
      <c r="O10" s="195">
        <v>8</v>
      </c>
      <c r="P10" s="195">
        <v>8</v>
      </c>
      <c r="Q10" s="195">
        <v>8</v>
      </c>
      <c r="R10" s="195">
        <v>8</v>
      </c>
      <c r="S10" s="195">
        <v>8</v>
      </c>
      <c r="T10" s="195">
        <v>8</v>
      </c>
      <c r="U10" s="195">
        <v>8</v>
      </c>
      <c r="V10" s="195">
        <v>8</v>
      </c>
      <c r="W10" s="195">
        <v>8</v>
      </c>
      <c r="X10" s="195">
        <v>8</v>
      </c>
      <c r="Y10" s="195">
        <v>8</v>
      </c>
      <c r="Z10" s="195">
        <v>8</v>
      </c>
      <c r="AA10" s="195">
        <v>8</v>
      </c>
      <c r="AB10" s="195">
        <v>8</v>
      </c>
      <c r="AC10" s="195">
        <v>8</v>
      </c>
      <c r="AD10" s="195">
        <v>0</v>
      </c>
      <c r="AE10" s="195">
        <v>0</v>
      </c>
      <c r="AF10" s="195">
        <v>0</v>
      </c>
      <c r="AG10" s="195">
        <v>0</v>
      </c>
      <c r="AH10" s="195">
        <v>0</v>
      </c>
      <c r="AI10" s="195">
        <v>0</v>
      </c>
      <c r="AJ10" s="75">
        <f t="shared" si="2"/>
        <v>160</v>
      </c>
      <c r="AK10" s="74">
        <f t="shared" si="3"/>
        <v>474.16666666666663</v>
      </c>
    </row>
    <row r="11" spans="1:37" x14ac:dyDescent="0.25">
      <c r="B11" s="192" t="s">
        <v>148</v>
      </c>
      <c r="C11" s="192" t="s">
        <v>149</v>
      </c>
      <c r="D11" s="192">
        <v>40000</v>
      </c>
      <c r="E11" s="73">
        <f t="shared" si="0"/>
        <v>45520</v>
      </c>
      <c r="F11" s="82">
        <v>48</v>
      </c>
      <c r="G11" s="47">
        <v>40</v>
      </c>
      <c r="H11" s="77">
        <f t="shared" si="1"/>
        <v>23.708333333333332</v>
      </c>
      <c r="I11" s="69"/>
      <c r="J11" s="195">
        <v>8</v>
      </c>
      <c r="K11" s="195">
        <v>0</v>
      </c>
      <c r="L11" s="195">
        <v>0</v>
      </c>
      <c r="M11" s="195">
        <v>0</v>
      </c>
      <c r="N11" s="195">
        <v>24</v>
      </c>
      <c r="O11" s="195">
        <v>0</v>
      </c>
      <c r="P11" s="195">
        <v>24</v>
      </c>
      <c r="Q11" s="195">
        <v>16</v>
      </c>
      <c r="R11" s="195">
        <v>0</v>
      </c>
      <c r="S11" s="195">
        <v>32</v>
      </c>
      <c r="T11" s="195">
        <v>40</v>
      </c>
      <c r="U11" s="195">
        <v>0</v>
      </c>
      <c r="V11" s="195">
        <v>0</v>
      </c>
      <c r="W11" s="195">
        <v>0</v>
      </c>
      <c r="X11" s="195">
        <v>16</v>
      </c>
      <c r="Y11" s="195">
        <v>0</v>
      </c>
      <c r="Z11" s="195">
        <v>0</v>
      </c>
      <c r="AA11" s="195">
        <v>0</v>
      </c>
      <c r="AB11" s="195">
        <v>24</v>
      </c>
      <c r="AC11" s="195">
        <v>16</v>
      </c>
      <c r="AD11" s="195">
        <v>0</v>
      </c>
      <c r="AE11" s="195">
        <v>0</v>
      </c>
      <c r="AF11" s="195">
        <v>0</v>
      </c>
      <c r="AG11" s="195">
        <v>0</v>
      </c>
      <c r="AH11" s="195">
        <v>0</v>
      </c>
      <c r="AI11" s="195">
        <v>0</v>
      </c>
      <c r="AJ11" s="75">
        <f t="shared" si="2"/>
        <v>200</v>
      </c>
      <c r="AK11" s="74">
        <f t="shared" si="3"/>
        <v>4741.6666666666661</v>
      </c>
    </row>
    <row r="12" spans="1:37" x14ac:dyDescent="0.25">
      <c r="B12" s="192"/>
      <c r="C12" s="192"/>
      <c r="D12" s="192"/>
      <c r="E12" s="73" t="str">
        <f t="shared" si="0"/>
        <v/>
      </c>
      <c r="F12" s="82">
        <v>48</v>
      </c>
      <c r="G12" s="47">
        <v>40</v>
      </c>
      <c r="H12" s="77" t="str">
        <f t="shared" si="1"/>
        <v/>
      </c>
      <c r="I12" s="69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75" t="str">
        <f t="shared" si="2"/>
        <v/>
      </c>
      <c r="AK12" s="74" t="str">
        <f t="shared" si="3"/>
        <v/>
      </c>
    </row>
    <row r="13" spans="1:37" x14ac:dyDescent="0.25">
      <c r="B13" s="192" t="s">
        <v>150</v>
      </c>
      <c r="C13" s="192" t="s">
        <v>151</v>
      </c>
      <c r="D13" s="192">
        <v>29500</v>
      </c>
      <c r="E13" s="73">
        <f t="shared" si="0"/>
        <v>33571</v>
      </c>
      <c r="F13" s="82">
        <v>48</v>
      </c>
      <c r="G13" s="47">
        <v>40</v>
      </c>
      <c r="H13" s="77">
        <f t="shared" si="1"/>
        <v>17.484895833333333</v>
      </c>
      <c r="I13" s="69"/>
      <c r="J13" s="195">
        <v>0</v>
      </c>
      <c r="K13" s="195">
        <v>0</v>
      </c>
      <c r="L13" s="195">
        <v>0</v>
      </c>
      <c r="M13" s="195">
        <v>8</v>
      </c>
      <c r="N13" s="195">
        <v>40</v>
      </c>
      <c r="O13" s="195">
        <v>40</v>
      </c>
      <c r="P13" s="195">
        <v>40</v>
      </c>
      <c r="Q13" s="195">
        <v>40</v>
      </c>
      <c r="R13" s="195">
        <v>40</v>
      </c>
      <c r="S13" s="195">
        <v>40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5">
        <v>0</v>
      </c>
      <c r="AA13" s="195">
        <v>0</v>
      </c>
      <c r="AB13" s="195">
        <v>0</v>
      </c>
      <c r="AC13" s="195">
        <v>0</v>
      </c>
      <c r="AD13" s="195">
        <v>0</v>
      </c>
      <c r="AE13" s="195">
        <v>0</v>
      </c>
      <c r="AF13" s="195">
        <v>0</v>
      </c>
      <c r="AG13" s="195">
        <v>0</v>
      </c>
      <c r="AH13" s="195">
        <v>0</v>
      </c>
      <c r="AI13" s="195">
        <v>0</v>
      </c>
      <c r="AJ13" s="75">
        <f t="shared" si="2"/>
        <v>248</v>
      </c>
      <c r="AK13" s="74">
        <f t="shared" si="3"/>
        <v>4336.2541666666666</v>
      </c>
    </row>
    <row r="14" spans="1:37" x14ac:dyDescent="0.25">
      <c r="B14" s="192" t="s">
        <v>152</v>
      </c>
      <c r="C14" s="192" t="s">
        <v>153</v>
      </c>
      <c r="D14" s="192">
        <v>31000</v>
      </c>
      <c r="E14" s="73">
        <f t="shared" si="0"/>
        <v>35278</v>
      </c>
      <c r="F14" s="82">
        <v>48</v>
      </c>
      <c r="G14" s="47">
        <v>40</v>
      </c>
      <c r="H14" s="77">
        <f t="shared" si="1"/>
        <v>18.373958333333334</v>
      </c>
      <c r="I14" s="69"/>
      <c r="J14" s="195">
        <v>0</v>
      </c>
      <c r="K14" s="195">
        <v>8</v>
      </c>
      <c r="L14" s="195">
        <v>0</v>
      </c>
      <c r="M14" s="195">
        <v>0</v>
      </c>
      <c r="N14" s="195">
        <v>32</v>
      </c>
      <c r="O14" s="195">
        <v>40</v>
      </c>
      <c r="P14" s="195">
        <v>40</v>
      </c>
      <c r="Q14" s="195">
        <v>40</v>
      </c>
      <c r="R14" s="195">
        <v>32</v>
      </c>
      <c r="S14" s="195">
        <v>0</v>
      </c>
      <c r="T14" s="195">
        <v>16</v>
      </c>
      <c r="U14" s="195">
        <v>40</v>
      </c>
      <c r="V14" s="195">
        <v>0</v>
      </c>
      <c r="W14" s="195">
        <v>0</v>
      </c>
      <c r="X14" s="195">
        <v>0</v>
      </c>
      <c r="Y14" s="195">
        <v>0</v>
      </c>
      <c r="Z14" s="195">
        <v>0</v>
      </c>
      <c r="AA14" s="195">
        <v>0</v>
      </c>
      <c r="AB14" s="195">
        <v>0</v>
      </c>
      <c r="AC14" s="195">
        <v>0</v>
      </c>
      <c r="AD14" s="195">
        <v>0</v>
      </c>
      <c r="AE14" s="195">
        <v>0</v>
      </c>
      <c r="AF14" s="195">
        <v>0</v>
      </c>
      <c r="AG14" s="195">
        <v>0</v>
      </c>
      <c r="AH14" s="195">
        <v>0</v>
      </c>
      <c r="AI14" s="195">
        <v>0</v>
      </c>
      <c r="AJ14" s="75">
        <f t="shared" si="2"/>
        <v>248</v>
      </c>
      <c r="AK14" s="74">
        <f t="shared" si="3"/>
        <v>4556.7416666666668</v>
      </c>
    </row>
    <row r="15" spans="1:37" x14ac:dyDescent="0.25">
      <c r="B15" s="192" t="s">
        <v>154</v>
      </c>
      <c r="C15" s="192" t="s">
        <v>155</v>
      </c>
      <c r="D15" s="192">
        <v>27000</v>
      </c>
      <c r="E15" s="73">
        <f t="shared" si="0"/>
        <v>30726</v>
      </c>
      <c r="F15" s="82">
        <v>48</v>
      </c>
      <c r="G15" s="47">
        <v>40</v>
      </c>
      <c r="H15" s="77">
        <f t="shared" si="1"/>
        <v>16.003125000000001</v>
      </c>
      <c r="I15" s="69"/>
      <c r="J15" s="195">
        <v>0</v>
      </c>
      <c r="K15" s="195">
        <v>8</v>
      </c>
      <c r="L15" s="195">
        <v>0</v>
      </c>
      <c r="M15" s="195">
        <v>0</v>
      </c>
      <c r="N15" s="195">
        <v>8</v>
      </c>
      <c r="O15" s="195">
        <v>24</v>
      </c>
      <c r="P15" s="195">
        <v>16</v>
      </c>
      <c r="Q15" s="195">
        <v>0</v>
      </c>
      <c r="R15" s="195">
        <v>0</v>
      </c>
      <c r="S15" s="195">
        <v>0</v>
      </c>
      <c r="T15" s="195">
        <v>16</v>
      </c>
      <c r="U15" s="195">
        <v>40</v>
      </c>
      <c r="V15" s="195">
        <v>24</v>
      </c>
      <c r="W15" s="195">
        <v>40</v>
      </c>
      <c r="X15" s="195">
        <v>16</v>
      </c>
      <c r="Y15" s="195">
        <v>0</v>
      </c>
      <c r="Z15" s="195">
        <v>0</v>
      </c>
      <c r="AA15" s="195">
        <v>16</v>
      </c>
      <c r="AB15" s="195">
        <v>0</v>
      </c>
      <c r="AC15" s="195">
        <v>0</v>
      </c>
      <c r="AD15" s="195">
        <v>0</v>
      </c>
      <c r="AE15" s="195">
        <v>0</v>
      </c>
      <c r="AF15" s="195">
        <v>0</v>
      </c>
      <c r="AG15" s="195">
        <v>0</v>
      </c>
      <c r="AH15" s="195">
        <v>0</v>
      </c>
      <c r="AI15" s="195">
        <v>0</v>
      </c>
      <c r="AJ15" s="75">
        <f t="shared" si="2"/>
        <v>208</v>
      </c>
      <c r="AK15" s="74">
        <f t="shared" si="3"/>
        <v>3328.65</v>
      </c>
    </row>
    <row r="16" spans="1:37" x14ac:dyDescent="0.25">
      <c r="B16" s="192" t="s">
        <v>156</v>
      </c>
      <c r="C16" s="192" t="s">
        <v>157</v>
      </c>
      <c r="D16" s="192">
        <v>26000</v>
      </c>
      <c r="E16" s="73">
        <f t="shared" si="0"/>
        <v>29588</v>
      </c>
      <c r="F16" s="82">
        <v>48</v>
      </c>
      <c r="G16" s="47">
        <v>40</v>
      </c>
      <c r="H16" s="77">
        <f t="shared" si="1"/>
        <v>15.410416666666666</v>
      </c>
      <c r="I16" s="69"/>
      <c r="J16" s="195">
        <v>0</v>
      </c>
      <c r="K16" s="195">
        <v>8</v>
      </c>
      <c r="L16" s="195">
        <v>0</v>
      </c>
      <c r="M16" s="195">
        <v>0</v>
      </c>
      <c r="N16" s="195">
        <v>0</v>
      </c>
      <c r="O16" s="195">
        <v>20</v>
      </c>
      <c r="P16" s="195">
        <v>24</v>
      </c>
      <c r="Q16" s="195">
        <v>0</v>
      </c>
      <c r="R16" s="195">
        <v>0</v>
      </c>
      <c r="S16" s="195">
        <v>16</v>
      </c>
      <c r="T16" s="195">
        <v>0</v>
      </c>
      <c r="U16" s="195">
        <v>0</v>
      </c>
      <c r="V16" s="195">
        <v>8</v>
      </c>
      <c r="W16" s="195">
        <v>40</v>
      </c>
      <c r="X16" s="195">
        <v>32</v>
      </c>
      <c r="Y16" s="195">
        <v>0</v>
      </c>
      <c r="Z16" s="195">
        <v>0</v>
      </c>
      <c r="AA16" s="195">
        <v>0</v>
      </c>
      <c r="AB16" s="195">
        <v>0</v>
      </c>
      <c r="AC16" s="195">
        <v>0</v>
      </c>
      <c r="AD16" s="195">
        <v>0</v>
      </c>
      <c r="AE16" s="195">
        <v>0</v>
      </c>
      <c r="AF16" s="195">
        <v>0</v>
      </c>
      <c r="AG16" s="195">
        <v>0</v>
      </c>
      <c r="AH16" s="195">
        <v>0</v>
      </c>
      <c r="AI16" s="195">
        <v>0</v>
      </c>
      <c r="AJ16" s="75">
        <f t="shared" si="2"/>
        <v>148</v>
      </c>
      <c r="AK16" s="74">
        <f t="shared" si="3"/>
        <v>2280.7416666666668</v>
      </c>
    </row>
    <row r="17" spans="2:37" x14ac:dyDescent="0.25">
      <c r="B17" s="20"/>
      <c r="C17" s="20"/>
      <c r="D17" s="20"/>
      <c r="E17" s="73" t="str">
        <f t="shared" si="0"/>
        <v/>
      </c>
      <c r="F17" s="82"/>
      <c r="G17" s="47"/>
      <c r="H17" s="77" t="str">
        <f t="shared" si="1"/>
        <v/>
      </c>
      <c r="I17" s="6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75" t="str">
        <f t="shared" si="2"/>
        <v/>
      </c>
      <c r="AK17" s="74" t="str">
        <f t="shared" si="3"/>
        <v/>
      </c>
    </row>
    <row r="18" spans="2:37" x14ac:dyDescent="0.25">
      <c r="B18" s="20"/>
      <c r="C18" s="20"/>
      <c r="D18" s="20"/>
      <c r="E18" s="73" t="str">
        <f t="shared" si="0"/>
        <v/>
      </c>
      <c r="F18" s="82"/>
      <c r="G18" s="47"/>
      <c r="H18" s="77" t="str">
        <f t="shared" si="1"/>
        <v/>
      </c>
      <c r="I18" s="69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75" t="str">
        <f t="shared" si="2"/>
        <v/>
      </c>
      <c r="AK18" s="74" t="str">
        <f t="shared" si="3"/>
        <v/>
      </c>
    </row>
    <row r="19" spans="2:37" x14ac:dyDescent="0.25">
      <c r="B19" s="20"/>
      <c r="C19" s="20"/>
      <c r="D19" s="20"/>
      <c r="E19" s="73" t="str">
        <f t="shared" si="0"/>
        <v/>
      </c>
      <c r="F19" s="82"/>
      <c r="G19" s="47"/>
      <c r="H19" s="77" t="str">
        <f t="shared" si="1"/>
        <v/>
      </c>
      <c r="I19" s="6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75" t="str">
        <f t="shared" si="2"/>
        <v/>
      </c>
      <c r="AK19" s="74" t="str">
        <f t="shared" si="3"/>
        <v/>
      </c>
    </row>
    <row r="20" spans="2:37" x14ac:dyDescent="0.25">
      <c r="B20" s="20"/>
      <c r="C20" s="20"/>
      <c r="D20" s="20"/>
      <c r="E20" s="73" t="str">
        <f t="shared" si="0"/>
        <v/>
      </c>
      <c r="F20" s="82"/>
      <c r="G20" s="47"/>
      <c r="H20" s="77" t="str">
        <f t="shared" si="1"/>
        <v/>
      </c>
      <c r="I20" s="6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75" t="str">
        <f t="shared" si="2"/>
        <v/>
      </c>
      <c r="AK20" s="74" t="str">
        <f t="shared" si="3"/>
        <v/>
      </c>
    </row>
    <row r="21" spans="2:37" x14ac:dyDescent="0.25">
      <c r="B21" s="20"/>
      <c r="C21" s="20"/>
      <c r="D21" s="20"/>
      <c r="E21" s="73" t="str">
        <f t="shared" si="0"/>
        <v/>
      </c>
      <c r="F21" s="82"/>
      <c r="G21" s="47"/>
      <c r="H21" s="77" t="str">
        <f t="shared" si="1"/>
        <v/>
      </c>
      <c r="I21" s="69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75" t="str">
        <f t="shared" si="2"/>
        <v/>
      </c>
      <c r="AK21" s="74" t="str">
        <f t="shared" si="3"/>
        <v/>
      </c>
    </row>
    <row r="22" spans="2:37" x14ac:dyDescent="0.25">
      <c r="B22" s="20"/>
      <c r="C22" s="20"/>
      <c r="D22" s="20"/>
      <c r="E22" s="73" t="str">
        <f t="shared" si="0"/>
        <v/>
      </c>
      <c r="F22" s="82"/>
      <c r="G22" s="47"/>
      <c r="H22" s="77" t="str">
        <f t="shared" si="1"/>
        <v/>
      </c>
      <c r="I22" s="69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75" t="str">
        <f t="shared" si="2"/>
        <v/>
      </c>
      <c r="AK22" s="74" t="str">
        <f t="shared" si="3"/>
        <v/>
      </c>
    </row>
    <row r="23" spans="2:37" x14ac:dyDescent="0.25">
      <c r="B23" s="20"/>
      <c r="C23" s="20"/>
      <c r="D23" s="20"/>
      <c r="E23" s="73" t="str">
        <f t="shared" si="0"/>
        <v/>
      </c>
      <c r="F23" s="82"/>
      <c r="G23" s="47"/>
      <c r="H23" s="77" t="str">
        <f t="shared" si="1"/>
        <v/>
      </c>
      <c r="I23" s="6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75" t="str">
        <f t="shared" si="2"/>
        <v/>
      </c>
      <c r="AK23" s="74" t="str">
        <f t="shared" si="3"/>
        <v/>
      </c>
    </row>
    <row r="24" spans="2:37" x14ac:dyDescent="0.25">
      <c r="B24" s="20"/>
      <c r="C24" s="20"/>
      <c r="D24" s="20"/>
      <c r="E24" s="73" t="str">
        <f t="shared" si="0"/>
        <v/>
      </c>
      <c r="F24" s="82"/>
      <c r="G24" s="47"/>
      <c r="H24" s="77" t="str">
        <f t="shared" si="1"/>
        <v/>
      </c>
      <c r="I24" s="6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75" t="str">
        <f t="shared" si="2"/>
        <v/>
      </c>
      <c r="AK24" s="74" t="str">
        <f t="shared" si="3"/>
        <v/>
      </c>
    </row>
    <row r="25" spans="2:37" x14ac:dyDescent="0.25">
      <c r="B25" s="20"/>
      <c r="C25" s="20"/>
      <c r="D25" s="20"/>
      <c r="E25" s="73" t="str">
        <f t="shared" si="0"/>
        <v/>
      </c>
      <c r="F25" s="82"/>
      <c r="G25" s="47"/>
      <c r="H25" s="77" t="str">
        <f t="shared" si="1"/>
        <v/>
      </c>
      <c r="I25" s="69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75" t="str">
        <f t="shared" si="2"/>
        <v/>
      </c>
      <c r="AK25" s="74" t="str">
        <f t="shared" si="3"/>
        <v/>
      </c>
    </row>
    <row r="26" spans="2:37" x14ac:dyDescent="0.25">
      <c r="B26" s="20"/>
      <c r="C26" s="20"/>
      <c r="D26" s="20"/>
      <c r="E26" s="73" t="str">
        <f t="shared" si="0"/>
        <v/>
      </c>
      <c r="F26" s="82"/>
      <c r="G26" s="47"/>
      <c r="H26" s="77" t="str">
        <f t="shared" si="1"/>
        <v/>
      </c>
      <c r="I26" s="6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75" t="str">
        <f t="shared" si="2"/>
        <v/>
      </c>
      <c r="AK26" s="74" t="str">
        <f t="shared" si="3"/>
        <v/>
      </c>
    </row>
    <row r="29" spans="2:37" ht="21" x14ac:dyDescent="0.35">
      <c r="AD29" s="79" t="s">
        <v>127</v>
      </c>
      <c r="AE29" s="80"/>
      <c r="AF29" s="80"/>
      <c r="AG29" s="80"/>
      <c r="AH29" s="80"/>
      <c r="AI29" s="80"/>
      <c r="AJ29" s="80"/>
      <c r="AK29" s="99">
        <f>SUM(AK8:AK26)</f>
        <v>34678.179166666669</v>
      </c>
    </row>
  </sheetData>
  <sheetProtection algorithmName="SHA-512" hashValue="wV4y+l74QcmcUJSx1pJbhV+FKns9ELYxwyAhQBPBYB1E9DLchH2vyW+ENERQUTNRrSuW6x4uQOUPLbLjzI13Yw==" saltValue="Gkvit8hxsNF+sTkV2WM+W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7"/>
  <sheetViews>
    <sheetView workbookViewId="0">
      <selection activeCell="E14" sqref="E14"/>
    </sheetView>
  </sheetViews>
  <sheetFormatPr defaultColWidth="8.85546875" defaultRowHeight="15" x14ac:dyDescent="0.25"/>
  <cols>
    <col min="1" max="1" width="3.85546875" customWidth="1"/>
    <col min="2" max="2" width="23.7109375" customWidth="1"/>
    <col min="3" max="3" width="26.42578125" customWidth="1"/>
    <col min="4" max="4" width="11.140625" customWidth="1"/>
    <col min="5" max="5" width="12.42578125" customWidth="1"/>
    <col min="6" max="6" width="11.42578125" customWidth="1"/>
  </cols>
  <sheetData>
    <row r="1" spans="1:6" ht="23.25" x14ac:dyDescent="0.35">
      <c r="A1" s="87" t="s">
        <v>0</v>
      </c>
      <c r="B1" s="88"/>
      <c r="C1" s="88"/>
      <c r="D1" s="88"/>
      <c r="E1" s="88"/>
      <c r="F1" s="88"/>
    </row>
    <row r="3" spans="1:6" ht="18.75" x14ac:dyDescent="0.3">
      <c r="A3" s="100" t="s">
        <v>83</v>
      </c>
      <c r="B3" s="101"/>
      <c r="C3" s="101"/>
      <c r="D3" s="101"/>
      <c r="E3" s="101"/>
      <c r="F3" s="101"/>
    </row>
    <row r="5" spans="1:6" ht="30" x14ac:dyDescent="0.25">
      <c r="B5" s="6" t="s">
        <v>11</v>
      </c>
      <c r="C5" s="6" t="s">
        <v>12</v>
      </c>
      <c r="D5" s="13" t="s">
        <v>14</v>
      </c>
      <c r="E5" s="14" t="s">
        <v>15</v>
      </c>
      <c r="F5" s="13" t="s">
        <v>16</v>
      </c>
    </row>
    <row r="6" spans="1:6" x14ac:dyDescent="0.25">
      <c r="B6" s="198" t="s">
        <v>17</v>
      </c>
      <c r="C6" s="200" t="s">
        <v>158</v>
      </c>
      <c r="D6" s="199">
        <v>148</v>
      </c>
      <c r="E6" s="198">
        <v>1</v>
      </c>
      <c r="F6" s="9">
        <f>SUM(D6*E6)</f>
        <v>148</v>
      </c>
    </row>
    <row r="7" spans="1:6" x14ac:dyDescent="0.25">
      <c r="B7" s="198" t="s">
        <v>159</v>
      </c>
      <c r="C7" s="201" t="s">
        <v>160</v>
      </c>
      <c r="D7" s="199">
        <v>133.36000000000001</v>
      </c>
      <c r="E7" s="198">
        <v>10</v>
      </c>
      <c r="F7" s="9">
        <f t="shared" ref="F7:F15" si="0">SUM(D7*E7)</f>
        <v>1333.6000000000001</v>
      </c>
    </row>
    <row r="8" spans="1:6" x14ac:dyDescent="0.25">
      <c r="B8" s="198" t="s">
        <v>161</v>
      </c>
      <c r="C8" s="201" t="s">
        <v>162</v>
      </c>
      <c r="D8" s="199">
        <v>149</v>
      </c>
      <c r="E8" s="198">
        <v>5</v>
      </c>
      <c r="F8" s="9">
        <f t="shared" si="0"/>
        <v>745</v>
      </c>
    </row>
    <row r="9" spans="1:6" x14ac:dyDescent="0.25">
      <c r="B9" s="197" t="s">
        <v>163</v>
      </c>
      <c r="C9" s="201" t="s">
        <v>164</v>
      </c>
      <c r="D9" s="196">
        <v>345</v>
      </c>
      <c r="E9" s="197">
        <v>3</v>
      </c>
      <c r="F9" s="9">
        <f t="shared" si="0"/>
        <v>1035</v>
      </c>
    </row>
    <row r="10" spans="1:6" x14ac:dyDescent="0.25">
      <c r="B10" s="197" t="s">
        <v>165</v>
      </c>
      <c r="C10" s="201" t="s">
        <v>166</v>
      </c>
      <c r="D10" s="196">
        <v>140</v>
      </c>
      <c r="E10" s="197">
        <v>3</v>
      </c>
      <c r="F10" s="9">
        <f t="shared" si="0"/>
        <v>420</v>
      </c>
    </row>
    <row r="11" spans="1:6" x14ac:dyDescent="0.25">
      <c r="B11" s="197" t="s">
        <v>167</v>
      </c>
      <c r="C11" s="201" t="s">
        <v>168</v>
      </c>
      <c r="D11" s="196">
        <v>1375</v>
      </c>
      <c r="E11" s="197">
        <v>2</v>
      </c>
      <c r="F11" s="9">
        <f t="shared" si="0"/>
        <v>2750</v>
      </c>
    </row>
    <row r="12" spans="1:6" x14ac:dyDescent="0.25">
      <c r="B12" s="197" t="s">
        <v>169</v>
      </c>
      <c r="C12" s="201" t="s">
        <v>170</v>
      </c>
      <c r="D12" s="196">
        <v>168</v>
      </c>
      <c r="E12" s="197">
        <v>6</v>
      </c>
      <c r="F12" s="9">
        <f t="shared" si="0"/>
        <v>1008</v>
      </c>
    </row>
    <row r="13" spans="1:6" x14ac:dyDescent="0.25">
      <c r="B13" s="197" t="s">
        <v>171</v>
      </c>
      <c r="C13" s="201" t="s">
        <v>172</v>
      </c>
      <c r="D13" s="196">
        <v>168</v>
      </c>
      <c r="E13" s="197">
        <v>5</v>
      </c>
      <c r="F13" s="9">
        <f t="shared" si="0"/>
        <v>840</v>
      </c>
    </row>
    <row r="14" spans="1:6" x14ac:dyDescent="0.25">
      <c r="B14" s="197" t="s">
        <v>173</v>
      </c>
      <c r="C14" s="202" t="s">
        <v>174</v>
      </c>
      <c r="D14" s="196">
        <v>168</v>
      </c>
      <c r="E14" s="197">
        <v>4</v>
      </c>
      <c r="F14" s="9">
        <f t="shared" si="0"/>
        <v>672</v>
      </c>
    </row>
    <row r="15" spans="1:6" x14ac:dyDescent="0.25">
      <c r="B15" s="20"/>
      <c r="C15" s="20"/>
      <c r="D15" s="18"/>
      <c r="E15" s="20"/>
      <c r="F15" s="9">
        <f t="shared" si="0"/>
        <v>0</v>
      </c>
    </row>
    <row r="16" spans="1:6" x14ac:dyDescent="0.25">
      <c r="B16" s="19"/>
      <c r="C16" s="19"/>
      <c r="D16" s="19"/>
      <c r="E16" s="19"/>
      <c r="F16" s="24"/>
    </row>
    <row r="17" spans="2:6" ht="29.1" customHeight="1" x14ac:dyDescent="0.25">
      <c r="B17" s="19"/>
      <c r="C17" s="146" t="s">
        <v>40</v>
      </c>
      <c r="D17" s="147"/>
      <c r="E17" s="148"/>
      <c r="F17" s="102">
        <f>SUM(F6:F15)</f>
        <v>8951.6</v>
      </c>
    </row>
  </sheetData>
  <sheetProtection algorithmName="SHA-512" hashValue="lzW4Dvoh8qV2zEsoUUllnoWdqj3RvQ2qWDUMA8LAMpeAUqv2q8FlwYEuRnLUBAc2cKSRBBnzofYPMiTiZHCSdQ==" saltValue="PvpAQfDESFCcedDZIDVbUQ==" spinCount="100000" sheet="1" objects="1" scenarios="1" selectLockedCells="1"/>
  <mergeCells count="1">
    <mergeCell ref="C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2"/>
  <sheetViews>
    <sheetView topLeftCell="A3" zoomScaleNormal="100" workbookViewId="0">
      <selection activeCell="B6" sqref="B6:E29"/>
    </sheetView>
  </sheetViews>
  <sheetFormatPr defaultColWidth="8.85546875" defaultRowHeight="15" x14ac:dyDescent="0.25"/>
  <cols>
    <col min="1" max="1" width="3.42578125" customWidth="1"/>
    <col min="2" max="2" width="38" customWidth="1"/>
    <col min="3" max="3" width="12.28515625" customWidth="1"/>
    <col min="4" max="4" width="13.28515625" customWidth="1"/>
    <col min="5" max="5" width="43.7109375" customWidth="1"/>
  </cols>
  <sheetData>
    <row r="1" spans="1:5" ht="23.25" x14ac:dyDescent="0.35">
      <c r="A1" s="87" t="s">
        <v>0</v>
      </c>
      <c r="B1" s="88"/>
      <c r="C1" s="88"/>
      <c r="D1" s="88"/>
      <c r="E1" s="88"/>
    </row>
    <row r="3" spans="1:5" ht="18.75" x14ac:dyDescent="0.3">
      <c r="A3" s="103" t="s">
        <v>84</v>
      </c>
      <c r="B3" s="104"/>
      <c r="C3" s="104"/>
      <c r="D3" s="104"/>
      <c r="E3" s="104"/>
    </row>
    <row r="4" spans="1:5" x14ac:dyDescent="0.25">
      <c r="E4" s="11" t="s">
        <v>42</v>
      </c>
    </row>
    <row r="5" spans="1:5" ht="30" x14ac:dyDescent="0.25">
      <c r="B5" s="7" t="s">
        <v>18</v>
      </c>
      <c r="C5" s="8" t="s">
        <v>20</v>
      </c>
      <c r="D5" s="8" t="s">
        <v>19</v>
      </c>
      <c r="E5" s="7" t="s">
        <v>21</v>
      </c>
    </row>
    <row r="6" spans="1:5" x14ac:dyDescent="0.25">
      <c r="B6" s="20" t="s">
        <v>22</v>
      </c>
      <c r="C6" s="203">
        <v>10920</v>
      </c>
      <c r="D6" s="9">
        <f>SUM(C6/12)</f>
        <v>910</v>
      </c>
      <c r="E6" s="205" t="s">
        <v>175</v>
      </c>
    </row>
    <row r="7" spans="1:5" x14ac:dyDescent="0.25">
      <c r="B7" s="20" t="s">
        <v>23</v>
      </c>
      <c r="C7" s="203">
        <v>0</v>
      </c>
      <c r="D7" s="9">
        <f t="shared" ref="D7:D29" si="0">SUM(C7/12)</f>
        <v>0</v>
      </c>
      <c r="E7" s="205" t="s">
        <v>176</v>
      </c>
    </row>
    <row r="8" spans="1:5" x14ac:dyDescent="0.25">
      <c r="B8" s="20" t="s">
        <v>24</v>
      </c>
      <c r="C8" s="203">
        <v>3741.9</v>
      </c>
      <c r="D8" s="9">
        <f t="shared" si="0"/>
        <v>311.82499999999999</v>
      </c>
      <c r="E8" s="204" t="s">
        <v>177</v>
      </c>
    </row>
    <row r="9" spans="1:5" x14ac:dyDescent="0.25">
      <c r="B9" s="20" t="s">
        <v>25</v>
      </c>
      <c r="C9" s="203">
        <v>3381.75</v>
      </c>
      <c r="D9" s="9">
        <f t="shared" si="0"/>
        <v>281.8125</v>
      </c>
      <c r="E9" s="205" t="s">
        <v>178</v>
      </c>
    </row>
    <row r="10" spans="1:5" x14ac:dyDescent="0.25">
      <c r="B10" s="20" t="s">
        <v>26</v>
      </c>
      <c r="C10" s="203">
        <v>382.82</v>
      </c>
      <c r="D10" s="9">
        <f t="shared" si="0"/>
        <v>31.901666666666667</v>
      </c>
      <c r="E10" s="205" t="s">
        <v>179</v>
      </c>
    </row>
    <row r="11" spans="1:5" x14ac:dyDescent="0.25">
      <c r="B11" s="20" t="s">
        <v>31</v>
      </c>
      <c r="C11" s="203">
        <v>2133</v>
      </c>
      <c r="D11" s="9">
        <f t="shared" si="0"/>
        <v>177.75</v>
      </c>
      <c r="E11" s="205" t="s">
        <v>180</v>
      </c>
    </row>
    <row r="12" spans="1:5" x14ac:dyDescent="0.25">
      <c r="B12" s="20" t="s">
        <v>32</v>
      </c>
      <c r="C12" s="203">
        <v>2400</v>
      </c>
      <c r="D12" s="9">
        <f t="shared" si="0"/>
        <v>200</v>
      </c>
      <c r="E12" s="205" t="s">
        <v>181</v>
      </c>
    </row>
    <row r="13" spans="1:5" x14ac:dyDescent="0.25">
      <c r="B13" s="20" t="s">
        <v>33</v>
      </c>
      <c r="C13" s="203">
        <v>1920</v>
      </c>
      <c r="D13" s="9">
        <f t="shared" si="0"/>
        <v>160</v>
      </c>
      <c r="E13" s="205" t="s">
        <v>182</v>
      </c>
    </row>
    <row r="14" spans="1:5" x14ac:dyDescent="0.25">
      <c r="B14" s="20"/>
      <c r="C14" s="203"/>
      <c r="D14" s="9"/>
      <c r="E14" s="205"/>
    </row>
    <row r="15" spans="1:5" x14ac:dyDescent="0.25">
      <c r="B15" s="20" t="s">
        <v>27</v>
      </c>
      <c r="C15" s="203">
        <v>200</v>
      </c>
      <c r="D15" s="9">
        <f t="shared" si="0"/>
        <v>16.666666666666668</v>
      </c>
      <c r="E15" s="205" t="s">
        <v>183</v>
      </c>
    </row>
    <row r="16" spans="1:5" x14ac:dyDescent="0.25">
      <c r="B16" s="20" t="s">
        <v>28</v>
      </c>
      <c r="C16" s="203">
        <v>1984</v>
      </c>
      <c r="D16" s="9">
        <f t="shared" si="0"/>
        <v>165.33333333333334</v>
      </c>
      <c r="E16" s="205" t="s">
        <v>184</v>
      </c>
    </row>
    <row r="17" spans="2:5" x14ac:dyDescent="0.25">
      <c r="B17" s="20" t="s">
        <v>29</v>
      </c>
      <c r="C17" s="203">
        <v>716.16</v>
      </c>
      <c r="D17" s="9">
        <f t="shared" si="0"/>
        <v>59.68</v>
      </c>
      <c r="E17" s="205" t="s">
        <v>185</v>
      </c>
    </row>
    <row r="18" spans="2:5" x14ac:dyDescent="0.25">
      <c r="B18" s="20" t="s">
        <v>30</v>
      </c>
      <c r="C18" s="203">
        <v>300</v>
      </c>
      <c r="D18" s="9">
        <f t="shared" si="0"/>
        <v>25</v>
      </c>
      <c r="E18" s="205" t="s">
        <v>186</v>
      </c>
    </row>
    <row r="19" spans="2:5" x14ac:dyDescent="0.25">
      <c r="B19" s="20"/>
      <c r="C19" s="203"/>
      <c r="D19" s="9"/>
      <c r="E19" s="204"/>
    </row>
    <row r="20" spans="2:5" x14ac:dyDescent="0.25">
      <c r="B20" s="20" t="s">
        <v>34</v>
      </c>
      <c r="C20" s="203">
        <v>3000</v>
      </c>
      <c r="D20" s="9">
        <f t="shared" si="0"/>
        <v>250</v>
      </c>
      <c r="E20" s="205" t="s">
        <v>187</v>
      </c>
    </row>
    <row r="21" spans="2:5" x14ac:dyDescent="0.25">
      <c r="B21" s="20" t="s">
        <v>35</v>
      </c>
      <c r="C21" s="203">
        <v>800</v>
      </c>
      <c r="D21" s="9">
        <f t="shared" si="0"/>
        <v>66.666666666666671</v>
      </c>
      <c r="E21" s="205" t="s">
        <v>188</v>
      </c>
    </row>
    <row r="22" spans="2:5" x14ac:dyDescent="0.25">
      <c r="B22" s="20"/>
      <c r="C22" s="203"/>
      <c r="D22" s="9"/>
      <c r="E22" s="205"/>
    </row>
    <row r="23" spans="2:5" x14ac:dyDescent="0.25">
      <c r="B23" s="20" t="s">
        <v>39</v>
      </c>
      <c r="C23" s="203">
        <v>1240</v>
      </c>
      <c r="D23" s="9">
        <f t="shared" si="0"/>
        <v>103.33333333333333</v>
      </c>
      <c r="E23" s="205" t="s">
        <v>189</v>
      </c>
    </row>
    <row r="24" spans="2:5" x14ac:dyDescent="0.25">
      <c r="B24" s="20"/>
      <c r="C24" s="203"/>
      <c r="D24" s="9"/>
      <c r="E24" s="205"/>
    </row>
    <row r="25" spans="2:5" x14ac:dyDescent="0.25">
      <c r="B25" s="20" t="s">
        <v>36</v>
      </c>
      <c r="C25" s="203">
        <v>46500</v>
      </c>
      <c r="D25" s="9">
        <f t="shared" si="0"/>
        <v>3875</v>
      </c>
      <c r="E25" s="205" t="s">
        <v>190</v>
      </c>
    </row>
    <row r="26" spans="2:5" x14ac:dyDescent="0.25">
      <c r="B26" s="20"/>
      <c r="C26" s="203"/>
      <c r="D26" s="9"/>
      <c r="E26" s="205"/>
    </row>
    <row r="27" spans="2:5" x14ac:dyDescent="0.25">
      <c r="B27" s="20" t="s">
        <v>37</v>
      </c>
      <c r="C27" s="203">
        <v>8160</v>
      </c>
      <c r="D27" s="9">
        <f t="shared" si="0"/>
        <v>680</v>
      </c>
      <c r="E27" s="205" t="s">
        <v>191</v>
      </c>
    </row>
    <row r="28" spans="2:5" x14ac:dyDescent="0.25">
      <c r="B28" s="20"/>
      <c r="C28" s="203"/>
      <c r="D28" s="9"/>
      <c r="E28" s="205"/>
    </row>
    <row r="29" spans="2:5" x14ac:dyDescent="0.25">
      <c r="B29" s="20" t="s">
        <v>38</v>
      </c>
      <c r="C29" s="203">
        <v>1200</v>
      </c>
      <c r="D29" s="9">
        <f t="shared" si="0"/>
        <v>100</v>
      </c>
      <c r="E29" s="205" t="s">
        <v>192</v>
      </c>
    </row>
    <row r="30" spans="2:5" x14ac:dyDescent="0.25">
      <c r="B30" s="4"/>
      <c r="C30" s="9"/>
      <c r="D30" s="9"/>
      <c r="E30" s="20"/>
    </row>
    <row r="32" spans="2:5" ht="30" customHeight="1" x14ac:dyDescent="0.25">
      <c r="B32" s="149" t="s">
        <v>41</v>
      </c>
      <c r="C32" s="150"/>
      <c r="D32" s="105">
        <f>SUM(D6:D29)</f>
        <v>7414.9691666666658</v>
      </c>
      <c r="E32" s="17" t="s">
        <v>91</v>
      </c>
    </row>
  </sheetData>
  <sheetProtection algorithmName="SHA-512" hashValue="/4+N66A3AHJgoNz9uRUYs11y+SOSkIDxtCeVL8vaGOpA4/Y61TbdYjp7/ur8mLmYdrWIy3whfU+9ehyfxDgrYg==" saltValue="s6ARupWtUlvPKvbNqxkOjA==" spinCount="100000" sheet="1" objects="1" scenarios="1" selectLockedCells="1"/>
  <mergeCells count="1">
    <mergeCell ref="B32:C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58"/>
  <sheetViews>
    <sheetView workbookViewId="0">
      <selection activeCell="D8" sqref="D8:D9"/>
    </sheetView>
  </sheetViews>
  <sheetFormatPr defaultColWidth="8.85546875" defaultRowHeight="15" x14ac:dyDescent="0.25"/>
  <cols>
    <col min="1" max="1" width="3.85546875" customWidth="1"/>
    <col min="2" max="2" width="37.140625" customWidth="1"/>
    <col min="3" max="3" width="11.85546875" customWidth="1"/>
    <col min="4" max="4" width="10.28515625" customWidth="1"/>
    <col min="5" max="5" width="10.42578125" customWidth="1"/>
    <col min="6" max="6" width="42.7109375" customWidth="1"/>
  </cols>
  <sheetData>
    <row r="1" spans="1:5" ht="23.25" x14ac:dyDescent="0.35">
      <c r="A1" s="87" t="s">
        <v>0</v>
      </c>
      <c r="B1" s="88"/>
      <c r="C1" s="88"/>
      <c r="D1" s="88"/>
      <c r="E1" s="88"/>
    </row>
    <row r="3" spans="1:5" ht="18.75" x14ac:dyDescent="0.3">
      <c r="A3" s="106" t="s">
        <v>85</v>
      </c>
      <c r="B3" s="107"/>
      <c r="C3" s="107"/>
      <c r="D3" s="107"/>
      <c r="E3" s="107"/>
    </row>
    <row r="4" spans="1:5" ht="18.75" x14ac:dyDescent="0.3">
      <c r="A4" s="2"/>
      <c r="B4" s="11" t="s">
        <v>96</v>
      </c>
    </row>
    <row r="5" spans="1:5" ht="18.75" x14ac:dyDescent="0.3">
      <c r="A5" s="2"/>
      <c r="B5" s="11" t="s">
        <v>97</v>
      </c>
    </row>
    <row r="6" spans="1:5" ht="18.75" x14ac:dyDescent="0.3">
      <c r="A6" s="2"/>
    </row>
    <row r="7" spans="1:5" ht="30" x14ac:dyDescent="0.25">
      <c r="B7" s="160"/>
      <c r="C7" s="161"/>
      <c r="D7" s="7" t="s">
        <v>49</v>
      </c>
      <c r="E7" s="8" t="s">
        <v>46</v>
      </c>
    </row>
    <row r="8" spans="1:5" ht="15.6" customHeight="1" x14ac:dyDescent="0.25">
      <c r="B8" s="162" t="s">
        <v>47</v>
      </c>
      <c r="C8" s="163"/>
      <c r="D8" s="166">
        <v>750</v>
      </c>
      <c r="E8" s="171">
        <f>SUM(D8/12)</f>
        <v>62.5</v>
      </c>
    </row>
    <row r="9" spans="1:5" ht="14.45" customHeight="1" x14ac:dyDescent="0.25">
      <c r="B9" s="164" t="s">
        <v>48</v>
      </c>
      <c r="C9" s="165"/>
      <c r="D9" s="167"/>
      <c r="E9" s="172"/>
    </row>
    <row r="11" spans="1:5" ht="15.75" x14ac:dyDescent="0.25">
      <c r="B11" s="1" t="s">
        <v>64</v>
      </c>
    </row>
    <row r="12" spans="1:5" ht="15.75" x14ac:dyDescent="0.25">
      <c r="B12" s="1"/>
    </row>
    <row r="13" spans="1:5" ht="22.35" customHeight="1" x14ac:dyDescent="0.25">
      <c r="B13" s="6" t="s">
        <v>43</v>
      </c>
      <c r="C13" s="168" t="s">
        <v>65</v>
      </c>
      <c r="D13" s="169"/>
      <c r="E13" s="170"/>
    </row>
    <row r="14" spans="1:5" ht="23.1" customHeight="1" x14ac:dyDescent="0.25">
      <c r="B14" s="10" t="s">
        <v>52</v>
      </c>
      <c r="C14" s="154">
        <v>3</v>
      </c>
      <c r="D14" s="155"/>
      <c r="E14" s="156"/>
    </row>
    <row r="16" spans="1:5" ht="30" x14ac:dyDescent="0.25">
      <c r="B16" s="7" t="s">
        <v>18</v>
      </c>
      <c r="C16" s="8" t="s">
        <v>44</v>
      </c>
      <c r="D16" s="8" t="s">
        <v>45</v>
      </c>
      <c r="E16" s="8" t="s">
        <v>46</v>
      </c>
    </row>
    <row r="17" spans="2:5" x14ac:dyDescent="0.25">
      <c r="B17" s="206" t="s">
        <v>135</v>
      </c>
      <c r="C17" s="207">
        <v>1000</v>
      </c>
      <c r="D17" s="206">
        <v>36</v>
      </c>
      <c r="E17" s="9">
        <f>SUM(C17/D17)</f>
        <v>27.777777777777779</v>
      </c>
    </row>
    <row r="18" spans="2:5" x14ac:dyDescent="0.25">
      <c r="B18" s="206" t="s">
        <v>134</v>
      </c>
      <c r="C18" s="207">
        <v>400</v>
      </c>
      <c r="D18" s="206">
        <v>36</v>
      </c>
      <c r="E18" s="9">
        <f>SUM(C18/D18)</f>
        <v>11.111111111111111</v>
      </c>
    </row>
    <row r="19" spans="2:5" x14ac:dyDescent="0.25">
      <c r="B19" s="206" t="s">
        <v>122</v>
      </c>
      <c r="C19" s="207">
        <v>140</v>
      </c>
      <c r="D19" s="206">
        <v>48</v>
      </c>
      <c r="E19" s="9">
        <f>SUM(C19/D19)</f>
        <v>2.9166666666666665</v>
      </c>
    </row>
    <row r="20" spans="2:5" x14ac:dyDescent="0.25">
      <c r="B20" s="206" t="s">
        <v>123</v>
      </c>
      <c r="C20" s="207">
        <v>350</v>
      </c>
      <c r="D20" s="206">
        <v>36</v>
      </c>
      <c r="E20" s="9">
        <f>SUM(C20/D20)</f>
        <v>9.7222222222222214</v>
      </c>
    </row>
    <row r="21" spans="2:5" x14ac:dyDescent="0.25">
      <c r="B21" s="206" t="s">
        <v>196</v>
      </c>
      <c r="C21" s="207">
        <v>22</v>
      </c>
      <c r="D21" s="206">
        <v>1</v>
      </c>
      <c r="E21" s="9">
        <f>SUM(C21/D21)</f>
        <v>22</v>
      </c>
    </row>
    <row r="22" spans="2:5" x14ac:dyDescent="0.25">
      <c r="B22" s="157"/>
      <c r="C22" s="158"/>
      <c r="D22" s="158"/>
      <c r="E22" s="159"/>
    </row>
    <row r="23" spans="2:5" x14ac:dyDescent="0.25">
      <c r="B23" s="160" t="s">
        <v>50</v>
      </c>
      <c r="C23" s="173"/>
      <c r="D23" s="161"/>
      <c r="E23" s="9">
        <f>SUM(E17:E21)</f>
        <v>73.527777777777771</v>
      </c>
    </row>
    <row r="24" spans="2:5" ht="30.6" customHeight="1" x14ac:dyDescent="0.25">
      <c r="B24" s="151" t="s">
        <v>51</v>
      </c>
      <c r="C24" s="152"/>
      <c r="D24" s="153"/>
      <c r="E24" s="21">
        <f>SUM(E23*C14)</f>
        <v>220.58333333333331</v>
      </c>
    </row>
    <row r="27" spans="2:5" ht="20.45" customHeight="1" x14ac:dyDescent="0.25">
      <c r="B27" s="6" t="s">
        <v>53</v>
      </c>
      <c r="C27" s="168" t="s">
        <v>54</v>
      </c>
      <c r="D27" s="169"/>
      <c r="E27" s="170"/>
    </row>
    <row r="28" spans="2:5" ht="15.75" x14ac:dyDescent="0.25">
      <c r="B28" s="10" t="s">
        <v>52</v>
      </c>
      <c r="C28" s="154">
        <v>2</v>
      </c>
      <c r="D28" s="155"/>
      <c r="E28" s="156"/>
    </row>
    <row r="30" spans="2:5" ht="30" x14ac:dyDescent="0.25">
      <c r="B30" s="7" t="s">
        <v>18</v>
      </c>
      <c r="C30" s="8" t="s">
        <v>44</v>
      </c>
      <c r="D30" s="8" t="s">
        <v>45</v>
      </c>
      <c r="E30" s="8" t="s">
        <v>46</v>
      </c>
    </row>
    <row r="31" spans="2:5" x14ac:dyDescent="0.25">
      <c r="B31" s="208" t="s">
        <v>124</v>
      </c>
      <c r="C31" s="209">
        <v>1500</v>
      </c>
      <c r="D31" s="208">
        <v>36</v>
      </c>
      <c r="E31" s="9">
        <f>SUM(C31/D31)</f>
        <v>41.666666666666664</v>
      </c>
    </row>
    <row r="32" spans="2:5" x14ac:dyDescent="0.25">
      <c r="B32" s="208" t="s">
        <v>133</v>
      </c>
      <c r="C32" s="209">
        <v>800</v>
      </c>
      <c r="D32" s="208">
        <v>36</v>
      </c>
      <c r="E32" s="9">
        <f t="shared" ref="E32:E37" si="0">SUM(C32/D32)</f>
        <v>22.222222222222221</v>
      </c>
    </row>
    <row r="33" spans="2:5" x14ac:dyDescent="0.25">
      <c r="B33" s="208" t="s">
        <v>122</v>
      </c>
      <c r="C33" s="209">
        <v>140</v>
      </c>
      <c r="D33" s="210">
        <v>48</v>
      </c>
      <c r="E33" s="9">
        <f t="shared" si="0"/>
        <v>2.9166666666666665</v>
      </c>
    </row>
    <row r="34" spans="2:5" x14ac:dyDescent="0.25">
      <c r="B34" s="208" t="s">
        <v>55</v>
      </c>
      <c r="C34" s="209">
        <v>62</v>
      </c>
      <c r="D34" s="208">
        <v>1</v>
      </c>
      <c r="E34" s="9">
        <f t="shared" si="0"/>
        <v>62</v>
      </c>
    </row>
    <row r="35" spans="2:5" x14ac:dyDescent="0.25">
      <c r="B35" s="208" t="s">
        <v>56</v>
      </c>
      <c r="C35" s="209">
        <v>40</v>
      </c>
      <c r="D35" s="208">
        <v>24</v>
      </c>
      <c r="E35" s="9">
        <f t="shared" si="0"/>
        <v>1.6666666666666667</v>
      </c>
    </row>
    <row r="36" spans="2:5" x14ac:dyDescent="0.25">
      <c r="B36" s="208" t="s">
        <v>57</v>
      </c>
      <c r="C36" s="209">
        <v>225</v>
      </c>
      <c r="D36" s="208">
        <v>24</v>
      </c>
      <c r="E36" s="9">
        <f t="shared" si="0"/>
        <v>9.375</v>
      </c>
    </row>
    <row r="37" spans="2:5" x14ac:dyDescent="0.25">
      <c r="B37" s="208" t="s">
        <v>196</v>
      </c>
      <c r="C37" s="209">
        <v>22</v>
      </c>
      <c r="D37" s="208">
        <v>1</v>
      </c>
      <c r="E37" s="9">
        <f t="shared" si="0"/>
        <v>22</v>
      </c>
    </row>
    <row r="38" spans="2:5" x14ac:dyDescent="0.25">
      <c r="B38" s="157"/>
      <c r="C38" s="158"/>
      <c r="D38" s="158"/>
      <c r="E38" s="159"/>
    </row>
    <row r="39" spans="2:5" x14ac:dyDescent="0.25">
      <c r="B39" s="160" t="s">
        <v>50</v>
      </c>
      <c r="C39" s="173"/>
      <c r="D39" s="161"/>
      <c r="E39" s="9">
        <f>SUM(E31:E37)</f>
        <v>161.8472222222222</v>
      </c>
    </row>
    <row r="40" spans="2:5" x14ac:dyDescent="0.25">
      <c r="B40" s="151" t="s">
        <v>51</v>
      </c>
      <c r="C40" s="152"/>
      <c r="D40" s="153"/>
      <c r="E40" s="21">
        <f>SUM(E39*C28)</f>
        <v>323.6944444444444</v>
      </c>
    </row>
    <row r="43" spans="2:5" ht="22.35" customHeight="1" x14ac:dyDescent="0.25">
      <c r="B43" s="6" t="s">
        <v>61</v>
      </c>
      <c r="C43" s="168" t="s">
        <v>58</v>
      </c>
      <c r="D43" s="169"/>
      <c r="E43" s="170"/>
    </row>
    <row r="44" spans="2:5" ht="15.75" x14ac:dyDescent="0.25">
      <c r="B44" s="10" t="s">
        <v>52</v>
      </c>
      <c r="C44" s="154">
        <v>3</v>
      </c>
      <c r="D44" s="155"/>
      <c r="E44" s="156"/>
    </row>
    <row r="46" spans="2:5" ht="30" x14ac:dyDescent="0.25">
      <c r="B46" s="7" t="s">
        <v>18</v>
      </c>
      <c r="C46" s="8" t="s">
        <v>44</v>
      </c>
      <c r="D46" s="8" t="s">
        <v>45</v>
      </c>
      <c r="E46" s="8" t="s">
        <v>46</v>
      </c>
    </row>
    <row r="47" spans="2:5" x14ac:dyDescent="0.25">
      <c r="B47" s="210" t="s">
        <v>59</v>
      </c>
      <c r="C47" s="211">
        <v>1250</v>
      </c>
      <c r="D47" s="210">
        <v>36</v>
      </c>
      <c r="E47" s="9">
        <f t="shared" ref="E47:E52" si="1">SUM(C47/D47)</f>
        <v>34.722222222222221</v>
      </c>
    </row>
    <row r="48" spans="2:5" x14ac:dyDescent="0.25">
      <c r="B48" s="210" t="s">
        <v>133</v>
      </c>
      <c r="C48" s="211">
        <v>800</v>
      </c>
      <c r="D48" s="210">
        <v>36</v>
      </c>
      <c r="E48" s="9">
        <f t="shared" si="1"/>
        <v>22.222222222222221</v>
      </c>
    </row>
    <row r="49" spans="2:6" x14ac:dyDescent="0.25">
      <c r="B49" s="210" t="s">
        <v>122</v>
      </c>
      <c r="C49" s="211">
        <v>149</v>
      </c>
      <c r="D49" s="210">
        <v>48</v>
      </c>
      <c r="E49" s="9">
        <f t="shared" si="1"/>
        <v>3.1041666666666665</v>
      </c>
    </row>
    <row r="50" spans="2:6" x14ac:dyDescent="0.25">
      <c r="B50" s="210" t="s">
        <v>60</v>
      </c>
      <c r="C50" s="211">
        <v>0</v>
      </c>
      <c r="D50" s="210">
        <v>36</v>
      </c>
      <c r="E50" s="9">
        <f t="shared" si="1"/>
        <v>0</v>
      </c>
    </row>
    <row r="51" spans="2:6" x14ac:dyDescent="0.25">
      <c r="B51" s="210" t="s">
        <v>197</v>
      </c>
      <c r="C51" s="211">
        <v>79</v>
      </c>
      <c r="D51" s="210">
        <v>12</v>
      </c>
      <c r="E51" s="9">
        <f t="shared" si="1"/>
        <v>6.583333333333333</v>
      </c>
    </row>
    <row r="52" spans="2:6" x14ac:dyDescent="0.25">
      <c r="B52" s="210" t="s">
        <v>196</v>
      </c>
      <c r="C52" s="211">
        <v>22</v>
      </c>
      <c r="D52" s="210">
        <v>1</v>
      </c>
      <c r="E52" s="9">
        <f t="shared" si="1"/>
        <v>22</v>
      </c>
    </row>
    <row r="53" spans="2:6" x14ac:dyDescent="0.25">
      <c r="B53" s="157"/>
      <c r="C53" s="158"/>
      <c r="D53" s="158"/>
      <c r="E53" s="159"/>
    </row>
    <row r="54" spans="2:6" x14ac:dyDescent="0.25">
      <c r="B54" s="160" t="s">
        <v>50</v>
      </c>
      <c r="C54" s="173"/>
      <c r="D54" s="161"/>
      <c r="E54" s="9">
        <f>SUM(E47:E52)</f>
        <v>88.631944444444443</v>
      </c>
    </row>
    <row r="55" spans="2:6" x14ac:dyDescent="0.25">
      <c r="B55" s="151" t="s">
        <v>51</v>
      </c>
      <c r="C55" s="152"/>
      <c r="D55" s="153"/>
      <c r="E55" s="21">
        <f>SUM(E54*C44)</f>
        <v>265.89583333333331</v>
      </c>
    </row>
    <row r="58" spans="2:6" ht="29.1" customHeight="1" x14ac:dyDescent="0.25">
      <c r="B58" s="15" t="s">
        <v>62</v>
      </c>
      <c r="C58" s="16"/>
      <c r="D58" s="16"/>
      <c r="E58" s="108">
        <f>SUM(E55+E40+E24+E8)</f>
        <v>872.67361111111109</v>
      </c>
      <c r="F58" s="17" t="s">
        <v>91</v>
      </c>
    </row>
  </sheetData>
  <sheetProtection algorithmName="SHA-512" hashValue="gKEuduHNlPnCiZaqMlVPGJqINMuSsgFNclgahYXI1krYCKx/VcszXiXmknUulCOhJ/hq0K2vIC5WQ4cUJjsOjw==" saltValue="pahtPYC39caH1AQs0vNLoQ==" spinCount="100000" sheet="1" objects="1" scenarios="1" selectLockedCells="1"/>
  <mergeCells count="20">
    <mergeCell ref="B40:D40"/>
    <mergeCell ref="B22:E22"/>
    <mergeCell ref="B23:D23"/>
    <mergeCell ref="B54:D54"/>
    <mergeCell ref="B55:D55"/>
    <mergeCell ref="C44:E44"/>
    <mergeCell ref="B53:E53"/>
    <mergeCell ref="B7:C7"/>
    <mergeCell ref="B8:C8"/>
    <mergeCell ref="B9:C9"/>
    <mergeCell ref="D8:D9"/>
    <mergeCell ref="C43:E43"/>
    <mergeCell ref="B24:D24"/>
    <mergeCell ref="C13:E13"/>
    <mergeCell ref="C14:E14"/>
    <mergeCell ref="C27:E27"/>
    <mergeCell ref="E8:E9"/>
    <mergeCell ref="C28:E28"/>
    <mergeCell ref="B38:E38"/>
    <mergeCell ref="B39:D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43"/>
  <sheetViews>
    <sheetView topLeftCell="A16" zoomScaleNormal="100" workbookViewId="0">
      <selection activeCell="O24" sqref="O24"/>
    </sheetView>
  </sheetViews>
  <sheetFormatPr defaultColWidth="8.85546875" defaultRowHeight="15" x14ac:dyDescent="0.25"/>
  <cols>
    <col min="1" max="1" width="3.42578125" customWidth="1"/>
    <col min="2" max="2" width="18.7109375" customWidth="1"/>
    <col min="3" max="3" width="9.140625" bestFit="1" customWidth="1"/>
    <col min="4" max="4" width="9.85546875" bestFit="1" customWidth="1"/>
    <col min="5" max="5" width="1.7109375" customWidth="1"/>
    <col min="6" max="6" width="9.140625" bestFit="1" customWidth="1"/>
    <col min="7" max="7" width="9.85546875" bestFit="1" customWidth="1"/>
    <col min="8" max="8" width="1.7109375" customWidth="1"/>
    <col min="9" max="9" width="9.140625" bestFit="1" customWidth="1"/>
    <col min="10" max="10" width="10.140625" bestFit="1" customWidth="1"/>
    <col min="11" max="11" width="1.7109375" customWidth="1"/>
    <col min="12" max="12" width="9.140625" bestFit="1" customWidth="1"/>
    <col min="13" max="13" width="9.7109375" bestFit="1" customWidth="1"/>
    <col min="14" max="14" width="1.7109375" customWidth="1"/>
    <col min="15" max="15" width="9.140625" bestFit="1" customWidth="1"/>
    <col min="16" max="16" width="9.7109375" bestFit="1" customWidth="1"/>
    <col min="17" max="17" width="1.7109375" customWidth="1"/>
    <col min="18" max="18" width="9.140625" bestFit="1" customWidth="1"/>
    <col min="19" max="19" width="9.7109375" bestFit="1" customWidth="1"/>
    <col min="20" max="20" width="1.7109375" customWidth="1"/>
    <col min="21" max="21" width="15.42578125" customWidth="1"/>
    <col min="22" max="22" width="14.85546875" customWidth="1"/>
    <col min="23" max="23" width="15" customWidth="1"/>
    <col min="24" max="24" width="14.28515625" bestFit="1" customWidth="1"/>
  </cols>
  <sheetData>
    <row r="1" spans="1:24" ht="23.25" x14ac:dyDescent="0.3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</row>
    <row r="3" spans="1:24" ht="18.75" x14ac:dyDescent="0.3">
      <c r="A3" s="109" t="s">
        <v>86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</row>
    <row r="4" spans="1:24" ht="18.75" x14ac:dyDescent="0.3">
      <c r="A4" s="2"/>
    </row>
    <row r="5" spans="1:24" x14ac:dyDescent="0.25">
      <c r="B5" s="11" t="s">
        <v>92</v>
      </c>
    </row>
    <row r="6" spans="1:24" x14ac:dyDescent="0.25">
      <c r="B6" s="27" t="s">
        <v>95</v>
      </c>
    </row>
    <row r="8" spans="1:24" x14ac:dyDescent="0.25">
      <c r="B8" s="151" t="s">
        <v>63</v>
      </c>
      <c r="C8" s="152"/>
      <c r="D8" s="152"/>
      <c r="E8" s="152"/>
      <c r="F8" s="152"/>
      <c r="G8" s="152"/>
      <c r="H8" s="152"/>
      <c r="I8" s="153"/>
      <c r="J8" s="7">
        <v>5</v>
      </c>
    </row>
    <row r="9" spans="1:24" x14ac:dyDescent="0.25">
      <c r="B9" s="160"/>
      <c r="C9" s="173"/>
      <c r="D9" s="173"/>
      <c r="E9" s="173"/>
      <c r="F9" s="173"/>
      <c r="G9" s="173"/>
      <c r="H9" s="173"/>
      <c r="I9" s="173"/>
      <c r="J9" s="161"/>
    </row>
    <row r="10" spans="1:24" x14ac:dyDescent="0.25">
      <c r="B10" s="151" t="s">
        <v>93</v>
      </c>
      <c r="C10" s="152"/>
      <c r="D10" s="152"/>
      <c r="E10" s="152"/>
      <c r="F10" s="152"/>
      <c r="G10" s="152"/>
      <c r="H10" s="152"/>
      <c r="I10" s="153"/>
      <c r="J10" s="9">
        <f>SUM('Inf OH'!D32)</f>
        <v>7414.9691666666658</v>
      </c>
      <c r="K10" s="24"/>
      <c r="L10" s="118">
        <f>SUM(J10/J14)</f>
        <v>0.89470183084494537</v>
      </c>
    </row>
    <row r="11" spans="1:24" x14ac:dyDescent="0.25">
      <c r="B11" s="160"/>
      <c r="C11" s="173"/>
      <c r="D11" s="173"/>
      <c r="E11" s="173"/>
      <c r="F11" s="173"/>
      <c r="G11" s="173"/>
      <c r="H11" s="173"/>
      <c r="I11" s="173"/>
      <c r="J11" s="161"/>
      <c r="K11" s="24"/>
      <c r="L11" s="118"/>
    </row>
    <row r="12" spans="1:24" x14ac:dyDescent="0.25">
      <c r="B12" s="151" t="s">
        <v>94</v>
      </c>
      <c r="C12" s="152"/>
      <c r="D12" s="152"/>
      <c r="E12" s="152"/>
      <c r="F12" s="152"/>
      <c r="G12" s="152"/>
      <c r="H12" s="152"/>
      <c r="I12" s="153"/>
      <c r="J12" s="126">
        <f>SUM('IT OH'!E58)</f>
        <v>872.67361111111109</v>
      </c>
      <c r="K12" s="24"/>
      <c r="L12" s="118">
        <f>SUM(J12/J14)</f>
        <v>0.10529816915505462</v>
      </c>
    </row>
    <row r="13" spans="1:24" x14ac:dyDescent="0.25">
      <c r="B13" s="160"/>
      <c r="C13" s="173"/>
      <c r="D13" s="173"/>
      <c r="E13" s="173"/>
      <c r="F13" s="173"/>
      <c r="G13" s="173"/>
      <c r="H13" s="173"/>
      <c r="I13" s="173"/>
      <c r="J13" s="161"/>
    </row>
    <row r="14" spans="1:24" ht="15.75" x14ac:dyDescent="0.25">
      <c r="B14" s="176" t="s">
        <v>68</v>
      </c>
      <c r="C14" s="177"/>
      <c r="D14" s="177"/>
      <c r="E14" s="177"/>
      <c r="F14" s="177"/>
      <c r="G14" s="177"/>
      <c r="H14" s="177"/>
      <c r="I14" s="178"/>
      <c r="J14" s="122">
        <f>SUM(J10:J12)</f>
        <v>8287.6427777777772</v>
      </c>
      <c r="K14" s="24"/>
      <c r="L14" s="119">
        <v>1</v>
      </c>
    </row>
    <row r="15" spans="1:24" x14ac:dyDescent="0.25">
      <c r="B15" s="179"/>
      <c r="C15" s="179"/>
      <c r="D15" s="179"/>
      <c r="E15" s="179"/>
      <c r="F15" s="179"/>
      <c r="G15" s="179"/>
      <c r="H15" s="179"/>
      <c r="I15" s="179"/>
      <c r="J15" s="179"/>
    </row>
    <row r="16" spans="1:24" ht="15.75" x14ac:dyDescent="0.25">
      <c r="B16" s="176" t="s">
        <v>139</v>
      </c>
      <c r="C16" s="177"/>
      <c r="D16" s="177"/>
      <c r="E16" s="177"/>
      <c r="F16" s="177"/>
      <c r="G16" s="177"/>
      <c r="H16" s="177"/>
      <c r="I16" s="178"/>
      <c r="J16" s="122">
        <f>SUM(12*J14)</f>
        <v>99451.713333333319</v>
      </c>
      <c r="K16" s="24"/>
      <c r="L16" s="119"/>
    </row>
    <row r="18" spans="2:24" ht="20.100000000000001" customHeight="1" x14ac:dyDescent="0.3">
      <c r="B18" s="28"/>
      <c r="C18" s="174">
        <v>45047</v>
      </c>
      <c r="D18" s="175"/>
      <c r="E18" s="29"/>
      <c r="F18" s="174">
        <v>45078</v>
      </c>
      <c r="G18" s="175"/>
      <c r="H18" s="29"/>
      <c r="I18" s="174">
        <v>45108</v>
      </c>
      <c r="J18" s="175"/>
      <c r="K18" s="29"/>
      <c r="L18" s="174">
        <v>45139</v>
      </c>
      <c r="M18" s="175"/>
      <c r="N18" s="29"/>
      <c r="O18" s="174">
        <v>45170</v>
      </c>
      <c r="P18" s="175"/>
      <c r="Q18" s="29"/>
      <c r="R18" s="174">
        <v>45200</v>
      </c>
      <c r="S18" s="175"/>
      <c r="T18" s="29"/>
    </row>
    <row r="19" spans="2:24" ht="37.35" customHeight="1" x14ac:dyDescent="0.25">
      <c r="B19" s="6" t="s">
        <v>69</v>
      </c>
      <c r="C19" s="30" t="s">
        <v>66</v>
      </c>
      <c r="D19" s="31" t="s">
        <v>67</v>
      </c>
      <c r="E19" s="32"/>
      <c r="F19" s="30" t="s">
        <v>66</v>
      </c>
      <c r="G19" s="31" t="s">
        <v>67</v>
      </c>
      <c r="H19" s="32"/>
      <c r="I19" s="30" t="s">
        <v>66</v>
      </c>
      <c r="J19" s="31" t="s">
        <v>67</v>
      </c>
      <c r="K19" s="32"/>
      <c r="L19" s="30" t="s">
        <v>66</v>
      </c>
      <c r="M19" s="31" t="s">
        <v>67</v>
      </c>
      <c r="N19" s="32"/>
      <c r="O19" s="30" t="s">
        <v>66</v>
      </c>
      <c r="P19" s="31" t="s">
        <v>67</v>
      </c>
      <c r="Q19" s="32"/>
      <c r="R19" s="30" t="s">
        <v>66</v>
      </c>
      <c r="S19" s="31" t="s">
        <v>67</v>
      </c>
      <c r="T19" s="32"/>
    </row>
    <row r="20" spans="2:24" ht="11.45" customHeight="1" x14ac:dyDescent="0.25">
      <c r="B20" s="184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2:24" ht="42" customHeight="1" x14ac:dyDescent="0.3">
      <c r="B21" s="84" t="s">
        <v>142</v>
      </c>
      <c r="C21" s="25">
        <v>0</v>
      </c>
      <c r="D21" s="21">
        <f>SUM(J14)*C21</f>
        <v>0</v>
      </c>
      <c r="E21" s="33"/>
      <c r="F21" s="25">
        <v>0</v>
      </c>
      <c r="G21" s="21">
        <f>SUM(J14*F21)</f>
        <v>0</v>
      </c>
      <c r="H21" s="33"/>
      <c r="I21" s="25">
        <v>0</v>
      </c>
      <c r="J21" s="21">
        <f>SUM(J14*I21)</f>
        <v>0</v>
      </c>
      <c r="K21" s="33"/>
      <c r="L21" s="25">
        <v>0</v>
      </c>
      <c r="M21" s="21">
        <f>SUM(J14*L21)</f>
        <v>0</v>
      </c>
      <c r="N21" s="33"/>
      <c r="O21" s="25">
        <v>0.2</v>
      </c>
      <c r="P21" s="21">
        <f>SUM(J14*O21)</f>
        <v>1657.5285555555556</v>
      </c>
      <c r="Q21" s="33"/>
      <c r="R21" s="25">
        <v>0.3</v>
      </c>
      <c r="S21" s="21">
        <f>SUM(J14*R21)</f>
        <v>2486.292833333333</v>
      </c>
      <c r="T21" s="33"/>
    </row>
    <row r="22" spans="2:24" ht="12.6" customHeight="1" x14ac:dyDescent="0.25">
      <c r="B22" s="35" t="s">
        <v>70</v>
      </c>
      <c r="C22" s="48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2:24" ht="30" customHeight="1" x14ac:dyDescent="0.25">
      <c r="B23" s="4" t="s">
        <v>129</v>
      </c>
      <c r="C23" s="26">
        <v>0.5</v>
      </c>
      <c r="D23" s="9">
        <f>SUM($J$14)*C23</f>
        <v>4143.8213888888886</v>
      </c>
      <c r="E23" s="36"/>
      <c r="F23" s="26">
        <v>0.4</v>
      </c>
      <c r="G23" s="9">
        <f>SUM($J$14*F23)</f>
        <v>3315.0571111111112</v>
      </c>
      <c r="H23" s="36"/>
      <c r="I23" s="26">
        <v>0.4</v>
      </c>
      <c r="J23" s="9">
        <f>SUM($J$14*I23)</f>
        <v>3315.0571111111112</v>
      </c>
      <c r="K23" s="36">
        <v>0</v>
      </c>
      <c r="L23" s="26">
        <v>0</v>
      </c>
      <c r="M23" s="9">
        <f>SUM($J$14*L23)</f>
        <v>0</v>
      </c>
      <c r="N23" s="36"/>
      <c r="O23" s="26">
        <v>0</v>
      </c>
      <c r="P23" s="9">
        <f>SUM($J$14*O23)</f>
        <v>0</v>
      </c>
      <c r="Q23" s="36"/>
      <c r="R23" s="26">
        <v>0</v>
      </c>
      <c r="S23" s="9">
        <f>SUM($J$14*R23)</f>
        <v>0</v>
      </c>
      <c r="T23" s="36"/>
    </row>
    <row r="24" spans="2:24" ht="30" customHeight="1" x14ac:dyDescent="0.25">
      <c r="B24" s="4" t="s">
        <v>130</v>
      </c>
      <c r="C24" s="26">
        <v>0.5</v>
      </c>
      <c r="D24" s="9">
        <f t="shared" ref="D24:D26" si="0">SUM($J$14)*C24</f>
        <v>4143.8213888888886</v>
      </c>
      <c r="E24" s="36"/>
      <c r="F24" s="26">
        <v>0.3</v>
      </c>
      <c r="G24" s="9">
        <f t="shared" ref="G24:G26" si="1">SUM($J$14*F24)</f>
        <v>2486.292833333333</v>
      </c>
      <c r="H24" s="36"/>
      <c r="I24" s="26">
        <v>0.3</v>
      </c>
      <c r="J24" s="9">
        <f t="shared" ref="J24:J25" si="2">SUM(J17*I24)</f>
        <v>0</v>
      </c>
      <c r="K24" s="36"/>
      <c r="L24" s="26">
        <v>0.6</v>
      </c>
      <c r="M24" s="9">
        <f t="shared" ref="M24:M26" si="3">SUM($J$14*L24)</f>
        <v>4972.5856666666659</v>
      </c>
      <c r="N24" s="36"/>
      <c r="O24" s="26">
        <v>0.4</v>
      </c>
      <c r="P24" s="9">
        <f t="shared" ref="P24:P26" si="4">SUM($J$14*O24)</f>
        <v>3315.0571111111112</v>
      </c>
      <c r="Q24" s="36"/>
      <c r="R24" s="26">
        <v>0</v>
      </c>
      <c r="S24" s="9">
        <f t="shared" ref="S24:S26" si="5">SUM($J$14*R24)</f>
        <v>0</v>
      </c>
      <c r="T24" s="36"/>
    </row>
    <row r="25" spans="2:24" ht="30" customHeight="1" x14ac:dyDescent="0.25">
      <c r="B25" s="4" t="s">
        <v>131</v>
      </c>
      <c r="C25" s="26">
        <v>0</v>
      </c>
      <c r="D25" s="9">
        <f t="shared" si="0"/>
        <v>0</v>
      </c>
      <c r="E25" s="36"/>
      <c r="F25" s="26">
        <v>0</v>
      </c>
      <c r="G25" s="9">
        <f t="shared" si="1"/>
        <v>0</v>
      </c>
      <c r="H25" s="36"/>
      <c r="I25" s="26">
        <v>0</v>
      </c>
      <c r="J25" s="9">
        <f t="shared" si="2"/>
        <v>0</v>
      </c>
      <c r="K25" s="36"/>
      <c r="L25" s="26">
        <v>0</v>
      </c>
      <c r="M25" s="9">
        <f t="shared" si="3"/>
        <v>0</v>
      </c>
      <c r="N25" s="36"/>
      <c r="O25" s="26">
        <v>0.2</v>
      </c>
      <c r="P25" s="9">
        <f t="shared" si="4"/>
        <v>1657.5285555555556</v>
      </c>
      <c r="Q25" s="36"/>
      <c r="R25" s="26">
        <v>0.3</v>
      </c>
      <c r="S25" s="9">
        <f t="shared" si="5"/>
        <v>2486.292833333333</v>
      </c>
      <c r="T25" s="36"/>
    </row>
    <row r="26" spans="2:24" ht="30" customHeight="1" x14ac:dyDescent="0.25">
      <c r="B26" s="4" t="s">
        <v>132</v>
      </c>
      <c r="C26" s="26">
        <v>0</v>
      </c>
      <c r="D26" s="9">
        <f t="shared" si="0"/>
        <v>0</v>
      </c>
      <c r="E26" s="36"/>
      <c r="F26" s="26">
        <v>0.3</v>
      </c>
      <c r="G26" s="9">
        <f t="shared" si="1"/>
        <v>2486.292833333333</v>
      </c>
      <c r="H26" s="36"/>
      <c r="I26" s="26">
        <v>0.3</v>
      </c>
      <c r="J26" s="9">
        <f>SUM(J14*I26)</f>
        <v>2486.292833333333</v>
      </c>
      <c r="K26" s="36"/>
      <c r="L26" s="26">
        <v>0.4</v>
      </c>
      <c r="M26" s="9">
        <f t="shared" si="3"/>
        <v>3315.0571111111112</v>
      </c>
      <c r="N26" s="36"/>
      <c r="O26" s="26">
        <v>0.2</v>
      </c>
      <c r="P26" s="9">
        <f t="shared" si="4"/>
        <v>1657.5285555555556</v>
      </c>
      <c r="Q26" s="36"/>
      <c r="R26" s="26">
        <v>0.4</v>
      </c>
      <c r="S26" s="9">
        <f t="shared" si="5"/>
        <v>3315.0571111111112</v>
      </c>
      <c r="T26" s="36"/>
    </row>
    <row r="27" spans="2:24" x14ac:dyDescent="0.25">
      <c r="B27" s="37"/>
      <c r="C27" s="4"/>
      <c r="D27" s="4"/>
      <c r="E27" s="5"/>
      <c r="F27" s="4"/>
      <c r="G27" s="4"/>
      <c r="H27" s="5"/>
      <c r="I27" s="4"/>
      <c r="J27" s="4"/>
      <c r="K27" s="5"/>
      <c r="L27" s="4"/>
      <c r="M27" s="4"/>
      <c r="N27" s="5"/>
      <c r="O27" s="4"/>
      <c r="P27" s="4"/>
      <c r="Q27" s="5"/>
      <c r="R27" s="4"/>
      <c r="S27" s="4"/>
      <c r="T27" s="5"/>
    </row>
    <row r="28" spans="2:24" x14ac:dyDescent="0.25">
      <c r="B28" s="38"/>
      <c r="C28" s="39">
        <f>SUM(C21:C27)</f>
        <v>1</v>
      </c>
      <c r="D28" s="40">
        <f>SUM(D21:D27)</f>
        <v>8287.6427777777772</v>
      </c>
      <c r="E28" s="41"/>
      <c r="F28" s="39">
        <f>SUM(F21:F27)</f>
        <v>1</v>
      </c>
      <c r="G28" s="40">
        <f>SUM(G21:G26)</f>
        <v>8287.6427777777772</v>
      </c>
      <c r="H28" s="42"/>
      <c r="I28" s="39">
        <f>SUM(I21:I27)</f>
        <v>1</v>
      </c>
      <c r="J28" s="40">
        <f>SUM(J21:J26)</f>
        <v>5801.3499444444442</v>
      </c>
      <c r="K28" s="42"/>
      <c r="L28" s="39">
        <f>SUM(L21:L27)</f>
        <v>1</v>
      </c>
      <c r="M28" s="40">
        <f>SUM(M21:M26)</f>
        <v>8287.6427777777772</v>
      </c>
      <c r="N28" s="42"/>
      <c r="O28" s="39">
        <f>SUM(O21:O27)</f>
        <v>1</v>
      </c>
      <c r="P28" s="40">
        <f>SUM(P21:P26)</f>
        <v>8287.642777777779</v>
      </c>
      <c r="Q28" s="42"/>
      <c r="R28" s="39">
        <f>SUM(R21:R27)</f>
        <v>1</v>
      </c>
      <c r="S28" s="40">
        <f>SUM(S21:S26)</f>
        <v>8287.6427777777772</v>
      </c>
      <c r="T28" s="42"/>
      <c r="U28" s="43"/>
    </row>
    <row r="31" spans="2:24" ht="18.75" x14ac:dyDescent="0.3">
      <c r="B31" s="28"/>
      <c r="C31" s="174">
        <v>45231</v>
      </c>
      <c r="D31" s="175"/>
      <c r="E31" s="29"/>
      <c r="F31" s="174">
        <v>45261</v>
      </c>
      <c r="G31" s="175"/>
      <c r="H31" s="29"/>
      <c r="I31" s="174">
        <v>45292</v>
      </c>
      <c r="J31" s="175"/>
      <c r="K31" s="29"/>
      <c r="L31" s="174">
        <v>45323</v>
      </c>
      <c r="M31" s="175"/>
      <c r="N31" s="29"/>
      <c r="O31" s="174">
        <v>45352</v>
      </c>
      <c r="P31" s="175"/>
      <c r="Q31" s="29" t="s">
        <v>128</v>
      </c>
      <c r="R31" s="174">
        <v>45383</v>
      </c>
      <c r="S31" s="175"/>
      <c r="T31" s="29"/>
      <c r="U31" s="189" t="s">
        <v>71</v>
      </c>
      <c r="V31" s="86" t="s">
        <v>72</v>
      </c>
      <c r="W31" s="86" t="s">
        <v>73</v>
      </c>
      <c r="X31" s="189" t="s">
        <v>74</v>
      </c>
    </row>
    <row r="32" spans="2:24" ht="26.25" x14ac:dyDescent="0.25">
      <c r="B32" s="6" t="s">
        <v>69</v>
      </c>
      <c r="C32" s="30" t="s">
        <v>66</v>
      </c>
      <c r="D32" s="31" t="s">
        <v>67</v>
      </c>
      <c r="E32" s="32"/>
      <c r="F32" s="30" t="s">
        <v>66</v>
      </c>
      <c r="G32" s="31" t="s">
        <v>67</v>
      </c>
      <c r="H32" s="32"/>
      <c r="I32" s="30" t="s">
        <v>66</v>
      </c>
      <c r="J32" s="31" t="s">
        <v>67</v>
      </c>
      <c r="K32" s="32"/>
      <c r="L32" s="30" t="s">
        <v>66</v>
      </c>
      <c r="M32" s="31" t="s">
        <v>67</v>
      </c>
      <c r="N32" s="32"/>
      <c r="O32" s="30" t="s">
        <v>66</v>
      </c>
      <c r="P32" s="31" t="s">
        <v>67</v>
      </c>
      <c r="Q32" s="32"/>
      <c r="R32" s="30" t="s">
        <v>66</v>
      </c>
      <c r="S32" s="31" t="s">
        <v>67</v>
      </c>
      <c r="T32" s="32"/>
      <c r="U32" s="190"/>
      <c r="V32" s="120">
        <f>L10</f>
        <v>0.89470183084494537</v>
      </c>
      <c r="W32" s="120">
        <f>L12</f>
        <v>0.10529816915505462</v>
      </c>
      <c r="X32" s="190"/>
    </row>
    <row r="33" spans="2:24" ht="15.75" thickBot="1" x14ac:dyDescent="0.3">
      <c r="B33" s="180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2"/>
      <c r="W33" s="182"/>
      <c r="X33" s="183"/>
    </row>
    <row r="34" spans="2:24" ht="39.6" customHeight="1" thickTop="1" thickBot="1" x14ac:dyDescent="0.35">
      <c r="B34" s="84" t="s">
        <v>142</v>
      </c>
      <c r="C34" s="25">
        <v>0.3</v>
      </c>
      <c r="D34" s="21">
        <f>SUM(J14)*C34</f>
        <v>2486.292833333333</v>
      </c>
      <c r="E34" s="33"/>
      <c r="F34" s="25">
        <v>0.4</v>
      </c>
      <c r="G34" s="21">
        <f>SUM(J14*F34)</f>
        <v>3315.0571111111112</v>
      </c>
      <c r="H34" s="33"/>
      <c r="I34" s="25">
        <v>0.4</v>
      </c>
      <c r="J34" s="21">
        <f>SUM(J14*I34)</f>
        <v>3315.0571111111112</v>
      </c>
      <c r="K34" s="33"/>
      <c r="L34" s="25">
        <v>1</v>
      </c>
      <c r="M34" s="21">
        <f>SUM(J14*L34)</f>
        <v>8287.6427777777772</v>
      </c>
      <c r="N34" s="33"/>
      <c r="O34" s="25">
        <v>1</v>
      </c>
      <c r="P34" s="21">
        <f>SUM(J14*O34)</f>
        <v>8287.6427777777772</v>
      </c>
      <c r="Q34" s="33"/>
      <c r="R34" s="25">
        <v>0</v>
      </c>
      <c r="S34" s="21">
        <f>SUM(J14*R34)</f>
        <v>0</v>
      </c>
      <c r="T34" s="33"/>
      <c r="U34" s="123">
        <f>SUM(D34+G34+J34+M34+P34+S34+D21+G21+J21+M21+P21+S21)</f>
        <v>29835.513999999999</v>
      </c>
      <c r="V34" s="128">
        <f>SUM(U34*L10)</f>
        <v>26693.888999999999</v>
      </c>
      <c r="W34" s="127">
        <f>SUM(U34*L12)</f>
        <v>3141.625</v>
      </c>
      <c r="X34" s="124">
        <f>SUM(V34:W34)</f>
        <v>29835.513999999999</v>
      </c>
    </row>
    <row r="35" spans="2:24" ht="15.75" thickTop="1" x14ac:dyDescent="0.25">
      <c r="B35" s="35" t="s">
        <v>70</v>
      </c>
      <c r="C35" s="187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8"/>
      <c r="W35" s="188"/>
      <c r="X35" s="186"/>
    </row>
    <row r="36" spans="2:24" ht="29.1" customHeight="1" x14ac:dyDescent="0.3">
      <c r="B36" s="4" t="s">
        <v>129</v>
      </c>
      <c r="C36" s="26">
        <v>0</v>
      </c>
      <c r="D36" s="9">
        <f>SUM($J$14)*C36</f>
        <v>0</v>
      </c>
      <c r="E36" s="36"/>
      <c r="F36" s="26">
        <v>0</v>
      </c>
      <c r="G36" s="9">
        <f>SUM($J$14*F36)</f>
        <v>0</v>
      </c>
      <c r="H36" s="36"/>
      <c r="I36" s="26">
        <v>0</v>
      </c>
      <c r="J36" s="9">
        <f>SUM($J$14*I36)</f>
        <v>0</v>
      </c>
      <c r="K36" s="36">
        <v>0</v>
      </c>
      <c r="L36" s="26">
        <v>0</v>
      </c>
      <c r="M36" s="9">
        <f>SUM($J$14*L36)</f>
        <v>0</v>
      </c>
      <c r="N36" s="36"/>
      <c r="O36" s="26">
        <v>0</v>
      </c>
      <c r="P36" s="9">
        <f>SUM($J$14*O36)</f>
        <v>0</v>
      </c>
      <c r="Q36" s="36"/>
      <c r="R36" s="26">
        <v>0</v>
      </c>
      <c r="S36" s="9">
        <f>SUM($J$14*R36)</f>
        <v>0</v>
      </c>
      <c r="T36" s="36"/>
      <c r="U36" s="121">
        <f>SUM(D36+G36+J36+M36+P36+S36+D23+G23+J23+M23+P23+S23)</f>
        <v>10773.935611111112</v>
      </c>
      <c r="V36" s="122">
        <f>SUM(U36*L10)</f>
        <v>9639.4599166666667</v>
      </c>
      <c r="W36" s="122">
        <f>SUM(U36*L12)</f>
        <v>1134.4756944444446</v>
      </c>
      <c r="X36" s="122">
        <f t="shared" ref="X36:X39" si="6">SUM(V36:W36)</f>
        <v>10773.935611111112</v>
      </c>
    </row>
    <row r="37" spans="2:24" ht="29.1" customHeight="1" x14ac:dyDescent="0.3">
      <c r="B37" s="4" t="s">
        <v>130</v>
      </c>
      <c r="C37" s="26">
        <v>0</v>
      </c>
      <c r="D37" s="9">
        <f t="shared" ref="D37:D39" si="7">SUM($J$14)*C37</f>
        <v>0</v>
      </c>
      <c r="E37" s="36"/>
      <c r="F37" s="26">
        <v>0</v>
      </c>
      <c r="G37" s="9">
        <f t="shared" ref="G37:G39" si="8">SUM($J$14*F37)</f>
        <v>0</v>
      </c>
      <c r="H37" s="36"/>
      <c r="I37" s="26">
        <v>0</v>
      </c>
      <c r="J37" s="9">
        <f t="shared" ref="J37:J39" si="9">SUM($J$14*I37)</f>
        <v>0</v>
      </c>
      <c r="K37" s="36"/>
      <c r="L37" s="26">
        <v>0</v>
      </c>
      <c r="M37" s="9">
        <f t="shared" ref="M37:M39" si="10">SUM($J$14*L37)</f>
        <v>0</v>
      </c>
      <c r="N37" s="36"/>
      <c r="O37" s="26">
        <v>0</v>
      </c>
      <c r="P37" s="9">
        <f t="shared" ref="P37:P39" si="11">SUM($J$14*O37)</f>
        <v>0</v>
      </c>
      <c r="Q37" s="36"/>
      <c r="R37" s="26">
        <v>0</v>
      </c>
      <c r="S37" s="9">
        <f t="shared" ref="S37:S39" si="12">SUM($J$14*R37)</f>
        <v>0</v>
      </c>
      <c r="T37" s="36"/>
      <c r="U37" s="121">
        <f>SUM(D37+G37+J37+M37+P37+S37+D24+G24+J24+M24+P24+S24)</f>
        <v>14917.757</v>
      </c>
      <c r="V37" s="122">
        <f>SUM(U37*L10)</f>
        <v>13346.9445</v>
      </c>
      <c r="W37" s="122">
        <f>SUM(U37*L12)</f>
        <v>1570.8125</v>
      </c>
      <c r="X37" s="122">
        <f t="shared" ref="X37:X38" si="13">SUM(V37:W37)</f>
        <v>14917.757</v>
      </c>
    </row>
    <row r="38" spans="2:24" ht="29.1" customHeight="1" x14ac:dyDescent="0.3">
      <c r="B38" s="4" t="s">
        <v>131</v>
      </c>
      <c r="C38" s="26">
        <v>0.3</v>
      </c>
      <c r="D38" s="9">
        <f t="shared" si="7"/>
        <v>2486.292833333333</v>
      </c>
      <c r="E38" s="36"/>
      <c r="F38" s="26">
        <v>0.6</v>
      </c>
      <c r="G38" s="9">
        <f t="shared" si="8"/>
        <v>4972.5856666666659</v>
      </c>
      <c r="H38" s="36"/>
      <c r="I38" s="26">
        <v>0.6</v>
      </c>
      <c r="J38" s="9">
        <f t="shared" si="9"/>
        <v>4972.5856666666659</v>
      </c>
      <c r="K38" s="36"/>
      <c r="L38" s="26">
        <v>0</v>
      </c>
      <c r="M38" s="9">
        <f t="shared" si="10"/>
        <v>0</v>
      </c>
      <c r="N38" s="36"/>
      <c r="O38" s="26">
        <v>0</v>
      </c>
      <c r="P38" s="9">
        <f t="shared" si="11"/>
        <v>0</v>
      </c>
      <c r="Q38" s="36"/>
      <c r="R38" s="26">
        <v>0</v>
      </c>
      <c r="S38" s="9">
        <f t="shared" si="12"/>
        <v>0</v>
      </c>
      <c r="T38" s="36"/>
      <c r="U38" s="121">
        <f>SUM(D38+G38+J38+M38+P38+S38+D25+G25+J25+M25+P25+S25)</f>
        <v>16575.285555555554</v>
      </c>
      <c r="V38" s="122">
        <f>SUM(U38*L10)</f>
        <v>14829.938333333332</v>
      </c>
      <c r="W38" s="122">
        <f>SUM(U38*L12)</f>
        <v>1745.3472222222222</v>
      </c>
      <c r="X38" s="122">
        <f t="shared" si="13"/>
        <v>16575.285555555554</v>
      </c>
    </row>
    <row r="39" spans="2:24" ht="29.45" customHeight="1" x14ac:dyDescent="0.3">
      <c r="B39" s="4" t="s">
        <v>132</v>
      </c>
      <c r="C39" s="26">
        <v>0.4</v>
      </c>
      <c r="D39" s="9">
        <f t="shared" si="7"/>
        <v>3315.0571111111112</v>
      </c>
      <c r="E39" s="36"/>
      <c r="F39" s="26">
        <v>0</v>
      </c>
      <c r="G39" s="9">
        <f t="shared" si="8"/>
        <v>0</v>
      </c>
      <c r="H39" s="36"/>
      <c r="I39" s="26">
        <v>0</v>
      </c>
      <c r="J39" s="9">
        <f t="shared" si="9"/>
        <v>0</v>
      </c>
      <c r="K39" s="36"/>
      <c r="L39" s="26">
        <v>0</v>
      </c>
      <c r="M39" s="9">
        <f t="shared" si="10"/>
        <v>0</v>
      </c>
      <c r="N39" s="36"/>
      <c r="O39" s="26">
        <v>0</v>
      </c>
      <c r="P39" s="9">
        <f t="shared" si="11"/>
        <v>0</v>
      </c>
      <c r="Q39" s="36"/>
      <c r="R39" s="26">
        <v>0</v>
      </c>
      <c r="S39" s="9">
        <f t="shared" si="12"/>
        <v>0</v>
      </c>
      <c r="T39" s="36"/>
      <c r="U39" s="121">
        <f>SUM(D39+G39+J39+M39+P39+S39+D26+G26+J26+M26+P26+S26)</f>
        <v>16575.285555555558</v>
      </c>
      <c r="V39" s="122">
        <f>SUM(U39*L10)</f>
        <v>14829.938333333335</v>
      </c>
      <c r="W39" s="122">
        <f>SUM(U39*L12)</f>
        <v>1745.3472222222226</v>
      </c>
      <c r="X39" s="122">
        <f t="shared" si="6"/>
        <v>16575.285555555558</v>
      </c>
    </row>
    <row r="40" spans="2:24" ht="18.75" x14ac:dyDescent="0.3">
      <c r="B40" s="37"/>
      <c r="C40" s="4"/>
      <c r="D40" s="4"/>
      <c r="E40" s="5"/>
      <c r="F40" s="4"/>
      <c r="G40" s="4"/>
      <c r="H40" s="5"/>
      <c r="I40" s="4"/>
      <c r="J40" s="4"/>
      <c r="K40" s="5"/>
      <c r="L40" s="4"/>
      <c r="M40" s="4"/>
      <c r="N40" s="5"/>
      <c r="O40" s="4"/>
      <c r="P40" s="4"/>
      <c r="Q40" s="5"/>
      <c r="R40" s="4"/>
      <c r="S40" s="4"/>
      <c r="T40" s="5"/>
      <c r="U40" s="34"/>
    </row>
    <row r="41" spans="2:24" ht="30" customHeight="1" x14ac:dyDescent="0.25">
      <c r="B41" s="38"/>
      <c r="C41" s="39">
        <f>SUM(C34:C40)</f>
        <v>1</v>
      </c>
      <c r="D41" s="40">
        <f>SUM(D34:D40)</f>
        <v>8287.6427777777772</v>
      </c>
      <c r="E41" s="41"/>
      <c r="F41" s="39">
        <f>SUM(F34:F40)</f>
        <v>1</v>
      </c>
      <c r="G41" s="40">
        <f>SUM(G34:G39)</f>
        <v>8287.6427777777772</v>
      </c>
      <c r="H41" s="42"/>
      <c r="I41" s="39">
        <f>SUM(I34:I40)</f>
        <v>1</v>
      </c>
      <c r="J41" s="40">
        <f>SUM(J34:J39)</f>
        <v>8287.6427777777772</v>
      </c>
      <c r="K41" s="42"/>
      <c r="L41" s="39">
        <f>SUM(L34:L40)</f>
        <v>1</v>
      </c>
      <c r="M41" s="40">
        <f>SUM(M34:M39)</f>
        <v>8287.6427777777772</v>
      </c>
      <c r="N41" s="42"/>
      <c r="O41" s="39">
        <f>SUM(O34:O40)</f>
        <v>1</v>
      </c>
      <c r="P41" s="40">
        <f>SUM(P34:P39)</f>
        <v>8287.6427777777772</v>
      </c>
      <c r="Q41" s="42"/>
      <c r="R41" s="39">
        <f>SUM(R34:R40)</f>
        <v>0</v>
      </c>
      <c r="S41" s="40">
        <f>SUM(S34:S39)</f>
        <v>0</v>
      </c>
      <c r="T41" s="42"/>
      <c r="U41" s="125">
        <f>SUM(D41+G41+J41+M41+P41+S41+D28+G28+J28+M28+P28+S28)</f>
        <v>88677.777722222207</v>
      </c>
      <c r="V41" s="125">
        <f>SUM(V34,V36,V37,V38,V39)</f>
        <v>79340.170083333331</v>
      </c>
      <c r="W41" s="125">
        <f>SUM(W34,W36,W37,W38,W39)</f>
        <v>9337.6076388888887</v>
      </c>
      <c r="X41" s="125">
        <f>SUM(V41:W41)</f>
        <v>88677.777722222221</v>
      </c>
    </row>
    <row r="43" spans="2:24" x14ac:dyDescent="0.25">
      <c r="U43" s="24"/>
    </row>
  </sheetData>
  <sheetProtection algorithmName="SHA-512" hashValue="qAzqKQphzlukD2jFqWbd0vN6FQux+81q9rW1gsMIt4NzmcYi+nl+LhdtGIB2DaMjLVB2C8nAQ4wpO5r1qrYvaQ==" saltValue="pKWupnGNit0eHDrkFCxYjg==" spinCount="100000" sheet="1" selectLockedCells="1"/>
  <mergeCells count="27">
    <mergeCell ref="B33:X33"/>
    <mergeCell ref="B20:T20"/>
    <mergeCell ref="D22:T22"/>
    <mergeCell ref="C35:X35"/>
    <mergeCell ref="R31:S31"/>
    <mergeCell ref="U31:U32"/>
    <mergeCell ref="X31:X32"/>
    <mergeCell ref="C31:D31"/>
    <mergeCell ref="F31:G31"/>
    <mergeCell ref="I31:J31"/>
    <mergeCell ref="L31:M31"/>
    <mergeCell ref="O31:P31"/>
    <mergeCell ref="R18:S18"/>
    <mergeCell ref="B8:I8"/>
    <mergeCell ref="B10:I10"/>
    <mergeCell ref="B12:I12"/>
    <mergeCell ref="B14:I14"/>
    <mergeCell ref="B9:J9"/>
    <mergeCell ref="B11:J11"/>
    <mergeCell ref="B13:J13"/>
    <mergeCell ref="C18:D18"/>
    <mergeCell ref="F18:G18"/>
    <mergeCell ref="I18:J18"/>
    <mergeCell ref="L18:M18"/>
    <mergeCell ref="O18:P18"/>
    <mergeCell ref="B16:I16"/>
    <mergeCell ref="B15:J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"/>
  <sheetViews>
    <sheetView workbookViewId="0">
      <selection activeCell="B7" sqref="B7"/>
    </sheetView>
  </sheetViews>
  <sheetFormatPr defaultColWidth="8.85546875" defaultRowHeight="15" x14ac:dyDescent="0.25"/>
  <cols>
    <col min="1" max="1" width="4" customWidth="1"/>
    <col min="2" max="2" width="23" customWidth="1"/>
    <col min="3" max="3" width="27.7109375" customWidth="1"/>
    <col min="4" max="4" width="12.85546875" customWidth="1"/>
    <col min="5" max="5" width="11.42578125" customWidth="1"/>
    <col min="7" max="7" width="12.85546875" customWidth="1"/>
  </cols>
  <sheetData>
    <row r="1" spans="1:7" ht="23.25" x14ac:dyDescent="0.35">
      <c r="A1" s="87" t="s">
        <v>0</v>
      </c>
      <c r="B1" s="88"/>
      <c r="C1" s="88"/>
      <c r="D1" s="88"/>
      <c r="E1" s="88"/>
      <c r="F1" s="88"/>
      <c r="G1" s="88"/>
    </row>
    <row r="3" spans="1:7" ht="18.75" x14ac:dyDescent="0.3">
      <c r="A3" s="111" t="s">
        <v>87</v>
      </c>
      <c r="B3" s="112"/>
      <c r="C3" s="112"/>
      <c r="D3" s="112"/>
      <c r="E3" s="112"/>
      <c r="F3" s="112"/>
      <c r="G3" s="112"/>
    </row>
    <row r="5" spans="1:7" ht="33" customHeight="1" x14ac:dyDescent="0.25">
      <c r="B5" s="6" t="s">
        <v>75</v>
      </c>
      <c r="C5" s="6" t="s">
        <v>76</v>
      </c>
      <c r="D5" s="14" t="s">
        <v>80</v>
      </c>
      <c r="E5" s="6" t="s">
        <v>77</v>
      </c>
      <c r="F5" s="6" t="s">
        <v>78</v>
      </c>
      <c r="G5" s="6" t="s">
        <v>79</v>
      </c>
    </row>
    <row r="6" spans="1:7" x14ac:dyDescent="0.25">
      <c r="B6" s="22" t="s">
        <v>141</v>
      </c>
      <c r="C6" s="44"/>
      <c r="D6" s="22">
        <v>1</v>
      </c>
      <c r="E6" s="23">
        <v>150</v>
      </c>
      <c r="F6" s="22">
        <v>3</v>
      </c>
      <c r="G6" s="9">
        <f>SUM(F6*E6)</f>
        <v>450</v>
      </c>
    </row>
    <row r="7" spans="1:7" x14ac:dyDescent="0.25">
      <c r="B7" s="22"/>
      <c r="C7" s="44"/>
      <c r="D7" s="22"/>
      <c r="E7" s="23"/>
      <c r="F7" s="22"/>
      <c r="G7" s="9">
        <f t="shared" ref="G7:G19" si="0">SUM(F7*E7)</f>
        <v>0</v>
      </c>
    </row>
    <row r="8" spans="1:7" x14ac:dyDescent="0.25">
      <c r="B8" s="20"/>
      <c r="C8" s="45"/>
      <c r="D8" s="20"/>
      <c r="E8" s="18"/>
      <c r="F8" s="20"/>
      <c r="G8" s="9">
        <f t="shared" si="0"/>
        <v>0</v>
      </c>
    </row>
    <row r="9" spans="1:7" x14ac:dyDescent="0.25">
      <c r="B9" s="20"/>
      <c r="C9" s="45"/>
      <c r="D9" s="20"/>
      <c r="E9" s="18"/>
      <c r="F9" s="20"/>
      <c r="G9" s="9">
        <f t="shared" si="0"/>
        <v>0</v>
      </c>
    </row>
    <row r="10" spans="1:7" x14ac:dyDescent="0.25">
      <c r="B10" s="20"/>
      <c r="C10" s="45"/>
      <c r="D10" s="20"/>
      <c r="E10" s="18"/>
      <c r="F10" s="20"/>
      <c r="G10" s="9">
        <f t="shared" si="0"/>
        <v>0</v>
      </c>
    </row>
    <row r="11" spans="1:7" x14ac:dyDescent="0.25">
      <c r="B11" s="20"/>
      <c r="C11" s="45"/>
      <c r="D11" s="20"/>
      <c r="E11" s="18"/>
      <c r="F11" s="20"/>
      <c r="G11" s="9">
        <f t="shared" si="0"/>
        <v>0</v>
      </c>
    </row>
    <row r="12" spans="1:7" x14ac:dyDescent="0.25">
      <c r="B12" s="20"/>
      <c r="C12" s="45"/>
      <c r="D12" s="20"/>
      <c r="E12" s="18"/>
      <c r="F12" s="20"/>
      <c r="G12" s="9">
        <f t="shared" si="0"/>
        <v>0</v>
      </c>
    </row>
    <row r="13" spans="1:7" x14ac:dyDescent="0.25">
      <c r="B13" s="20"/>
      <c r="C13" s="45"/>
      <c r="D13" s="20"/>
      <c r="E13" s="18"/>
      <c r="F13" s="20"/>
      <c r="G13" s="9">
        <f t="shared" si="0"/>
        <v>0</v>
      </c>
    </row>
    <row r="14" spans="1:7" x14ac:dyDescent="0.25">
      <c r="B14" s="20"/>
      <c r="C14" s="45"/>
      <c r="D14" s="20"/>
      <c r="E14" s="18"/>
      <c r="F14" s="20"/>
      <c r="G14" s="9">
        <f t="shared" si="0"/>
        <v>0</v>
      </c>
    </row>
    <row r="15" spans="1:7" x14ac:dyDescent="0.25">
      <c r="B15" s="20"/>
      <c r="C15" s="45"/>
      <c r="D15" s="20"/>
      <c r="E15" s="18"/>
      <c r="F15" s="20"/>
      <c r="G15" s="9">
        <f t="shared" si="0"/>
        <v>0</v>
      </c>
    </row>
    <row r="16" spans="1:7" x14ac:dyDescent="0.25">
      <c r="B16" s="20"/>
      <c r="C16" s="45"/>
      <c r="D16" s="20"/>
      <c r="E16" s="18"/>
      <c r="F16" s="20"/>
      <c r="G16" s="9">
        <f t="shared" si="0"/>
        <v>0</v>
      </c>
    </row>
    <row r="17" spans="2:7" x14ac:dyDescent="0.25">
      <c r="B17" s="20"/>
      <c r="C17" s="45"/>
      <c r="D17" s="20"/>
      <c r="E17" s="18"/>
      <c r="F17" s="20"/>
      <c r="G17" s="9">
        <f t="shared" si="0"/>
        <v>0</v>
      </c>
    </row>
    <row r="18" spans="2:7" x14ac:dyDescent="0.25">
      <c r="B18" s="20"/>
      <c r="C18" s="45"/>
      <c r="D18" s="20"/>
      <c r="E18" s="18"/>
      <c r="F18" s="20"/>
      <c r="G18" s="9">
        <f t="shared" si="0"/>
        <v>0</v>
      </c>
    </row>
    <row r="19" spans="2:7" x14ac:dyDescent="0.25">
      <c r="B19" s="20"/>
      <c r="C19" s="45"/>
      <c r="D19" s="20"/>
      <c r="E19" s="18"/>
      <c r="F19" s="20"/>
      <c r="G19" s="9">
        <f t="shared" si="0"/>
        <v>0</v>
      </c>
    </row>
    <row r="21" spans="2:7" ht="22.35" customHeight="1" x14ac:dyDescent="0.25">
      <c r="D21" s="149" t="s">
        <v>81</v>
      </c>
      <c r="E21" s="191"/>
      <c r="F21" s="150"/>
      <c r="G21" s="113">
        <f>SUM(G6:G19)</f>
        <v>450</v>
      </c>
    </row>
  </sheetData>
  <sheetProtection algorithmName="SHA-512" hashValue="CuwqY2wAHZGsFBSd+Wz9JcRTa2n0II7jIj333T3HLg2Jtx42JX6JZwtvPrtd0MrnQeGAbCqpCZcpQJ8NLAKFOQ==" saltValue="heL0JLPcWq+lFeZcog8Nqg==" spinCount="100000" sheet="1" objects="1" scenarios="1" selectLockedCells="1"/>
  <mergeCells count="1">
    <mergeCell ref="D21:F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8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4.42578125" customWidth="1"/>
    <col min="2" max="2" width="27" customWidth="1"/>
    <col min="3" max="3" width="23" customWidth="1"/>
    <col min="4" max="4" width="12.42578125" customWidth="1"/>
    <col min="5" max="5" width="18.28515625" customWidth="1"/>
    <col min="6" max="6" width="16.140625" customWidth="1"/>
  </cols>
  <sheetData>
    <row r="1" spans="1:6" ht="23.25" x14ac:dyDescent="0.35">
      <c r="A1" s="87" t="s">
        <v>0</v>
      </c>
      <c r="B1" s="88"/>
      <c r="C1" s="88"/>
      <c r="D1" s="88"/>
      <c r="E1" s="88"/>
      <c r="F1" s="88"/>
    </row>
    <row r="3" spans="1:6" ht="18.75" x14ac:dyDescent="0.3">
      <c r="A3" s="114" t="s">
        <v>88</v>
      </c>
      <c r="B3" s="115"/>
      <c r="C3" s="115"/>
      <c r="D3" s="115"/>
      <c r="E3" s="115"/>
      <c r="F3" s="115"/>
    </row>
    <row r="5" spans="1:6" ht="25.35" customHeight="1" x14ac:dyDescent="0.25">
      <c r="B5" s="6" t="s">
        <v>75</v>
      </c>
      <c r="C5" s="6" t="s">
        <v>76</v>
      </c>
      <c r="D5" s="6" t="s">
        <v>78</v>
      </c>
      <c r="E5" s="6" t="s">
        <v>77</v>
      </c>
      <c r="F5" s="6" t="s">
        <v>79</v>
      </c>
    </row>
    <row r="6" spans="1:6" ht="30" x14ac:dyDescent="0.25">
      <c r="B6" s="44" t="s">
        <v>193</v>
      </c>
      <c r="C6" s="44" t="s">
        <v>111</v>
      </c>
      <c r="D6" s="46">
        <v>5</v>
      </c>
      <c r="E6" s="23">
        <v>42.3</v>
      </c>
      <c r="F6" s="9">
        <f>SUM(E6*D6)</f>
        <v>211.5</v>
      </c>
    </row>
    <row r="7" spans="1:6" x14ac:dyDescent="0.25">
      <c r="B7" s="44" t="s">
        <v>194</v>
      </c>
      <c r="C7" s="44" t="s">
        <v>195</v>
      </c>
      <c r="D7" s="46">
        <v>5</v>
      </c>
      <c r="E7" s="23">
        <v>5</v>
      </c>
      <c r="F7" s="9">
        <f t="shared" ref="F7:F15" si="0">SUM(E7*D7)</f>
        <v>25</v>
      </c>
    </row>
    <row r="8" spans="1:6" x14ac:dyDescent="0.25">
      <c r="B8" s="44"/>
      <c r="C8" s="44"/>
      <c r="D8" s="46"/>
      <c r="E8" s="23"/>
      <c r="F8" s="9">
        <f t="shared" si="0"/>
        <v>0</v>
      </c>
    </row>
    <row r="9" spans="1:6" x14ac:dyDescent="0.25">
      <c r="B9" s="44"/>
      <c r="C9" s="44"/>
      <c r="D9" s="46"/>
      <c r="E9" s="23"/>
      <c r="F9" s="9">
        <f t="shared" si="0"/>
        <v>0</v>
      </c>
    </row>
    <row r="10" spans="1:6" x14ac:dyDescent="0.25">
      <c r="B10" s="45"/>
      <c r="C10" s="20"/>
      <c r="D10" s="47"/>
      <c r="E10" s="18"/>
      <c r="F10" s="9">
        <f t="shared" si="0"/>
        <v>0</v>
      </c>
    </row>
    <row r="11" spans="1:6" x14ac:dyDescent="0.25">
      <c r="B11" s="45"/>
      <c r="C11" s="20"/>
      <c r="D11" s="47"/>
      <c r="E11" s="18"/>
      <c r="F11" s="9">
        <f t="shared" si="0"/>
        <v>0</v>
      </c>
    </row>
    <row r="12" spans="1:6" x14ac:dyDescent="0.25">
      <c r="B12" s="45"/>
      <c r="C12" s="20"/>
      <c r="D12" s="47"/>
      <c r="E12" s="18"/>
      <c r="F12" s="9">
        <f t="shared" si="0"/>
        <v>0</v>
      </c>
    </row>
    <row r="13" spans="1:6" x14ac:dyDescent="0.25">
      <c r="B13" s="45"/>
      <c r="C13" s="20"/>
      <c r="D13" s="47"/>
      <c r="E13" s="18"/>
      <c r="F13" s="9">
        <f t="shared" si="0"/>
        <v>0</v>
      </c>
    </row>
    <row r="14" spans="1:6" x14ac:dyDescent="0.25">
      <c r="B14" s="45"/>
      <c r="C14" s="20"/>
      <c r="D14" s="47"/>
      <c r="E14" s="18"/>
      <c r="F14" s="9">
        <f t="shared" si="0"/>
        <v>0</v>
      </c>
    </row>
    <row r="15" spans="1:6" x14ac:dyDescent="0.25">
      <c r="B15" s="45"/>
      <c r="C15" s="20"/>
      <c r="D15" s="47"/>
      <c r="E15" s="18"/>
      <c r="F15" s="9">
        <f t="shared" si="0"/>
        <v>0</v>
      </c>
    </row>
    <row r="16" spans="1:6" x14ac:dyDescent="0.25">
      <c r="B16" s="45"/>
      <c r="C16" s="20"/>
      <c r="D16" s="47"/>
      <c r="E16" s="18"/>
      <c r="F16" s="9">
        <v>0</v>
      </c>
    </row>
    <row r="18" spans="2:6" ht="24.6" customHeight="1" x14ac:dyDescent="0.25">
      <c r="B18" s="149" t="s">
        <v>82</v>
      </c>
      <c r="C18" s="191"/>
      <c r="D18" s="191"/>
      <c r="E18" s="191"/>
      <c r="F18" s="116">
        <f>SUM(F6:F16)</f>
        <v>236.5</v>
      </c>
    </row>
  </sheetData>
  <sheetProtection algorithmName="SHA-512" hashValue="IOFDWYBOj1BsaOsynvdffMXj0qpX5erhaQP+vjbQo6hyLrGz0BjajfACgukrC56PFsCKZ0raNMWMaEbKri6USw==" saltValue="FY+VgqT15q1iuQpE9q351g==" spinCount="100000" sheet="1" objects="1" scenarios="1" selectLockedCells="1"/>
  <mergeCells count="1">
    <mergeCell ref="B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Staff</vt:lpstr>
      <vt:lpstr>Freelance</vt:lpstr>
      <vt:lpstr>Inf OH</vt:lpstr>
      <vt:lpstr>IT OH</vt:lpstr>
      <vt:lpstr>OH Loading</vt:lpstr>
      <vt:lpstr>Proj Costs</vt:lpstr>
      <vt:lpstr>TrcAccSub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AJK and DJB</dc:creator>
  <cp:keywords/>
  <dc:description/>
  <cp:lastModifiedBy>dani kala</cp:lastModifiedBy>
  <dcterms:created xsi:type="dcterms:W3CDTF">2015-02-05T09:45:53Z</dcterms:created>
  <dcterms:modified xsi:type="dcterms:W3CDTF">2023-08-04T11:21:26Z</dcterms:modified>
  <cp:category/>
</cp:coreProperties>
</file>