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rb-my.sharepoint.com/personal/jeff_kessler_arb_ca_gov/Documents/Documents/GitHub/CATS/scenarios/BAUScenario/"/>
    </mc:Choice>
  </mc:AlternateContent>
  <xr:revisionPtr revIDLastSave="337" documentId="108_{45618FC2-8E48-4B2A-A13D-96D16367B1EC}" xr6:coauthVersionLast="46" xr6:coauthVersionMax="46" xr10:uidLastSave="{396B8F22-197A-488A-9902-CC388405A6CC}"/>
  <bookViews>
    <workbookView xWindow="6735" yWindow="1650" windowWidth="21990" windowHeight="13410" firstSheet="2" activeTab="2" xr2:uid="{00000000-000D-0000-FFFF-FFFF00000000}"/>
  </bookViews>
  <sheets>
    <sheet name="Energy Demand" sheetId="1" r:id="rId1"/>
    <sheet name="Defined Supply" sheetId="2" r:id="rId2"/>
    <sheet name="Fuel Production" sheetId="3" r:id="rId3"/>
    <sheet name="Coproducts" sheetId="10" r:id="rId4"/>
    <sheet name="Production Limits" sheetId="4" r:id="rId5"/>
    <sheet name="Feedstock" sheetId="5" r:id="rId6"/>
    <sheet name="LCFS Benchmark" sheetId="6" r:id="rId7"/>
    <sheet name="Credit Type Limits" sheetId="7" r:id="rId8"/>
    <sheet name="Additional Credits" sheetId="8" r:id="rId9"/>
    <sheet name="Blend Requirements" sheetId="9" r:id="rId10"/>
  </sheets>
  <definedNames>
    <definedName name="_xlnm._FilterDatabase" localSheetId="2" hidden="1">'Fuel Production'!$A$1:$U$46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l="1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I43" i="3"/>
  <c r="I44" i="3"/>
  <c r="I45" i="3"/>
  <c r="I46" i="3"/>
  <c r="I42" i="3"/>
  <c r="T43" i="3"/>
  <c r="T44" i="3"/>
  <c r="T45" i="3"/>
  <c r="T46" i="3"/>
  <c r="T42" i="3"/>
  <c r="T39" i="3" l="1"/>
  <c r="T40" i="3"/>
  <c r="T41" i="3"/>
  <c r="T38" i="3"/>
  <c r="T31" i="3"/>
  <c r="T32" i="3"/>
  <c r="T33" i="3"/>
  <c r="T34" i="3"/>
  <c r="T35" i="3"/>
  <c r="T36" i="3"/>
  <c r="T37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C3" i="4"/>
  <c r="C2" i="4"/>
  <c r="G12" i="3"/>
  <c r="G13" i="3"/>
  <c r="B3" i="5" l="1"/>
  <c r="B4" i="5"/>
  <c r="B5" i="5"/>
  <c r="B6" i="5"/>
  <c r="B7" i="5"/>
  <c r="B8" i="5"/>
  <c r="B9" i="5"/>
  <c r="B10" i="5"/>
  <c r="B11" i="5"/>
  <c r="B2" i="5"/>
  <c r="G32" i="3" l="1"/>
  <c r="G33" i="3"/>
  <c r="G34" i="3"/>
  <c r="G35" i="3"/>
  <c r="G36" i="3"/>
  <c r="G37" i="3"/>
  <c r="G31" i="3"/>
  <c r="G30" i="3"/>
  <c r="G27" i="3"/>
  <c r="M7" i="3"/>
  <c r="G29" i="3"/>
  <c r="G14" i="3"/>
  <c r="M6" i="3" l="1"/>
  <c r="G11" i="3" l="1"/>
  <c r="I28" i="3"/>
</calcChain>
</file>

<file path=xl/sharedStrings.xml><?xml version="1.0" encoding="utf-8"?>
<sst xmlns="http://schemas.openxmlformats.org/spreadsheetml/2006/main" count="1139" uniqueCount="142">
  <si>
    <t>Year</t>
  </si>
  <si>
    <t>Fuel Pool</t>
  </si>
  <si>
    <t>Energy</t>
  </si>
  <si>
    <t>Fuel</t>
  </si>
  <si>
    <t>Policy Attribution</t>
  </si>
  <si>
    <t>Feedstock</t>
  </si>
  <si>
    <t>Conversion Cost</t>
  </si>
  <si>
    <t>Units Notes</t>
  </si>
  <si>
    <t>Conversion Yield</t>
  </si>
  <si>
    <t>Conversion Units</t>
  </si>
  <si>
    <t>Carbon Intensity</t>
  </si>
  <si>
    <t>Exogenous Subsidy</t>
  </si>
  <si>
    <t>Subsidy Unit Notes</t>
  </si>
  <si>
    <t>Credit Type</t>
  </si>
  <si>
    <t>LCFS Benchmark</t>
  </si>
  <si>
    <t>Blend Requirement</t>
  </si>
  <si>
    <t>Results Units</t>
  </si>
  <si>
    <t>Results Notes</t>
  </si>
  <si>
    <t>Maximum Volume</t>
  </si>
  <si>
    <t>Maximum YoY Percent Change</t>
  </si>
  <si>
    <t>Units</t>
  </si>
  <si>
    <t>Benchmark</t>
  </si>
  <si>
    <t>Standard</t>
  </si>
  <si>
    <t>Minimum</t>
  </si>
  <si>
    <t>Maximum</t>
  </si>
  <si>
    <t>Quantity</t>
  </si>
  <si>
    <t>Requirement Name</t>
  </si>
  <si>
    <t>Minimum Percent Energy</t>
  </si>
  <si>
    <t>Maximum Percent Energy</t>
  </si>
  <si>
    <t>2022</t>
  </si>
  <si>
    <t>CNG</t>
  </si>
  <si>
    <t>Diesel</t>
  </si>
  <si>
    <t>Gasoline</t>
  </si>
  <si>
    <t>Renewable Diesel</t>
  </si>
  <si>
    <t>Virgin Oils</t>
  </si>
  <si>
    <t>MJ/ton</t>
  </si>
  <si>
    <t>$/ton</t>
  </si>
  <si>
    <t>$/MJ</t>
  </si>
  <si>
    <t>Risk 3</t>
  </si>
  <si>
    <t>Waste Oils</t>
  </si>
  <si>
    <t>Biodiesel</t>
  </si>
  <si>
    <t>Risk 2</t>
  </si>
  <si>
    <t>Renewable Gasoline</t>
  </si>
  <si>
    <t>Natural Gas</t>
  </si>
  <si>
    <t>Oil</t>
  </si>
  <si>
    <t>Ethanol</t>
  </si>
  <si>
    <t>Corn</t>
  </si>
  <si>
    <t>Jet Fuel</t>
  </si>
  <si>
    <t>Electricity</t>
  </si>
  <si>
    <t>LDV-e</t>
  </si>
  <si>
    <t>E85</t>
  </si>
  <si>
    <t>Propane</t>
  </si>
  <si>
    <t>CCS</t>
  </si>
  <si>
    <t>HDV-H2</t>
  </si>
  <si>
    <t>Landfills</t>
  </si>
  <si>
    <t>Dairy Gas</t>
  </si>
  <si>
    <t>Alt Jet</t>
  </si>
  <si>
    <t>HDV Hydrogen</t>
  </si>
  <si>
    <t>HDV Hydrogen-CCS</t>
  </si>
  <si>
    <t>Conv. Jet</t>
  </si>
  <si>
    <t>DACCS</t>
  </si>
  <si>
    <t>$/ton sequestered</t>
  </si>
  <si>
    <t>ton/ton</t>
  </si>
  <si>
    <t>Ethanol w. CCS</t>
  </si>
  <si>
    <t>DieselBenchmark</t>
  </si>
  <si>
    <t>GasolineBenchmark</t>
  </si>
  <si>
    <t>JetBenchmark</t>
  </si>
  <si>
    <t>$/MWh</t>
  </si>
  <si>
    <t>MJ/MWh</t>
  </si>
  <si>
    <t>$/barrel</t>
  </si>
  <si>
    <t>$/barrel and barrels</t>
  </si>
  <si>
    <t>$/MMBTU</t>
  </si>
  <si>
    <t>DACCSBenchmark</t>
  </si>
  <si>
    <t>MJ/barrel</t>
  </si>
  <si>
    <t>gCO2e/MJ</t>
  </si>
  <si>
    <t>gCO2e/ton</t>
  </si>
  <si>
    <t>inf</t>
  </si>
  <si>
    <t>$/bushel</t>
  </si>
  <si>
    <t>MJ/bushel</t>
  </si>
  <si>
    <t>EthanolBlend</t>
  </si>
  <si>
    <t>BiodieselBlend</t>
  </si>
  <si>
    <t>Notes</t>
  </si>
  <si>
    <t>10% EtOH By Volume</t>
  </si>
  <si>
    <t>17% Biodiesel by Volume</t>
  </si>
  <si>
    <t>References</t>
  </si>
  <si>
    <t>https://www.ams.usda.gov/mnreports/nw_gr212.txt</t>
  </si>
  <si>
    <t>MJ/MMBTU</t>
  </si>
  <si>
    <t>Risk 1</t>
  </si>
  <si>
    <t>Default</t>
  </si>
  <si>
    <t>EER</t>
  </si>
  <si>
    <t>From regerssion on spot market prices using EIA Data</t>
  </si>
  <si>
    <t>No Subsidy as E85 expansion sets RIN prices</t>
  </si>
  <si>
    <t>Assuming CCS @ 50$/ton</t>
  </si>
  <si>
    <t>https://afdc.energy.gov/fuels/prices.html</t>
  </si>
  <si>
    <t>Count</t>
  </si>
  <si>
    <t>E85 Blend</t>
  </si>
  <si>
    <t>5% of cars on the road</t>
  </si>
  <si>
    <t>E85Blend</t>
  </si>
  <si>
    <t>LDV-H2</t>
  </si>
  <si>
    <t>LDV Hydrogen</t>
  </si>
  <si>
    <t>LDV Hydrogen-CCS</t>
  </si>
  <si>
    <t>LDV-e (Dairy Gas)</t>
  </si>
  <si>
    <t>LDV-e (0-CI)</t>
  </si>
  <si>
    <t>LDV-e (grid)</t>
  </si>
  <si>
    <t>Production Multiplier</t>
  </si>
  <si>
    <t>Base Fuel</t>
  </si>
  <si>
    <t>5 MJ of Alt Jet produced per 100 MJ of RD</t>
  </si>
  <si>
    <t>5 MJ of Rewewable Gasoline per 100 MJ of RD</t>
  </si>
  <si>
    <t>Using EMFAC date adjuste for ACC2 ISOR</t>
  </si>
  <si>
    <t>ACC2 ISOR Estimate</t>
  </si>
  <si>
    <t>Exceed?</t>
  </si>
  <si>
    <t>RNG</t>
  </si>
  <si>
    <t>Electricity for LDVs</t>
  </si>
  <si>
    <t>Conventional Natural Gas</t>
  </si>
  <si>
    <t>Hydrogen for HDV</t>
  </si>
  <si>
    <t>Alternative Jet Fuel</t>
  </si>
  <si>
    <t>Other RNG</t>
  </si>
  <si>
    <t>Conventional Jet Fuel</t>
  </si>
  <si>
    <t>Air Capture Credits</t>
  </si>
  <si>
    <t>Hydrogen for LDV</t>
  </si>
  <si>
    <t>Results Name</t>
  </si>
  <si>
    <t>Results Multiplier</t>
  </si>
  <si>
    <t>Converts from MJ to MM GGE</t>
  </si>
  <si>
    <t>mm gal</t>
  </si>
  <si>
    <t>mm kg</t>
  </si>
  <si>
    <t>mm DGE</t>
  </si>
  <si>
    <t>MMT</t>
  </si>
  <si>
    <t>1000 MWh</t>
  </si>
  <si>
    <t>ULSD</t>
  </si>
  <si>
    <t>CARBOB</t>
  </si>
  <si>
    <t>HRI + FCI Credits</t>
  </si>
  <si>
    <t>Incremental Deficits</t>
  </si>
  <si>
    <t>Fixed Guideway</t>
  </si>
  <si>
    <t>Forklift Credits</t>
  </si>
  <si>
    <t>Other offroad</t>
  </si>
  <si>
    <t>Additional Credits</t>
  </si>
  <si>
    <t>Non-Calculated Credits</t>
  </si>
  <si>
    <t>NA</t>
  </si>
  <si>
    <t>credit/credit</t>
  </si>
  <si>
    <t>$/credit</t>
  </si>
  <si>
    <t>Incremental Deficits. Avg from 2022 LRT</t>
  </si>
  <si>
    <t>Cost is set high so additional credits aren't produced beyond what is automatically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</si>
</sst>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MS Shell Dlg 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11" fontId="0" fillId="0" borderId="0" xfId="0" applyNumberFormat="1"/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9" fontId="0" fillId="0" borderId="0" xfId="0" applyNumberFormat="1"/>
    <xf numFmtId="0" fontId="1" fillId="0" borderId="4" xfId="0" applyFont="1" applyFill="1" applyBorder="1" applyAlignment="1">
      <alignment horizontal="center" vertical="top"/>
    </xf>
    <xf numFmtId="1" fontId="0" fillId="0" borderId="0" xfId="0" applyNumberFormat="1"/>
    <xf numFmtId="44" fontId="0" fillId="0" borderId="0" xfId="1" applyFont="1"/>
    <xf numFmtId="164" fontId="0" fillId="0" borderId="0" xfId="1" applyNumberFormat="1" applyFont="1"/>
    <xf numFmtId="8" fontId="0" fillId="0" borderId="0" xfId="0" applyNumberFormat="1"/>
    <xf numFmtId="0" fontId="2" fillId="2" borderId="5" xfId="0" applyFont="1" applyFill="1" applyBorder="1" applyAlignment="1">
      <alignment horizontal="right" vertical="center" wrapText="1"/>
    </xf>
    <xf numFmtId="0" fontId="0" fillId="3" borderId="0" xfId="0" applyFill="1"/>
    <xf numFmtId="0" fontId="4" fillId="0" borderId="0" xfId="0" applyFont="1"/>
    <xf numFmtId="0" fontId="1" fillId="0" borderId="4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4"/>
  <sheetViews>
    <sheetView zoomScaleNormal="100" workbookViewId="0">
      <selection activeCell="T7" sqref="T7"/>
    </sheetView>
  </sheetViews>
  <sheetFormatPr defaultRowHeight="15" x14ac:dyDescent="0.25"/>
  <cols>
    <col min="4" max="4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6" t="s">
        <v>110</v>
      </c>
      <c r="E1" s="8" t="s">
        <v>81</v>
      </c>
    </row>
    <row r="2" spans="1:5" x14ac:dyDescent="0.25">
      <c r="A2" s="2" t="s">
        <v>29</v>
      </c>
      <c r="B2" s="3" t="s">
        <v>30</v>
      </c>
      <c r="C2" s="2">
        <v>31500000000</v>
      </c>
      <c r="D2" s="17" t="b">
        <v>0</v>
      </c>
    </row>
    <row r="3" spans="1:5" x14ac:dyDescent="0.25">
      <c r="A3" s="2">
        <v>2023</v>
      </c>
      <c r="B3" s="3" t="s">
        <v>30</v>
      </c>
      <c r="C3" s="2">
        <v>34300000000</v>
      </c>
      <c r="D3" s="17" t="b">
        <v>0</v>
      </c>
    </row>
    <row r="4" spans="1:5" x14ac:dyDescent="0.25">
      <c r="A4" s="2">
        <v>2024</v>
      </c>
      <c r="B4" s="3" t="s">
        <v>30</v>
      </c>
      <c r="C4" s="2">
        <v>38200000000</v>
      </c>
      <c r="D4" s="17" t="b">
        <v>0</v>
      </c>
    </row>
    <row r="5" spans="1:5" x14ac:dyDescent="0.25">
      <c r="A5" s="2">
        <v>2025</v>
      </c>
      <c r="B5" s="3" t="s">
        <v>30</v>
      </c>
      <c r="C5" s="2">
        <v>38700000000</v>
      </c>
      <c r="D5" s="17" t="b">
        <v>0</v>
      </c>
    </row>
    <row r="6" spans="1:5" x14ac:dyDescent="0.25">
      <c r="A6" s="2">
        <v>2026</v>
      </c>
      <c r="B6" s="3" t="s">
        <v>30</v>
      </c>
      <c r="C6" s="2">
        <v>39700000000</v>
      </c>
      <c r="D6" s="17" t="b">
        <v>0</v>
      </c>
    </row>
    <row r="7" spans="1:5" x14ac:dyDescent="0.25">
      <c r="A7" s="2">
        <v>2027</v>
      </c>
      <c r="B7" s="3" t="s">
        <v>30</v>
      </c>
      <c r="C7" s="2">
        <v>40600000000</v>
      </c>
      <c r="D7" s="17" t="b">
        <v>0</v>
      </c>
    </row>
    <row r="8" spans="1:5" x14ac:dyDescent="0.25">
      <c r="A8" s="2">
        <v>2028</v>
      </c>
      <c r="B8" s="3" t="s">
        <v>30</v>
      </c>
      <c r="C8" s="2">
        <v>41300000000</v>
      </c>
      <c r="D8" s="17" t="b">
        <v>0</v>
      </c>
    </row>
    <row r="9" spans="1:5" x14ac:dyDescent="0.25">
      <c r="A9" s="2">
        <v>2029</v>
      </c>
      <c r="B9" s="3" t="s">
        <v>30</v>
      </c>
      <c r="C9" s="2">
        <v>42100000000</v>
      </c>
      <c r="D9" s="17" t="b">
        <v>0</v>
      </c>
    </row>
    <row r="10" spans="1:5" x14ac:dyDescent="0.25">
      <c r="A10" s="2">
        <v>2030</v>
      </c>
      <c r="B10" s="3" t="s">
        <v>30</v>
      </c>
      <c r="C10" s="2">
        <v>42900000000</v>
      </c>
      <c r="D10" s="17" t="b">
        <v>0</v>
      </c>
    </row>
    <row r="11" spans="1:5" x14ac:dyDescent="0.25">
      <c r="A11" s="2">
        <v>2031</v>
      </c>
      <c r="B11" s="3" t="s">
        <v>30</v>
      </c>
      <c r="C11" s="2">
        <v>44300000000</v>
      </c>
      <c r="D11" s="17" t="b">
        <v>0</v>
      </c>
    </row>
    <row r="12" spans="1:5" x14ac:dyDescent="0.25">
      <c r="A12" s="2">
        <v>2032</v>
      </c>
      <c r="B12" s="3" t="s">
        <v>30</v>
      </c>
      <c r="C12" s="2">
        <v>45800000000</v>
      </c>
      <c r="D12" s="17" t="b">
        <v>0</v>
      </c>
    </row>
    <row r="13" spans="1:5" x14ac:dyDescent="0.25">
      <c r="A13" s="2">
        <v>2033</v>
      </c>
      <c r="B13" s="3" t="s">
        <v>30</v>
      </c>
      <c r="C13" s="2">
        <v>47400000000</v>
      </c>
      <c r="D13" s="17" t="b">
        <v>0</v>
      </c>
    </row>
    <row r="14" spans="1:5" x14ac:dyDescent="0.25">
      <c r="A14" s="2">
        <v>2034</v>
      </c>
      <c r="B14" s="3" t="s">
        <v>30</v>
      </c>
      <c r="C14" s="2">
        <v>49100000000</v>
      </c>
      <c r="D14" s="17" t="b">
        <v>0</v>
      </c>
    </row>
    <row r="15" spans="1:5" x14ac:dyDescent="0.25">
      <c r="A15" s="2">
        <v>2035</v>
      </c>
      <c r="B15" s="3" t="s">
        <v>30</v>
      </c>
      <c r="C15" s="2">
        <v>50900000000</v>
      </c>
      <c r="D15" s="17" t="b">
        <v>0</v>
      </c>
    </row>
    <row r="16" spans="1:5" x14ac:dyDescent="0.25">
      <c r="A16" s="2">
        <v>2036</v>
      </c>
      <c r="B16" s="3" t="s">
        <v>30</v>
      </c>
      <c r="C16" s="2">
        <v>53100000000</v>
      </c>
      <c r="D16" s="17" t="b">
        <v>0</v>
      </c>
    </row>
    <row r="17" spans="1:4" x14ac:dyDescent="0.25">
      <c r="A17" s="2">
        <v>2037</v>
      </c>
      <c r="B17" s="3" t="s">
        <v>30</v>
      </c>
      <c r="C17" s="2">
        <v>55300000000</v>
      </c>
      <c r="D17" s="17" t="b">
        <v>0</v>
      </c>
    </row>
    <row r="18" spans="1:4" x14ac:dyDescent="0.25">
      <c r="A18" s="2">
        <v>2038</v>
      </c>
      <c r="B18" s="3" t="s">
        <v>30</v>
      </c>
      <c r="C18" s="2">
        <v>57900000000</v>
      </c>
      <c r="D18" s="17" t="b">
        <v>0</v>
      </c>
    </row>
    <row r="19" spans="1:4" x14ac:dyDescent="0.25">
      <c r="A19" s="2">
        <v>2039</v>
      </c>
      <c r="B19" s="3" t="s">
        <v>30</v>
      </c>
      <c r="C19" s="2">
        <v>60500000000</v>
      </c>
      <c r="D19" s="17" t="b">
        <v>0</v>
      </c>
    </row>
    <row r="20" spans="1:4" x14ac:dyDescent="0.25">
      <c r="A20" s="2">
        <v>2040</v>
      </c>
      <c r="B20" s="3" t="s">
        <v>30</v>
      </c>
      <c r="C20" s="2">
        <v>63300000000</v>
      </c>
      <c r="D20" s="17" t="b">
        <v>0</v>
      </c>
    </row>
    <row r="21" spans="1:4" x14ac:dyDescent="0.25">
      <c r="A21" s="2">
        <v>2041</v>
      </c>
      <c r="B21" s="3" t="s">
        <v>30</v>
      </c>
      <c r="C21" s="2">
        <v>65800000000</v>
      </c>
      <c r="D21" s="17" t="b">
        <v>0</v>
      </c>
    </row>
    <row r="22" spans="1:4" x14ac:dyDescent="0.25">
      <c r="A22" s="2">
        <v>2042</v>
      </c>
      <c r="B22" s="3" t="s">
        <v>30</v>
      </c>
      <c r="C22" s="2">
        <v>68500000000</v>
      </c>
      <c r="D22" s="17" t="b">
        <v>0</v>
      </c>
    </row>
    <row r="23" spans="1:4" x14ac:dyDescent="0.25">
      <c r="A23" s="2">
        <v>2043</v>
      </c>
      <c r="B23" s="3" t="s">
        <v>30</v>
      </c>
      <c r="C23" s="2">
        <v>71400000000</v>
      </c>
      <c r="D23" s="17" t="b">
        <v>0</v>
      </c>
    </row>
    <row r="24" spans="1:4" x14ac:dyDescent="0.25">
      <c r="A24" s="2">
        <v>2044</v>
      </c>
      <c r="B24" s="3" t="s">
        <v>30</v>
      </c>
      <c r="C24" s="2">
        <v>74400000000</v>
      </c>
      <c r="D24" s="17" t="b">
        <v>0</v>
      </c>
    </row>
    <row r="25" spans="1:4" x14ac:dyDescent="0.25">
      <c r="A25" s="2">
        <v>2045</v>
      </c>
      <c r="B25" s="3" t="s">
        <v>30</v>
      </c>
      <c r="C25" s="2">
        <v>77600000000</v>
      </c>
      <c r="D25" s="17" t="b">
        <v>0</v>
      </c>
    </row>
    <row r="26" spans="1:4" x14ac:dyDescent="0.25">
      <c r="A26" s="2">
        <v>2046</v>
      </c>
      <c r="B26" s="3" t="s">
        <v>30</v>
      </c>
      <c r="C26" s="2">
        <v>80700000000</v>
      </c>
      <c r="D26" s="17" t="b">
        <v>0</v>
      </c>
    </row>
    <row r="27" spans="1:4" x14ac:dyDescent="0.25">
      <c r="A27" s="2">
        <v>2047</v>
      </c>
      <c r="B27" s="3" t="s">
        <v>30</v>
      </c>
      <c r="C27" s="2">
        <v>83800000000</v>
      </c>
      <c r="D27" s="17" t="b">
        <v>0</v>
      </c>
    </row>
    <row r="28" spans="1:4" x14ac:dyDescent="0.25">
      <c r="A28" s="2">
        <v>2048</v>
      </c>
      <c r="B28" s="3" t="s">
        <v>30</v>
      </c>
      <c r="C28" s="2">
        <v>86800000000</v>
      </c>
      <c r="D28" s="17" t="b">
        <v>0</v>
      </c>
    </row>
    <row r="29" spans="1:4" x14ac:dyDescent="0.25">
      <c r="A29" s="2">
        <v>2049</v>
      </c>
      <c r="B29" s="3" t="s">
        <v>30</v>
      </c>
      <c r="C29" s="2">
        <v>89600000000</v>
      </c>
      <c r="D29" s="17" t="b">
        <v>0</v>
      </c>
    </row>
    <row r="30" spans="1:4" x14ac:dyDescent="0.25">
      <c r="A30" s="2">
        <v>2050</v>
      </c>
      <c r="B30" s="3" t="s">
        <v>30</v>
      </c>
      <c r="C30" s="2">
        <v>92300000000</v>
      </c>
      <c r="D30" s="17" t="b">
        <v>0</v>
      </c>
    </row>
    <row r="31" spans="1:4" x14ac:dyDescent="0.25">
      <c r="A31" s="2">
        <v>2015</v>
      </c>
      <c r="B31" s="3" t="s">
        <v>30</v>
      </c>
      <c r="C31" s="2">
        <v>14300000000</v>
      </c>
      <c r="D31" s="17" t="b">
        <v>0</v>
      </c>
    </row>
    <row r="32" spans="1:4" x14ac:dyDescent="0.25">
      <c r="A32" s="2">
        <v>2011</v>
      </c>
      <c r="B32" s="3" t="s">
        <v>31</v>
      </c>
      <c r="C32" s="2">
        <v>494040261108</v>
      </c>
      <c r="D32" s="17" t="b">
        <v>0</v>
      </c>
    </row>
    <row r="33" spans="1:4" x14ac:dyDescent="0.25">
      <c r="A33" s="2">
        <v>2012</v>
      </c>
      <c r="B33" s="3" t="s">
        <v>31</v>
      </c>
      <c r="C33" s="2">
        <v>496253653713</v>
      </c>
      <c r="D33" s="17" t="b">
        <v>0</v>
      </c>
    </row>
    <row r="34" spans="1:4" x14ac:dyDescent="0.25">
      <c r="A34" s="2">
        <v>2013</v>
      </c>
      <c r="B34" s="3" t="s">
        <v>31</v>
      </c>
      <c r="C34" s="2">
        <v>507530820378</v>
      </c>
      <c r="D34" s="17" t="b">
        <v>0</v>
      </c>
    </row>
    <row r="35" spans="1:4" x14ac:dyDescent="0.25">
      <c r="A35" s="2">
        <v>2014</v>
      </c>
      <c r="B35" s="3" t="s">
        <v>31</v>
      </c>
      <c r="C35" s="2">
        <v>509921790435</v>
      </c>
      <c r="D35" s="17" t="b">
        <v>0</v>
      </c>
    </row>
    <row r="36" spans="1:4" x14ac:dyDescent="0.25">
      <c r="A36" s="2">
        <v>2015</v>
      </c>
      <c r="B36" s="3" t="s">
        <v>31</v>
      </c>
      <c r="C36" s="2">
        <v>523839797966</v>
      </c>
      <c r="D36" s="17" t="b">
        <v>0</v>
      </c>
    </row>
    <row r="37" spans="1:4" x14ac:dyDescent="0.25">
      <c r="A37" s="2">
        <v>2016</v>
      </c>
      <c r="B37" s="3" t="s">
        <v>31</v>
      </c>
      <c r="C37" s="2">
        <v>530709022702</v>
      </c>
      <c r="D37" s="17" t="b">
        <v>0</v>
      </c>
    </row>
    <row r="38" spans="1:4" x14ac:dyDescent="0.25">
      <c r="A38" s="2">
        <v>2017</v>
      </c>
      <c r="B38" s="3" t="s">
        <v>31</v>
      </c>
      <c r="C38" s="2">
        <v>538585666422</v>
      </c>
      <c r="D38" s="17" t="b">
        <v>0</v>
      </c>
    </row>
    <row r="39" spans="1:4" x14ac:dyDescent="0.25">
      <c r="A39" s="2">
        <v>2018</v>
      </c>
      <c r="B39" s="3" t="s">
        <v>31</v>
      </c>
      <c r="C39" s="2">
        <v>530688874793</v>
      </c>
      <c r="D39" s="17" t="b">
        <v>0</v>
      </c>
    </row>
    <row r="40" spans="1:4" x14ac:dyDescent="0.25">
      <c r="A40" s="2">
        <v>2019</v>
      </c>
      <c r="B40" s="3" t="s">
        <v>31</v>
      </c>
      <c r="C40" s="2">
        <v>537731681473</v>
      </c>
      <c r="D40" s="17" t="b">
        <v>0</v>
      </c>
    </row>
    <row r="41" spans="1:4" x14ac:dyDescent="0.25">
      <c r="A41" s="2">
        <v>2020</v>
      </c>
      <c r="B41" s="3" t="s">
        <v>31</v>
      </c>
      <c r="C41" s="2">
        <v>544867953699</v>
      </c>
      <c r="D41" s="17" t="b">
        <v>0</v>
      </c>
    </row>
    <row r="42" spans="1:4" x14ac:dyDescent="0.25">
      <c r="A42" s="2">
        <v>2021</v>
      </c>
      <c r="B42" s="3" t="s">
        <v>31</v>
      </c>
      <c r="C42" s="2">
        <v>536949493710</v>
      </c>
      <c r="D42" s="17" t="b">
        <v>0</v>
      </c>
    </row>
    <row r="43" spans="1:4" x14ac:dyDescent="0.25">
      <c r="A43" s="2">
        <v>2022</v>
      </c>
      <c r="B43" s="3" t="s">
        <v>31</v>
      </c>
      <c r="C43" s="2">
        <v>538625699614</v>
      </c>
      <c r="D43" s="17" t="b">
        <v>0</v>
      </c>
    </row>
    <row r="44" spans="1:4" x14ac:dyDescent="0.25">
      <c r="A44" s="2">
        <v>2023</v>
      </c>
      <c r="B44" s="3" t="s">
        <v>31</v>
      </c>
      <c r="C44" s="2">
        <v>533534391558</v>
      </c>
      <c r="D44" s="17" t="b">
        <v>0</v>
      </c>
    </row>
    <row r="45" spans="1:4" x14ac:dyDescent="0.25">
      <c r="A45" s="2">
        <v>2024</v>
      </c>
      <c r="B45" s="3" t="s">
        <v>31</v>
      </c>
      <c r="C45" s="2">
        <v>532362142985</v>
      </c>
      <c r="D45" s="17" t="b">
        <v>0</v>
      </c>
    </row>
    <row r="46" spans="1:4" x14ac:dyDescent="0.25">
      <c r="A46" s="2">
        <v>2025</v>
      </c>
      <c r="B46" s="3" t="s">
        <v>31</v>
      </c>
      <c r="C46" s="2">
        <v>530457086892</v>
      </c>
      <c r="D46" s="17" t="b">
        <v>0</v>
      </c>
    </row>
    <row r="47" spans="1:4" x14ac:dyDescent="0.25">
      <c r="A47" s="2">
        <v>2026</v>
      </c>
      <c r="B47" s="3" t="s">
        <v>31</v>
      </c>
      <c r="C47" s="2">
        <v>530237975009</v>
      </c>
      <c r="D47" s="17" t="b">
        <v>0</v>
      </c>
    </row>
    <row r="48" spans="1:4" x14ac:dyDescent="0.25">
      <c r="A48" s="2">
        <v>2027</v>
      </c>
      <c r="B48" s="3" t="s">
        <v>31</v>
      </c>
      <c r="C48" s="2">
        <v>527745577342</v>
      </c>
      <c r="D48" s="17" t="b">
        <v>0</v>
      </c>
    </row>
    <row r="49" spans="1:4" x14ac:dyDescent="0.25">
      <c r="A49" s="2">
        <v>2028</v>
      </c>
      <c r="B49" s="3" t="s">
        <v>31</v>
      </c>
      <c r="C49" s="2">
        <v>526763834377</v>
      </c>
      <c r="D49" s="17" t="b">
        <v>0</v>
      </c>
    </row>
    <row r="50" spans="1:4" x14ac:dyDescent="0.25">
      <c r="A50" s="2">
        <v>2029</v>
      </c>
      <c r="B50" s="3" t="s">
        <v>31</v>
      </c>
      <c r="C50" s="2">
        <v>524174053651</v>
      </c>
      <c r="D50" s="17" t="b">
        <v>0</v>
      </c>
    </row>
    <row r="51" spans="1:4" x14ac:dyDescent="0.25">
      <c r="A51" s="2">
        <v>2030</v>
      </c>
      <c r="B51" s="3" t="s">
        <v>31</v>
      </c>
      <c r="C51" s="2">
        <v>520422371301</v>
      </c>
      <c r="D51" s="17" t="b">
        <v>0</v>
      </c>
    </row>
    <row r="52" spans="1:4" x14ac:dyDescent="0.25">
      <c r="A52" s="2">
        <v>2031</v>
      </c>
      <c r="B52" s="3" t="s">
        <v>31</v>
      </c>
      <c r="C52" s="2">
        <v>518522793005</v>
      </c>
      <c r="D52" s="17" t="b">
        <v>0</v>
      </c>
    </row>
    <row r="53" spans="1:4" x14ac:dyDescent="0.25">
      <c r="A53" s="2">
        <v>2032</v>
      </c>
      <c r="B53" s="3" t="s">
        <v>31</v>
      </c>
      <c r="C53" s="2">
        <v>516421753506</v>
      </c>
      <c r="D53" s="17" t="b">
        <v>0</v>
      </c>
    </row>
    <row r="54" spans="1:4" x14ac:dyDescent="0.25">
      <c r="A54" s="2">
        <v>2033</v>
      </c>
      <c r="B54" s="3" t="s">
        <v>31</v>
      </c>
      <c r="C54" s="2">
        <v>514578170470</v>
      </c>
      <c r="D54" s="17" t="b">
        <v>0</v>
      </c>
    </row>
    <row r="55" spans="1:4" x14ac:dyDescent="0.25">
      <c r="A55" s="2">
        <v>2034</v>
      </c>
      <c r="B55" s="3" t="s">
        <v>31</v>
      </c>
      <c r="C55" s="2">
        <v>513783281250</v>
      </c>
      <c r="D55" s="17" t="b">
        <v>0</v>
      </c>
    </row>
    <row r="56" spans="1:4" x14ac:dyDescent="0.25">
      <c r="A56" s="2">
        <v>2035</v>
      </c>
      <c r="B56" s="3" t="s">
        <v>31</v>
      </c>
      <c r="C56" s="2">
        <v>513013346439</v>
      </c>
      <c r="D56" s="17" t="b">
        <v>0</v>
      </c>
    </row>
    <row r="57" spans="1:4" x14ac:dyDescent="0.25">
      <c r="A57" s="2">
        <v>2036</v>
      </c>
      <c r="B57" s="3" t="s">
        <v>31</v>
      </c>
      <c r="C57" s="2">
        <v>513124728313</v>
      </c>
      <c r="D57" s="17" t="b">
        <v>0</v>
      </c>
    </row>
    <row r="58" spans="1:4" x14ac:dyDescent="0.25">
      <c r="A58" s="2">
        <v>2037</v>
      </c>
      <c r="B58" s="3" t="s">
        <v>31</v>
      </c>
      <c r="C58" s="2">
        <v>512020647881</v>
      </c>
      <c r="D58" s="17" t="b">
        <v>0</v>
      </c>
    </row>
    <row r="59" spans="1:4" x14ac:dyDescent="0.25">
      <c r="A59" s="2">
        <v>2038</v>
      </c>
      <c r="B59" s="3" t="s">
        <v>31</v>
      </c>
      <c r="C59" s="2">
        <v>511431480374</v>
      </c>
      <c r="D59" s="17" t="b">
        <v>0</v>
      </c>
    </row>
    <row r="60" spans="1:4" x14ac:dyDescent="0.25">
      <c r="A60" s="2">
        <v>2039</v>
      </c>
      <c r="B60" s="3" t="s">
        <v>31</v>
      </c>
      <c r="C60" s="2">
        <v>510707193872</v>
      </c>
      <c r="D60" s="17" t="b">
        <v>0</v>
      </c>
    </row>
    <row r="61" spans="1:4" x14ac:dyDescent="0.25">
      <c r="A61" s="2">
        <v>2040</v>
      </c>
      <c r="B61" s="3" t="s">
        <v>31</v>
      </c>
      <c r="C61" s="2">
        <v>511444261900</v>
      </c>
      <c r="D61" s="17" t="b">
        <v>0</v>
      </c>
    </row>
    <row r="62" spans="1:4" x14ac:dyDescent="0.25">
      <c r="A62" s="2">
        <v>2041</v>
      </c>
      <c r="B62" s="3" t="s">
        <v>31</v>
      </c>
      <c r="C62" s="2">
        <v>511787537184</v>
      </c>
      <c r="D62" s="17" t="b">
        <v>0</v>
      </c>
    </row>
    <row r="63" spans="1:4" x14ac:dyDescent="0.25">
      <c r="A63" s="2">
        <v>2042</v>
      </c>
      <c r="B63" s="3" t="s">
        <v>31</v>
      </c>
      <c r="C63" s="2">
        <v>512977436436</v>
      </c>
      <c r="D63" s="17" t="b">
        <v>0</v>
      </c>
    </row>
    <row r="64" spans="1:4" x14ac:dyDescent="0.25">
      <c r="A64" s="2">
        <v>2043</v>
      </c>
      <c r="B64" s="3" t="s">
        <v>31</v>
      </c>
      <c r="C64" s="2">
        <v>514301237395</v>
      </c>
      <c r="D64" s="17" t="b">
        <v>0</v>
      </c>
    </row>
    <row r="65" spans="1:4" x14ac:dyDescent="0.25">
      <c r="A65" s="2">
        <v>2044</v>
      </c>
      <c r="B65" s="3" t="s">
        <v>31</v>
      </c>
      <c r="C65" s="2">
        <v>516386452147</v>
      </c>
      <c r="D65" s="17" t="b">
        <v>0</v>
      </c>
    </row>
    <row r="66" spans="1:4" x14ac:dyDescent="0.25">
      <c r="A66" s="2">
        <v>2045</v>
      </c>
      <c r="B66" s="3" t="s">
        <v>31</v>
      </c>
      <c r="C66" s="2">
        <v>517704166665</v>
      </c>
      <c r="D66" s="17" t="b">
        <v>0</v>
      </c>
    </row>
    <row r="67" spans="1:4" x14ac:dyDescent="0.25">
      <c r="A67" s="2">
        <v>2046</v>
      </c>
      <c r="B67" s="3" t="s">
        <v>31</v>
      </c>
      <c r="C67" s="2">
        <v>520100398562</v>
      </c>
      <c r="D67" s="17" t="b">
        <v>0</v>
      </c>
    </row>
    <row r="68" spans="1:4" x14ac:dyDescent="0.25">
      <c r="A68" s="2">
        <v>2047</v>
      </c>
      <c r="B68" s="3" t="s">
        <v>31</v>
      </c>
      <c r="C68" s="2">
        <v>521985369399</v>
      </c>
      <c r="D68" s="17" t="b">
        <v>0</v>
      </c>
    </row>
    <row r="69" spans="1:4" x14ac:dyDescent="0.25">
      <c r="A69" s="2">
        <v>2048</v>
      </c>
      <c r="B69" s="3" t="s">
        <v>31</v>
      </c>
      <c r="C69" s="2">
        <v>523499067323</v>
      </c>
      <c r="D69" s="17" t="b">
        <v>0</v>
      </c>
    </row>
    <row r="70" spans="1:4" x14ac:dyDescent="0.25">
      <c r="A70" s="2">
        <v>2049</v>
      </c>
      <c r="B70" s="3" t="s">
        <v>31</v>
      </c>
      <c r="C70" s="2">
        <v>525170404074</v>
      </c>
      <c r="D70" s="17" t="b">
        <v>0</v>
      </c>
    </row>
    <row r="71" spans="1:4" x14ac:dyDescent="0.25">
      <c r="A71" s="2">
        <v>2050</v>
      </c>
      <c r="B71" s="3" t="s">
        <v>31</v>
      </c>
      <c r="C71" s="2">
        <v>526209359585</v>
      </c>
      <c r="D71" s="17" t="b">
        <v>0</v>
      </c>
    </row>
    <row r="72" spans="1:4" x14ac:dyDescent="0.25">
      <c r="A72" s="2">
        <v>2011</v>
      </c>
      <c r="B72" s="3" t="s">
        <v>32</v>
      </c>
      <c r="C72" s="2">
        <v>1641754772997</v>
      </c>
      <c r="D72" s="17" t="b">
        <v>0</v>
      </c>
    </row>
    <row r="73" spans="1:4" x14ac:dyDescent="0.25">
      <c r="A73" s="2">
        <v>2012</v>
      </c>
      <c r="B73" s="3" t="s">
        <v>32</v>
      </c>
      <c r="C73" s="2">
        <v>1650410570688</v>
      </c>
      <c r="D73" s="17" t="b">
        <v>0</v>
      </c>
    </row>
    <row r="74" spans="1:4" x14ac:dyDescent="0.25">
      <c r="A74" s="2">
        <v>2013</v>
      </c>
      <c r="B74" s="3" t="s">
        <v>32</v>
      </c>
      <c r="C74" s="2">
        <v>1623261611154</v>
      </c>
      <c r="D74" s="17" t="b">
        <v>0</v>
      </c>
    </row>
    <row r="75" spans="1:4" x14ac:dyDescent="0.25">
      <c r="A75" s="2">
        <v>2014</v>
      </c>
      <c r="B75" s="3" t="s">
        <v>32</v>
      </c>
      <c r="C75" s="2">
        <v>1665516896716</v>
      </c>
      <c r="D75" s="17" t="b">
        <v>0</v>
      </c>
    </row>
    <row r="76" spans="1:4" x14ac:dyDescent="0.25">
      <c r="A76" s="2">
        <v>2015</v>
      </c>
      <c r="B76" s="3" t="s">
        <v>32</v>
      </c>
      <c r="C76" s="2">
        <v>1679515543420</v>
      </c>
      <c r="D76" s="17" t="b">
        <v>0</v>
      </c>
    </row>
    <row r="77" spans="1:4" x14ac:dyDescent="0.25">
      <c r="A77" s="2">
        <v>2016</v>
      </c>
      <c r="B77" s="3" t="s">
        <v>32</v>
      </c>
      <c r="C77" s="2">
        <v>1758040723477</v>
      </c>
      <c r="D77" s="17" t="b">
        <v>0</v>
      </c>
    </row>
    <row r="78" spans="1:4" x14ac:dyDescent="0.25">
      <c r="A78" s="2">
        <v>2017</v>
      </c>
      <c r="B78" s="3" t="s">
        <v>32</v>
      </c>
      <c r="C78" s="2">
        <v>1757946970388</v>
      </c>
      <c r="D78" s="17" t="b">
        <v>0</v>
      </c>
    </row>
    <row r="79" spans="1:4" x14ac:dyDescent="0.25">
      <c r="A79" s="2">
        <v>2018</v>
      </c>
      <c r="B79" s="3" t="s">
        <v>32</v>
      </c>
      <c r="C79" s="2">
        <v>1726550209391</v>
      </c>
      <c r="D79" s="17" t="b">
        <v>0</v>
      </c>
    </row>
    <row r="80" spans="1:4" x14ac:dyDescent="0.25">
      <c r="A80" s="2">
        <v>2019</v>
      </c>
      <c r="B80" s="3" t="s">
        <v>32</v>
      </c>
      <c r="C80" s="2">
        <v>1718799815134</v>
      </c>
      <c r="D80" s="17" t="b">
        <v>0</v>
      </c>
    </row>
    <row r="81" spans="1:5" x14ac:dyDescent="0.25">
      <c r="A81" s="2">
        <v>2020</v>
      </c>
      <c r="B81" s="3" t="s">
        <v>32</v>
      </c>
      <c r="C81" s="2">
        <v>1711084211995</v>
      </c>
      <c r="D81" s="17" t="b">
        <v>0</v>
      </c>
    </row>
    <row r="82" spans="1:5" x14ac:dyDescent="0.25">
      <c r="A82" s="2">
        <v>2021</v>
      </c>
      <c r="B82" s="3" t="s">
        <v>32</v>
      </c>
      <c r="C82" s="2">
        <v>1704018617196</v>
      </c>
      <c r="D82" s="17" t="b">
        <v>0</v>
      </c>
    </row>
    <row r="83" spans="1:5" x14ac:dyDescent="0.25">
      <c r="A83" s="2">
        <v>2022</v>
      </c>
      <c r="B83" s="3" t="s">
        <v>32</v>
      </c>
      <c r="C83" s="2">
        <v>1683608503632.0117</v>
      </c>
      <c r="D83" s="17" t="b">
        <v>0</v>
      </c>
      <c r="E83" t="s">
        <v>108</v>
      </c>
    </row>
    <row r="84" spans="1:5" x14ac:dyDescent="0.25">
      <c r="A84" s="2">
        <v>2023</v>
      </c>
      <c r="B84" s="3" t="s">
        <v>32</v>
      </c>
      <c r="C84" s="2">
        <v>1668618596911.2244</v>
      </c>
      <c r="D84" s="17" t="b">
        <v>0</v>
      </c>
      <c r="E84" t="s">
        <v>108</v>
      </c>
    </row>
    <row r="85" spans="1:5" x14ac:dyDescent="0.25">
      <c r="A85" s="2">
        <v>2024</v>
      </c>
      <c r="B85" s="3" t="s">
        <v>32</v>
      </c>
      <c r="C85" s="2">
        <v>1644494531793.4658</v>
      </c>
      <c r="D85" s="17" t="b">
        <v>0</v>
      </c>
      <c r="E85" t="s">
        <v>108</v>
      </c>
    </row>
    <row r="86" spans="1:5" x14ac:dyDescent="0.25">
      <c r="A86" s="2">
        <v>2025</v>
      </c>
      <c r="B86" s="3" t="s">
        <v>32</v>
      </c>
      <c r="C86" s="2">
        <v>1613397915084.1321</v>
      </c>
      <c r="D86" s="17" t="b">
        <v>0</v>
      </c>
      <c r="E86" t="s">
        <v>108</v>
      </c>
    </row>
    <row r="87" spans="1:5" x14ac:dyDescent="0.25">
      <c r="A87" s="2">
        <v>2026</v>
      </c>
      <c r="B87" s="3" t="s">
        <v>32</v>
      </c>
      <c r="C87" s="2">
        <v>1582398223348.4253</v>
      </c>
      <c r="D87" s="17" t="b">
        <v>0</v>
      </c>
      <c r="E87" t="s">
        <v>108</v>
      </c>
    </row>
    <row r="88" spans="1:5" x14ac:dyDescent="0.25">
      <c r="A88" s="2">
        <v>2027</v>
      </c>
      <c r="B88" s="3" t="s">
        <v>32</v>
      </c>
      <c r="C88" s="2">
        <v>1538043085119.3171</v>
      </c>
      <c r="D88" s="17" t="b">
        <v>0</v>
      </c>
      <c r="E88" t="s">
        <v>108</v>
      </c>
    </row>
    <row r="89" spans="1:5" x14ac:dyDescent="0.25">
      <c r="A89" s="2">
        <v>2028</v>
      </c>
      <c r="B89" s="3" t="s">
        <v>32</v>
      </c>
      <c r="C89" s="2">
        <v>1481600222481.6128</v>
      </c>
      <c r="D89" s="17" t="b">
        <v>0</v>
      </c>
      <c r="E89" t="s">
        <v>108</v>
      </c>
    </row>
    <row r="90" spans="1:5" x14ac:dyDescent="0.25">
      <c r="A90" s="2">
        <v>2029</v>
      </c>
      <c r="B90" s="3" t="s">
        <v>32</v>
      </c>
      <c r="C90" s="2">
        <v>1421256372941.478</v>
      </c>
      <c r="D90" s="17" t="b">
        <v>0</v>
      </c>
      <c r="E90" t="s">
        <v>108</v>
      </c>
    </row>
    <row r="91" spans="1:5" x14ac:dyDescent="0.25">
      <c r="A91" s="2">
        <v>2030</v>
      </c>
      <c r="B91" s="3" t="s">
        <v>32</v>
      </c>
      <c r="C91" s="2">
        <v>1356533142913.845</v>
      </c>
      <c r="D91" s="17" t="b">
        <v>0</v>
      </c>
      <c r="E91" t="s">
        <v>108</v>
      </c>
    </row>
    <row r="92" spans="1:5" x14ac:dyDescent="0.25">
      <c r="A92" s="2">
        <v>2031</v>
      </c>
      <c r="B92" s="3" t="s">
        <v>32</v>
      </c>
      <c r="C92" s="2">
        <v>1287613261350.7493</v>
      </c>
      <c r="D92" s="17" t="b">
        <v>0</v>
      </c>
      <c r="E92" t="s">
        <v>108</v>
      </c>
    </row>
    <row r="93" spans="1:5" x14ac:dyDescent="0.25">
      <c r="A93" s="2">
        <v>2032</v>
      </c>
      <c r="B93" s="3" t="s">
        <v>32</v>
      </c>
      <c r="C93" s="2">
        <v>1213939765650.1104</v>
      </c>
      <c r="D93" s="17" t="b">
        <v>0</v>
      </c>
      <c r="E93" t="s">
        <v>108</v>
      </c>
    </row>
    <row r="94" spans="1:5" x14ac:dyDescent="0.25">
      <c r="A94" s="2">
        <v>2033</v>
      </c>
      <c r="B94" s="3" t="s">
        <v>32</v>
      </c>
      <c r="C94" s="2">
        <v>1138696608251.2388</v>
      </c>
      <c r="D94" s="17" t="b">
        <v>0</v>
      </c>
      <c r="E94" t="s">
        <v>108</v>
      </c>
    </row>
    <row r="95" spans="1:5" x14ac:dyDescent="0.25">
      <c r="A95" s="2">
        <v>2034</v>
      </c>
      <c r="B95" s="3" t="s">
        <v>32</v>
      </c>
      <c r="C95" s="2">
        <v>1061328080137.3694</v>
      </c>
      <c r="D95" s="17" t="b">
        <v>0</v>
      </c>
      <c r="E95" t="s">
        <v>108</v>
      </c>
    </row>
    <row r="96" spans="1:5" x14ac:dyDescent="0.25">
      <c r="A96" s="2">
        <v>2035</v>
      </c>
      <c r="B96" s="3" t="s">
        <v>32</v>
      </c>
      <c r="C96" s="2">
        <v>981868575649.24109</v>
      </c>
      <c r="D96" s="17" t="b">
        <v>0</v>
      </c>
      <c r="E96" t="s">
        <v>108</v>
      </c>
    </row>
    <row r="97" spans="1:5" x14ac:dyDescent="0.25">
      <c r="A97" s="2">
        <v>2036</v>
      </c>
      <c r="B97" s="3" t="s">
        <v>32</v>
      </c>
      <c r="C97" s="2">
        <v>900953127487.77954</v>
      </c>
      <c r="D97" s="17" t="b">
        <v>0</v>
      </c>
      <c r="E97" t="s">
        <v>108</v>
      </c>
    </row>
    <row r="98" spans="1:5" x14ac:dyDescent="0.25">
      <c r="A98" s="2">
        <v>2037</v>
      </c>
      <c r="B98" s="3" t="s">
        <v>32</v>
      </c>
      <c r="C98" s="2">
        <v>824437917627.14441</v>
      </c>
      <c r="D98" s="17" t="b">
        <v>0</v>
      </c>
      <c r="E98" t="s">
        <v>108</v>
      </c>
    </row>
    <row r="99" spans="1:5" x14ac:dyDescent="0.25">
      <c r="A99" s="2">
        <v>2038</v>
      </c>
      <c r="B99" s="3" t="s">
        <v>32</v>
      </c>
      <c r="C99" s="2">
        <v>752165216529.25281</v>
      </c>
      <c r="D99" s="17" t="b">
        <v>0</v>
      </c>
      <c r="E99" t="s">
        <v>108</v>
      </c>
    </row>
    <row r="100" spans="1:5" x14ac:dyDescent="0.25">
      <c r="A100" s="2">
        <v>2039</v>
      </c>
      <c r="B100" s="3" t="s">
        <v>32</v>
      </c>
      <c r="C100" s="2">
        <v>684278114222.43579</v>
      </c>
      <c r="D100" s="17" t="b">
        <v>0</v>
      </c>
      <c r="E100" t="s">
        <v>108</v>
      </c>
    </row>
    <row r="101" spans="1:5" x14ac:dyDescent="0.25">
      <c r="A101" s="2">
        <v>2040</v>
      </c>
      <c r="B101" s="3" t="s">
        <v>32</v>
      </c>
      <c r="C101" s="2">
        <v>620411260400.27087</v>
      </c>
      <c r="D101" s="17" t="b">
        <v>0</v>
      </c>
      <c r="E101" t="s">
        <v>108</v>
      </c>
    </row>
    <row r="102" spans="1:5" x14ac:dyDescent="0.25">
      <c r="A102" s="2">
        <v>2041</v>
      </c>
      <c r="B102" s="3" t="s">
        <v>32</v>
      </c>
      <c r="C102" s="2">
        <v>560604662552.78955</v>
      </c>
      <c r="D102" s="17" t="b">
        <v>0</v>
      </c>
      <c r="E102" t="s">
        <v>108</v>
      </c>
    </row>
    <row r="103" spans="1:5" x14ac:dyDescent="0.25">
      <c r="A103" s="2">
        <v>2042</v>
      </c>
      <c r="B103" s="3" t="s">
        <v>32</v>
      </c>
      <c r="C103" s="2">
        <v>505481765411.45239</v>
      </c>
      <c r="D103" s="17" t="b">
        <v>0</v>
      </c>
      <c r="E103" t="s">
        <v>108</v>
      </c>
    </row>
    <row r="104" spans="1:5" x14ac:dyDescent="0.25">
      <c r="A104" s="2">
        <v>2043</v>
      </c>
      <c r="B104" s="3" t="s">
        <v>32</v>
      </c>
      <c r="C104" s="2">
        <v>454246115892.70813</v>
      </c>
      <c r="D104" s="17" t="b">
        <v>0</v>
      </c>
      <c r="E104" t="s">
        <v>108</v>
      </c>
    </row>
    <row r="105" spans="1:5" x14ac:dyDescent="0.25">
      <c r="A105" s="2">
        <v>2044</v>
      </c>
      <c r="B105" s="3" t="s">
        <v>32</v>
      </c>
      <c r="C105" s="2">
        <v>407074809897.32483</v>
      </c>
      <c r="D105" s="17" t="b">
        <v>0</v>
      </c>
      <c r="E105" t="s">
        <v>108</v>
      </c>
    </row>
    <row r="106" spans="1:5" x14ac:dyDescent="0.25">
      <c r="A106" s="2">
        <v>2045</v>
      </c>
      <c r="B106" s="3" t="s">
        <v>32</v>
      </c>
      <c r="C106" s="2">
        <v>363882573918.10413</v>
      </c>
      <c r="D106" s="17" t="b">
        <v>0</v>
      </c>
      <c r="E106" t="s">
        <v>108</v>
      </c>
    </row>
    <row r="107" spans="1:5" x14ac:dyDescent="0.25">
      <c r="A107" s="2">
        <v>2046</v>
      </c>
      <c r="B107" s="3" t="s">
        <v>32</v>
      </c>
      <c r="C107" s="2">
        <v>324534909070.5531</v>
      </c>
      <c r="D107" s="17" t="b">
        <v>0</v>
      </c>
      <c r="E107" t="s">
        <v>108</v>
      </c>
    </row>
    <row r="108" spans="1:5" x14ac:dyDescent="0.25">
      <c r="A108" s="2">
        <v>2047</v>
      </c>
      <c r="B108" s="3" t="s">
        <v>32</v>
      </c>
      <c r="C108" s="2">
        <v>289135203040.64233</v>
      </c>
      <c r="D108" s="17" t="b">
        <v>0</v>
      </c>
      <c r="E108" t="s">
        <v>108</v>
      </c>
    </row>
    <row r="109" spans="1:5" x14ac:dyDescent="0.25">
      <c r="A109" s="2">
        <v>2048</v>
      </c>
      <c r="B109" s="3" t="s">
        <v>32</v>
      </c>
      <c r="C109" s="2">
        <v>257545669183.35938</v>
      </c>
      <c r="D109" s="17" t="b">
        <v>0</v>
      </c>
      <c r="E109" t="s">
        <v>108</v>
      </c>
    </row>
    <row r="110" spans="1:5" x14ac:dyDescent="0.25">
      <c r="A110" s="2">
        <v>2049</v>
      </c>
      <c r="B110" s="3" t="s">
        <v>32</v>
      </c>
      <c r="C110" s="2">
        <v>229592674050.53882</v>
      </c>
      <c r="D110" s="17" t="b">
        <v>0</v>
      </c>
      <c r="E110" t="s">
        <v>108</v>
      </c>
    </row>
    <row r="111" spans="1:5" x14ac:dyDescent="0.25">
      <c r="A111" s="2">
        <v>2050</v>
      </c>
      <c r="B111" s="3" t="s">
        <v>32</v>
      </c>
      <c r="C111" s="2">
        <v>205112631214.19043</v>
      </c>
      <c r="D111" s="17" t="b">
        <v>0</v>
      </c>
      <c r="E111" t="s">
        <v>108</v>
      </c>
    </row>
    <row r="112" spans="1:5" x14ac:dyDescent="0.25">
      <c r="A112" s="5">
        <v>2050</v>
      </c>
      <c r="B112" s="6" t="s">
        <v>60</v>
      </c>
      <c r="C112" s="5">
        <v>0</v>
      </c>
      <c r="D112" s="17" t="b">
        <v>1</v>
      </c>
    </row>
    <row r="113" spans="1:5" x14ac:dyDescent="0.25">
      <c r="A113" s="5">
        <v>2020</v>
      </c>
      <c r="B113" s="6" t="s">
        <v>53</v>
      </c>
      <c r="C113" s="13">
        <v>0</v>
      </c>
      <c r="D113" s="17" t="b">
        <v>0</v>
      </c>
    </row>
    <row r="114" spans="1:5" x14ac:dyDescent="0.25">
      <c r="A114" s="5">
        <v>2020</v>
      </c>
      <c r="B114" s="6" t="s">
        <v>51</v>
      </c>
      <c r="C114" s="13">
        <v>0</v>
      </c>
      <c r="D114" s="17" t="b">
        <v>0</v>
      </c>
    </row>
    <row r="115" spans="1:5" x14ac:dyDescent="0.25">
      <c r="A115" s="5">
        <v>2020</v>
      </c>
      <c r="B115" s="6" t="s">
        <v>47</v>
      </c>
      <c r="C115" s="13">
        <v>0</v>
      </c>
      <c r="D115" s="17" t="b">
        <v>1</v>
      </c>
    </row>
    <row r="116" spans="1:5" x14ac:dyDescent="0.25">
      <c r="A116" s="5">
        <v>2022</v>
      </c>
      <c r="B116" s="6" t="s">
        <v>49</v>
      </c>
      <c r="C116">
        <v>8197475352.4582424</v>
      </c>
      <c r="D116" s="17" t="b">
        <v>0</v>
      </c>
      <c r="E116" t="s">
        <v>109</v>
      </c>
    </row>
    <row r="117" spans="1:5" x14ac:dyDescent="0.25">
      <c r="A117" s="5">
        <v>2023</v>
      </c>
      <c r="B117" s="6" t="s">
        <v>49</v>
      </c>
      <c r="C117">
        <v>10669294968.777164</v>
      </c>
      <c r="D117" s="17" t="b">
        <v>0</v>
      </c>
      <c r="E117" t="s">
        <v>109</v>
      </c>
    </row>
    <row r="118" spans="1:5" x14ac:dyDescent="0.25">
      <c r="A118" s="5">
        <v>2024</v>
      </c>
      <c r="B118" s="6" t="s">
        <v>49</v>
      </c>
      <c r="C118">
        <v>13886452869.496881</v>
      </c>
      <c r="D118" s="17" t="b">
        <v>0</v>
      </c>
      <c r="E118" t="s">
        <v>109</v>
      </c>
    </row>
    <row r="119" spans="1:5" x14ac:dyDescent="0.25">
      <c r="A119" s="5">
        <v>2025</v>
      </c>
      <c r="B119" s="6" t="s">
        <v>49</v>
      </c>
      <c r="C119">
        <v>18073694078.293846</v>
      </c>
      <c r="D119" s="17" t="b">
        <v>0</v>
      </c>
      <c r="E119" t="s">
        <v>109</v>
      </c>
    </row>
    <row r="120" spans="1:5" x14ac:dyDescent="0.25">
      <c r="A120" s="5">
        <v>2026</v>
      </c>
      <c r="B120" s="6" t="s">
        <v>49</v>
      </c>
      <c r="C120">
        <v>25403814111.123123</v>
      </c>
      <c r="D120" s="17" t="b">
        <v>0</v>
      </c>
      <c r="E120" t="s">
        <v>109</v>
      </c>
    </row>
    <row r="121" spans="1:5" x14ac:dyDescent="0.25">
      <c r="A121" s="5">
        <v>2027</v>
      </c>
      <c r="B121" s="6" t="s">
        <v>49</v>
      </c>
      <c r="C121">
        <v>34174702195.059822</v>
      </c>
      <c r="D121" s="17" t="b">
        <v>0</v>
      </c>
      <c r="E121" t="s">
        <v>109</v>
      </c>
    </row>
    <row r="122" spans="1:5" x14ac:dyDescent="0.25">
      <c r="A122" s="5">
        <v>2028</v>
      </c>
      <c r="B122" s="6" t="s">
        <v>49</v>
      </c>
      <c r="C122">
        <v>44406741363.885399</v>
      </c>
      <c r="D122" s="17" t="b">
        <v>0</v>
      </c>
      <c r="E122" t="s">
        <v>109</v>
      </c>
    </row>
    <row r="123" spans="1:5" x14ac:dyDescent="0.25">
      <c r="A123" s="5">
        <v>2029</v>
      </c>
      <c r="B123" s="6" t="s">
        <v>49</v>
      </c>
      <c r="C123">
        <v>55666506083.933075</v>
      </c>
      <c r="D123" s="17" t="b">
        <v>0</v>
      </c>
      <c r="E123" t="s">
        <v>109</v>
      </c>
    </row>
    <row r="124" spans="1:5" x14ac:dyDescent="0.25">
      <c r="A124" s="5">
        <v>2030</v>
      </c>
      <c r="B124" s="6" t="s">
        <v>49</v>
      </c>
      <c r="C124">
        <v>68279460902.172699</v>
      </c>
      <c r="D124" s="17" t="b">
        <v>0</v>
      </c>
      <c r="E124" t="s">
        <v>109</v>
      </c>
    </row>
    <row r="125" spans="1:5" x14ac:dyDescent="0.25">
      <c r="A125" s="5">
        <v>2031</v>
      </c>
      <c r="B125" s="6" t="s">
        <v>49</v>
      </c>
      <c r="C125">
        <v>82389479706.005875</v>
      </c>
      <c r="D125" s="17" t="b">
        <v>0</v>
      </c>
      <c r="E125" t="s">
        <v>109</v>
      </c>
    </row>
    <row r="126" spans="1:5" x14ac:dyDescent="0.25">
      <c r="A126" s="5">
        <v>2032</v>
      </c>
      <c r="B126" s="6" t="s">
        <v>49</v>
      </c>
      <c r="C126">
        <v>97503605364.957062</v>
      </c>
      <c r="D126" s="17" t="b">
        <v>0</v>
      </c>
      <c r="E126" t="s">
        <v>109</v>
      </c>
    </row>
    <row r="127" spans="1:5" x14ac:dyDescent="0.25">
      <c r="A127" s="5">
        <v>2033</v>
      </c>
      <c r="B127" s="6" t="s">
        <v>49</v>
      </c>
      <c r="C127">
        <v>113633943840.69437</v>
      </c>
      <c r="D127" s="17" t="b">
        <v>0</v>
      </c>
      <c r="E127" t="s">
        <v>109</v>
      </c>
    </row>
    <row r="128" spans="1:5" x14ac:dyDescent="0.25">
      <c r="A128" s="5">
        <v>2034</v>
      </c>
      <c r="B128" s="6" t="s">
        <v>49</v>
      </c>
      <c r="C128">
        <v>131412867816.27277</v>
      </c>
      <c r="D128" s="17" t="b">
        <v>0</v>
      </c>
      <c r="E128" t="s">
        <v>109</v>
      </c>
    </row>
    <row r="129" spans="1:5" x14ac:dyDescent="0.25">
      <c r="A129" s="5">
        <v>2035</v>
      </c>
      <c r="B129" s="6" t="s">
        <v>49</v>
      </c>
      <c r="C129">
        <v>149615777476.00772</v>
      </c>
      <c r="D129" s="17" t="b">
        <v>0</v>
      </c>
      <c r="E129" t="s">
        <v>109</v>
      </c>
    </row>
    <row r="130" spans="1:5" x14ac:dyDescent="0.25">
      <c r="A130" s="5">
        <v>2036</v>
      </c>
      <c r="B130" s="6" t="s">
        <v>49</v>
      </c>
      <c r="C130">
        <v>167174207150.66046</v>
      </c>
      <c r="D130" s="17" t="b">
        <v>0</v>
      </c>
      <c r="E130" t="s">
        <v>109</v>
      </c>
    </row>
    <row r="131" spans="1:5" x14ac:dyDescent="0.25">
      <c r="A131" s="5">
        <v>2037</v>
      </c>
      <c r="B131" s="6" t="s">
        <v>49</v>
      </c>
      <c r="C131">
        <v>184127679487.91577</v>
      </c>
      <c r="D131" s="17" t="b">
        <v>0</v>
      </c>
      <c r="E131" t="s">
        <v>109</v>
      </c>
    </row>
    <row r="132" spans="1:5" x14ac:dyDescent="0.25">
      <c r="A132" s="5">
        <v>2038</v>
      </c>
      <c r="B132" s="6" t="s">
        <v>49</v>
      </c>
      <c r="C132">
        <v>200414269467.70203</v>
      </c>
      <c r="D132" s="17" t="b">
        <v>0</v>
      </c>
      <c r="E132" t="s">
        <v>109</v>
      </c>
    </row>
    <row r="133" spans="1:5" x14ac:dyDescent="0.25">
      <c r="A133" s="5">
        <v>2039</v>
      </c>
      <c r="B133" s="6" t="s">
        <v>49</v>
      </c>
      <c r="C133">
        <v>215996123116.07019</v>
      </c>
      <c r="D133" s="17" t="b">
        <v>0</v>
      </c>
      <c r="E133" t="s">
        <v>109</v>
      </c>
    </row>
    <row r="134" spans="1:5" x14ac:dyDescent="0.25">
      <c r="A134" s="5">
        <v>2040</v>
      </c>
      <c r="B134" s="6" t="s">
        <v>49</v>
      </c>
      <c r="C134">
        <v>230806785675.9581</v>
      </c>
      <c r="D134" s="17" t="b">
        <v>0</v>
      </c>
      <c r="E134" t="s">
        <v>109</v>
      </c>
    </row>
    <row r="135" spans="1:5" x14ac:dyDescent="0.25">
      <c r="A135" s="5">
        <v>2041</v>
      </c>
      <c r="B135" s="6" t="s">
        <v>49</v>
      </c>
      <c r="C135">
        <v>244806872500.34341</v>
      </c>
      <c r="D135" s="17" t="b">
        <v>0</v>
      </c>
      <c r="E135" t="s">
        <v>109</v>
      </c>
    </row>
    <row r="136" spans="1:5" x14ac:dyDescent="0.25">
      <c r="A136" s="5">
        <v>2042</v>
      </c>
      <c r="B136" s="6" t="s">
        <v>49</v>
      </c>
      <c r="C136">
        <v>257945192824.60706</v>
      </c>
      <c r="D136" s="17" t="b">
        <v>0</v>
      </c>
      <c r="E136" t="s">
        <v>109</v>
      </c>
    </row>
    <row r="137" spans="1:5" x14ac:dyDescent="0.25">
      <c r="A137" s="5">
        <v>2043</v>
      </c>
      <c r="B137" s="6" t="s">
        <v>49</v>
      </c>
      <c r="C137">
        <v>270186823121.89749</v>
      </c>
      <c r="D137" s="17" t="b">
        <v>0</v>
      </c>
      <c r="E137" t="s">
        <v>109</v>
      </c>
    </row>
    <row r="138" spans="1:5" x14ac:dyDescent="0.25">
      <c r="A138" s="5">
        <v>2044</v>
      </c>
      <c r="B138" s="6" t="s">
        <v>49</v>
      </c>
      <c r="C138">
        <v>281497198279.02386</v>
      </c>
      <c r="D138" s="17" t="b">
        <v>0</v>
      </c>
      <c r="E138" t="s">
        <v>109</v>
      </c>
    </row>
    <row r="139" spans="1:5" x14ac:dyDescent="0.25">
      <c r="A139" s="5">
        <v>2045</v>
      </c>
      <c r="B139" s="6" t="s">
        <v>49</v>
      </c>
      <c r="C139">
        <v>291869222865.23486</v>
      </c>
      <c r="D139" s="17" t="b">
        <v>0</v>
      </c>
      <c r="E139" t="s">
        <v>109</v>
      </c>
    </row>
    <row r="140" spans="1:5" x14ac:dyDescent="0.25">
      <c r="A140" s="5">
        <v>2046</v>
      </c>
      <c r="B140" s="6" t="s">
        <v>49</v>
      </c>
      <c r="C140">
        <v>301308881110.56256</v>
      </c>
      <c r="D140" s="17" t="b">
        <v>0</v>
      </c>
      <c r="E140" t="s">
        <v>109</v>
      </c>
    </row>
    <row r="141" spans="1:5" x14ac:dyDescent="0.25">
      <c r="A141" s="5">
        <v>2047</v>
      </c>
      <c r="B141" s="6" t="s">
        <v>49</v>
      </c>
      <c r="C141">
        <v>309837626088.94482</v>
      </c>
      <c r="D141" s="17" t="b">
        <v>0</v>
      </c>
      <c r="E141" t="s">
        <v>109</v>
      </c>
    </row>
    <row r="142" spans="1:5" x14ac:dyDescent="0.25">
      <c r="A142" s="5">
        <v>2048</v>
      </c>
      <c r="B142" s="6" t="s">
        <v>49</v>
      </c>
      <c r="C142">
        <v>317492517915.68188</v>
      </c>
      <c r="D142" s="17" t="b">
        <v>0</v>
      </c>
      <c r="E142" t="s">
        <v>109</v>
      </c>
    </row>
    <row r="143" spans="1:5" x14ac:dyDescent="0.25">
      <c r="A143" s="5">
        <v>2049</v>
      </c>
      <c r="B143" s="6" t="s">
        <v>49</v>
      </c>
      <c r="C143">
        <v>324326374037.27948</v>
      </c>
      <c r="D143" s="17" t="b">
        <v>0</v>
      </c>
      <c r="E143" t="s">
        <v>109</v>
      </c>
    </row>
    <row r="144" spans="1:5" x14ac:dyDescent="0.25">
      <c r="A144" s="5">
        <v>2050</v>
      </c>
      <c r="B144" s="6" t="s">
        <v>49</v>
      </c>
      <c r="C144">
        <v>330400698373.72821</v>
      </c>
      <c r="D144" s="17" t="b">
        <v>0</v>
      </c>
      <c r="E144" t="s">
        <v>109</v>
      </c>
    </row>
    <row r="145" spans="1:5" x14ac:dyDescent="0.25">
      <c r="A145" s="5">
        <v>2022</v>
      </c>
      <c r="B145" s="6" t="s">
        <v>98</v>
      </c>
      <c r="C145">
        <v>196472917.36355686</v>
      </c>
      <c r="D145" s="17" t="b">
        <v>0</v>
      </c>
      <c r="E145" t="s">
        <v>109</v>
      </c>
    </row>
    <row r="146" spans="1:5" x14ac:dyDescent="0.25">
      <c r="A146" s="5">
        <v>2023</v>
      </c>
      <c r="B146" s="6" t="s">
        <v>98</v>
      </c>
      <c r="C146">
        <v>279437612.74989367</v>
      </c>
      <c r="D146" s="17" t="b">
        <v>0</v>
      </c>
      <c r="E146" t="s">
        <v>109</v>
      </c>
    </row>
    <row r="147" spans="1:5" x14ac:dyDescent="0.25">
      <c r="A147" s="5">
        <v>2024</v>
      </c>
      <c r="B147" s="6" t="s">
        <v>98</v>
      </c>
      <c r="C147">
        <v>397435842.39078104</v>
      </c>
      <c r="D147" s="17" t="b">
        <v>0</v>
      </c>
      <c r="E147" t="s">
        <v>109</v>
      </c>
    </row>
    <row r="148" spans="1:5" x14ac:dyDescent="0.25">
      <c r="A148" s="5">
        <v>2025</v>
      </c>
      <c r="B148" s="6" t="s">
        <v>98</v>
      </c>
      <c r="C148">
        <v>565261230.44947839</v>
      </c>
      <c r="D148" s="17" t="b">
        <v>0</v>
      </c>
      <c r="E148" t="s">
        <v>109</v>
      </c>
    </row>
    <row r="149" spans="1:5" x14ac:dyDescent="0.25">
      <c r="A149" s="5">
        <v>2026</v>
      </c>
      <c r="B149" s="6" t="s">
        <v>98</v>
      </c>
      <c r="C149">
        <v>673581306.22448087</v>
      </c>
      <c r="D149" s="17" t="b">
        <v>0</v>
      </c>
      <c r="E149" t="s">
        <v>109</v>
      </c>
    </row>
    <row r="150" spans="1:5" x14ac:dyDescent="0.25">
      <c r="A150" s="5">
        <v>2027</v>
      </c>
      <c r="B150" s="6" t="s">
        <v>98</v>
      </c>
      <c r="C150">
        <v>778050199.71150804</v>
      </c>
      <c r="D150" s="17" t="b">
        <v>0</v>
      </c>
      <c r="E150" t="s">
        <v>109</v>
      </c>
    </row>
    <row r="151" spans="1:5" x14ac:dyDescent="0.25">
      <c r="A151" s="5">
        <v>2028</v>
      </c>
      <c r="B151" s="6" t="s">
        <v>98</v>
      </c>
      <c r="C151">
        <v>879149125.85764027</v>
      </c>
      <c r="D151" s="17" t="b">
        <v>0</v>
      </c>
      <c r="E151" t="s">
        <v>109</v>
      </c>
    </row>
    <row r="152" spans="1:5" x14ac:dyDescent="0.25">
      <c r="A152" s="5">
        <v>2029</v>
      </c>
      <c r="B152" s="6" t="s">
        <v>98</v>
      </c>
      <c r="C152">
        <v>976862528.3181144</v>
      </c>
      <c r="D152" s="17" t="b">
        <v>0</v>
      </c>
      <c r="E152" t="s">
        <v>109</v>
      </c>
    </row>
    <row r="153" spans="1:5" x14ac:dyDescent="0.25">
      <c r="A153" s="5">
        <v>2030</v>
      </c>
      <c r="B153" s="6" t="s">
        <v>98</v>
      </c>
      <c r="C153">
        <v>1729122346.4699235</v>
      </c>
      <c r="D153" s="17" t="b">
        <v>0</v>
      </c>
      <c r="E153" t="s">
        <v>109</v>
      </c>
    </row>
    <row r="154" spans="1:5" x14ac:dyDescent="0.25">
      <c r="A154" s="5">
        <v>2031</v>
      </c>
      <c r="B154" s="6" t="s">
        <v>98</v>
      </c>
      <c r="C154">
        <v>2955475818.5694594</v>
      </c>
      <c r="D154" s="17" t="b">
        <v>0</v>
      </c>
      <c r="E154" t="s">
        <v>109</v>
      </c>
    </row>
    <row r="155" spans="1:5" x14ac:dyDescent="0.25">
      <c r="A155" s="5">
        <v>2032</v>
      </c>
      <c r="B155" s="6" t="s">
        <v>98</v>
      </c>
      <c r="C155">
        <v>4120672971.8163905</v>
      </c>
      <c r="D155" s="17" t="b">
        <v>0</v>
      </c>
      <c r="E155" t="s">
        <v>109</v>
      </c>
    </row>
    <row r="156" spans="1:5" x14ac:dyDescent="0.25">
      <c r="A156" s="5">
        <v>2033</v>
      </c>
      <c r="B156" s="6" t="s">
        <v>98</v>
      </c>
      <c r="C156">
        <v>5263864774.1699123</v>
      </c>
      <c r="D156" s="17" t="b">
        <v>0</v>
      </c>
      <c r="E156" t="s">
        <v>109</v>
      </c>
    </row>
    <row r="157" spans="1:5" x14ac:dyDescent="0.25">
      <c r="A157" s="5">
        <v>2034</v>
      </c>
      <c r="B157" s="6" t="s">
        <v>98</v>
      </c>
      <c r="C157">
        <v>6401237679.1282539</v>
      </c>
      <c r="D157" s="17" t="b">
        <v>0</v>
      </c>
      <c r="E157" t="s">
        <v>109</v>
      </c>
    </row>
    <row r="158" spans="1:5" x14ac:dyDescent="0.25">
      <c r="A158" s="5">
        <v>2035</v>
      </c>
      <c r="B158" s="6" t="s">
        <v>98</v>
      </c>
      <c r="C158">
        <v>7521353859.3234863</v>
      </c>
      <c r="D158" s="17" t="b">
        <v>0</v>
      </c>
      <c r="E158" t="s">
        <v>109</v>
      </c>
    </row>
    <row r="159" spans="1:5" x14ac:dyDescent="0.25">
      <c r="A159" s="5">
        <v>2036</v>
      </c>
      <c r="B159" s="6" t="s">
        <v>98</v>
      </c>
      <c r="C159">
        <v>8618189984.1830063</v>
      </c>
      <c r="D159" s="17" t="b">
        <v>0</v>
      </c>
      <c r="E159" t="s">
        <v>109</v>
      </c>
    </row>
    <row r="160" spans="1:5" x14ac:dyDescent="0.25">
      <c r="A160" s="5">
        <v>2037</v>
      </c>
      <c r="B160" s="6" t="s">
        <v>98</v>
      </c>
      <c r="C160">
        <v>9687930350.4920444</v>
      </c>
      <c r="D160" s="17" t="b">
        <v>0</v>
      </c>
      <c r="E160" t="s">
        <v>109</v>
      </c>
    </row>
    <row r="161" spans="1:5" x14ac:dyDescent="0.25">
      <c r="A161" s="5">
        <v>2038</v>
      </c>
      <c r="B161" s="6" t="s">
        <v>98</v>
      </c>
      <c r="C161">
        <v>10728460744.125408</v>
      </c>
      <c r="D161" s="17" t="b">
        <v>0</v>
      </c>
      <c r="E161" t="s">
        <v>109</v>
      </c>
    </row>
    <row r="162" spans="1:5" x14ac:dyDescent="0.25">
      <c r="A162" s="5">
        <v>2039</v>
      </c>
      <c r="B162" s="6" t="s">
        <v>98</v>
      </c>
      <c r="C162">
        <v>11737658702.692854</v>
      </c>
      <c r="D162" s="17" t="b">
        <v>0</v>
      </c>
      <c r="E162" t="s">
        <v>109</v>
      </c>
    </row>
    <row r="163" spans="1:5" x14ac:dyDescent="0.25">
      <c r="A163" s="5">
        <v>2040</v>
      </c>
      <c r="B163" s="6" t="s">
        <v>98</v>
      </c>
      <c r="C163">
        <v>12706684197.79084</v>
      </c>
      <c r="D163" s="17" t="b">
        <v>0</v>
      </c>
      <c r="E163" t="s">
        <v>109</v>
      </c>
    </row>
    <row r="164" spans="1:5" x14ac:dyDescent="0.25">
      <c r="A164" s="5">
        <v>2041</v>
      </c>
      <c r="B164" s="6" t="s">
        <v>98</v>
      </c>
      <c r="C164">
        <v>13629632579.482086</v>
      </c>
      <c r="D164" s="17" t="b">
        <v>0</v>
      </c>
      <c r="E164" t="s">
        <v>109</v>
      </c>
    </row>
    <row r="165" spans="1:5" x14ac:dyDescent="0.25">
      <c r="A165" s="5">
        <v>2042</v>
      </c>
      <c r="B165" s="6" t="s">
        <v>98</v>
      </c>
      <c r="C165">
        <v>14503211073.369322</v>
      </c>
      <c r="D165" s="17" t="b">
        <v>0</v>
      </c>
      <c r="E165" t="s">
        <v>109</v>
      </c>
    </row>
    <row r="166" spans="1:5" x14ac:dyDescent="0.25">
      <c r="A166" s="5">
        <v>2043</v>
      </c>
      <c r="B166" s="6" t="s">
        <v>98</v>
      </c>
      <c r="C166">
        <v>15326071224.735466</v>
      </c>
      <c r="D166" s="17" t="b">
        <v>0</v>
      </c>
      <c r="E166" t="s">
        <v>109</v>
      </c>
    </row>
    <row r="167" spans="1:5" x14ac:dyDescent="0.25">
      <c r="A167" s="5">
        <v>2044</v>
      </c>
      <c r="B167" s="6" t="s">
        <v>98</v>
      </c>
      <c r="C167">
        <v>16095910592.730446</v>
      </c>
      <c r="D167" s="17" t="b">
        <v>0</v>
      </c>
      <c r="E167" t="s">
        <v>109</v>
      </c>
    </row>
    <row r="168" spans="1:5" x14ac:dyDescent="0.25">
      <c r="A168" s="5">
        <v>2045</v>
      </c>
      <c r="B168" s="6" t="s">
        <v>98</v>
      </c>
      <c r="C168">
        <v>16810303317.405067</v>
      </c>
      <c r="D168" s="17" t="b">
        <v>0</v>
      </c>
      <c r="E168" t="s">
        <v>109</v>
      </c>
    </row>
    <row r="169" spans="1:5" x14ac:dyDescent="0.25">
      <c r="A169" s="5">
        <v>2046</v>
      </c>
      <c r="B169" s="6" t="s">
        <v>98</v>
      </c>
      <c r="C169">
        <v>17467933519.396595</v>
      </c>
      <c r="D169" s="17" t="b">
        <v>0</v>
      </c>
      <c r="E169" t="s">
        <v>109</v>
      </c>
    </row>
    <row r="170" spans="1:5" x14ac:dyDescent="0.25">
      <c r="A170" s="5">
        <v>2047</v>
      </c>
      <c r="B170" s="6" t="s">
        <v>98</v>
      </c>
      <c r="C170">
        <v>18067378048.291176</v>
      </c>
      <c r="D170" s="17" t="b">
        <v>0</v>
      </c>
      <c r="E170" t="s">
        <v>109</v>
      </c>
    </row>
    <row r="171" spans="1:5" x14ac:dyDescent="0.25">
      <c r="A171" s="5">
        <v>2048</v>
      </c>
      <c r="B171" s="6" t="s">
        <v>98</v>
      </c>
      <c r="C171">
        <v>18608112790.985771</v>
      </c>
      <c r="D171" s="17" t="b">
        <v>0</v>
      </c>
      <c r="E171" t="s">
        <v>109</v>
      </c>
    </row>
    <row r="172" spans="1:5" x14ac:dyDescent="0.25">
      <c r="A172" s="5">
        <v>2049</v>
      </c>
      <c r="B172" s="6" t="s">
        <v>98</v>
      </c>
      <c r="C172">
        <v>19092703910.702496</v>
      </c>
      <c r="D172" s="17" t="b">
        <v>0</v>
      </c>
      <c r="E172" t="s">
        <v>109</v>
      </c>
    </row>
    <row r="173" spans="1:5" x14ac:dyDescent="0.25">
      <c r="A173" s="5">
        <v>2050</v>
      </c>
      <c r="B173" s="6" t="s">
        <v>98</v>
      </c>
      <c r="C173">
        <v>19524537098.51897</v>
      </c>
      <c r="D173" s="17" t="b">
        <v>0</v>
      </c>
      <c r="E173" t="s">
        <v>109</v>
      </c>
    </row>
    <row r="174" spans="1:5" ht="25.5" x14ac:dyDescent="0.25">
      <c r="A174" s="5">
        <v>2022</v>
      </c>
      <c r="B174" s="6" t="s">
        <v>135</v>
      </c>
      <c r="C174">
        <v>0</v>
      </c>
      <c r="D174" s="17" t="b">
        <v>1</v>
      </c>
      <c r="E174" t="s">
        <v>136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"/>
  <sheetViews>
    <sheetView workbookViewId="0">
      <selection activeCell="D15" sqref="D15"/>
    </sheetView>
  </sheetViews>
  <sheetFormatPr defaultRowHeight="15" x14ac:dyDescent="0.25"/>
  <cols>
    <col min="4" max="4" width="16.710937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57"/>
  <sheetViews>
    <sheetView tabSelected="1" zoomScale="116" zoomScaleNormal="115" workbookViewId="0">
      <selection activeCell="Q1" sqref="Q1"/>
    </sheetView>
  </sheetViews>
  <sheetFormatPr defaultRowHeight="15" x14ac:dyDescent="0.25"/>
  <cols>
    <col min="2" max="2" width="24.140625" bestFit="1" customWidth="1"/>
    <col min="3" max="3" width="17.5703125" customWidth="1"/>
    <col min="4" max="4" width="12.85546875" customWidth="1"/>
    <col min="5" max="5" width="15.42578125" customWidth="1"/>
    <col min="6" max="6" width="11.42578125" customWidth="1"/>
    <col min="7" max="7" width="23.5703125" customWidth="1"/>
    <col min="8" max="8" width="16.28515625" customWidth="1"/>
    <col min="9" max="11" width="15.7109375" customWidth="1"/>
    <col min="12" max="12" width="48.85546875" customWidth="1"/>
    <col min="13" max="14" width="18.140625" customWidth="1"/>
    <col min="15" max="15" width="21.140625" customWidth="1"/>
    <col min="16" max="16" width="18.85546875" customWidth="1"/>
    <col min="17" max="17" width="18.5703125" customWidth="1"/>
    <col min="18" max="18" width="24.7109375" bestFit="1" customWidth="1"/>
    <col min="19" max="19" width="12.5703125" bestFit="1" customWidth="1"/>
    <col min="20" max="20" width="18.140625" bestFit="1" customWidth="1"/>
    <col min="21" max="21" width="13.28515625" bestFit="1" customWidth="1"/>
    <col min="26" max="26" width="28.5703125" bestFit="1" customWidth="1"/>
  </cols>
  <sheetData>
    <row r="1" spans="1:21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  <c r="K1" s="1" t="s">
        <v>89</v>
      </c>
      <c r="L1" s="1" t="s">
        <v>84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120</v>
      </c>
      <c r="S1" s="1" t="s">
        <v>16</v>
      </c>
      <c r="T1" s="1" t="s">
        <v>121</v>
      </c>
      <c r="U1" s="1" t="s">
        <v>17</v>
      </c>
    </row>
    <row r="2" spans="1:21" x14ac:dyDescent="0.25">
      <c r="A2">
        <v>2022</v>
      </c>
      <c r="B2" t="s">
        <v>33</v>
      </c>
      <c r="C2" t="s">
        <v>31</v>
      </c>
      <c r="D2" t="s">
        <v>34</v>
      </c>
      <c r="E2">
        <v>250</v>
      </c>
      <c r="F2" t="s">
        <v>36</v>
      </c>
      <c r="G2">
        <v>34201</v>
      </c>
      <c r="H2" t="s">
        <v>35</v>
      </c>
      <c r="I2">
        <v>56</v>
      </c>
      <c r="J2" t="s">
        <v>74</v>
      </c>
      <c r="K2">
        <v>1</v>
      </c>
      <c r="M2">
        <v>1.9E-2</v>
      </c>
      <c r="N2" t="s">
        <v>37</v>
      </c>
      <c r="O2" t="s">
        <v>38</v>
      </c>
      <c r="P2" t="s">
        <v>64</v>
      </c>
      <c r="R2" t="s">
        <v>33</v>
      </c>
      <c r="S2" t="s">
        <v>123</v>
      </c>
      <c r="T2">
        <f>1/129.65/1000000</f>
        <v>7.713073659853452E-9</v>
      </c>
      <c r="U2" t="s">
        <v>122</v>
      </c>
    </row>
    <row r="3" spans="1:21" x14ac:dyDescent="0.25">
      <c r="A3">
        <v>2022</v>
      </c>
      <c r="B3" t="s">
        <v>33</v>
      </c>
      <c r="C3" t="s">
        <v>31</v>
      </c>
      <c r="D3" t="s">
        <v>39</v>
      </c>
      <c r="E3">
        <v>250</v>
      </c>
      <c r="F3" t="s">
        <v>36</v>
      </c>
      <c r="G3">
        <v>34201</v>
      </c>
      <c r="H3" t="s">
        <v>35</v>
      </c>
      <c r="I3">
        <v>30</v>
      </c>
      <c r="J3" t="s">
        <v>74</v>
      </c>
      <c r="K3">
        <v>1</v>
      </c>
      <c r="M3">
        <v>1.9E-2</v>
      </c>
      <c r="N3" t="s">
        <v>37</v>
      </c>
      <c r="O3" t="s">
        <v>41</v>
      </c>
      <c r="P3" t="s">
        <v>64</v>
      </c>
      <c r="R3" t="s">
        <v>33</v>
      </c>
      <c r="S3" t="s">
        <v>123</v>
      </c>
      <c r="T3">
        <f>1/129.65/1000000</f>
        <v>7.713073659853452E-9</v>
      </c>
    </row>
    <row r="4" spans="1:21" x14ac:dyDescent="0.25">
      <c r="A4">
        <v>2022</v>
      </c>
      <c r="B4" t="s">
        <v>40</v>
      </c>
      <c r="C4" t="s">
        <v>31</v>
      </c>
      <c r="D4" t="s">
        <v>34</v>
      </c>
      <c r="E4">
        <v>210</v>
      </c>
      <c r="F4" t="s">
        <v>36</v>
      </c>
      <c r="G4">
        <v>32506</v>
      </c>
      <c r="H4" t="s">
        <v>35</v>
      </c>
      <c r="I4">
        <v>55</v>
      </c>
      <c r="J4" t="s">
        <v>74</v>
      </c>
      <c r="K4">
        <v>1</v>
      </c>
      <c r="M4">
        <v>1.7000000000000001E-2</v>
      </c>
      <c r="N4" t="s">
        <v>37</v>
      </c>
      <c r="O4" t="s">
        <v>38</v>
      </c>
      <c r="P4" t="s">
        <v>64</v>
      </c>
      <c r="Q4" t="s">
        <v>80</v>
      </c>
      <c r="R4" t="s">
        <v>40</v>
      </c>
      <c r="S4" t="s">
        <v>123</v>
      </c>
      <c r="T4">
        <f>1/126.13/1000000</f>
        <v>7.9283279156425911E-9</v>
      </c>
    </row>
    <row r="5" spans="1:21" x14ac:dyDescent="0.25">
      <c r="A5">
        <v>2022</v>
      </c>
      <c r="B5" t="s">
        <v>40</v>
      </c>
      <c r="C5" t="s">
        <v>31</v>
      </c>
      <c r="D5" t="s">
        <v>39</v>
      </c>
      <c r="E5">
        <v>210</v>
      </c>
      <c r="F5" t="s">
        <v>36</v>
      </c>
      <c r="G5">
        <v>32506</v>
      </c>
      <c r="H5" t="s">
        <v>35</v>
      </c>
      <c r="I5">
        <v>30</v>
      </c>
      <c r="J5" t="s">
        <v>74</v>
      </c>
      <c r="K5">
        <v>1</v>
      </c>
      <c r="M5">
        <v>1.7000000000000001E-2</v>
      </c>
      <c r="N5" t="s">
        <v>37</v>
      </c>
      <c r="O5" t="s">
        <v>41</v>
      </c>
      <c r="P5" t="s">
        <v>64</v>
      </c>
      <c r="Q5" t="s">
        <v>80</v>
      </c>
      <c r="R5" t="s">
        <v>40</v>
      </c>
      <c r="S5" t="s">
        <v>123</v>
      </c>
      <c r="T5">
        <f>1/126.13/1000000</f>
        <v>7.9283279156425911E-9</v>
      </c>
    </row>
    <row r="6" spans="1:21" x14ac:dyDescent="0.25">
      <c r="A6">
        <v>2022</v>
      </c>
      <c r="B6" t="s">
        <v>111</v>
      </c>
      <c r="C6" t="s">
        <v>30</v>
      </c>
      <c r="D6" t="s">
        <v>55</v>
      </c>
      <c r="E6">
        <v>32</v>
      </c>
      <c r="F6" t="s">
        <v>71</v>
      </c>
      <c r="G6">
        <v>1055</v>
      </c>
      <c r="H6" t="s">
        <v>86</v>
      </c>
      <c r="I6">
        <v>-275</v>
      </c>
      <c r="J6" t="s">
        <v>74</v>
      </c>
      <c r="K6">
        <v>0.9</v>
      </c>
      <c r="M6" s="10">
        <f>3/7700*1000000/1055</f>
        <v>0.36929894749799963</v>
      </c>
      <c r="N6" t="s">
        <v>37</v>
      </c>
      <c r="O6" t="s">
        <v>38</v>
      </c>
      <c r="P6" t="s">
        <v>64</v>
      </c>
      <c r="R6" t="s">
        <v>55</v>
      </c>
      <c r="S6" t="s">
        <v>125</v>
      </c>
      <c r="T6">
        <f>1/134.47/1000000</f>
        <v>7.436602959767978E-9</v>
      </c>
    </row>
    <row r="7" spans="1:21" x14ac:dyDescent="0.25">
      <c r="A7">
        <v>2022</v>
      </c>
      <c r="B7" t="s">
        <v>111</v>
      </c>
      <c r="C7" t="s">
        <v>30</v>
      </c>
      <c r="D7" t="s">
        <v>54</v>
      </c>
      <c r="E7">
        <v>16</v>
      </c>
      <c r="F7" t="s">
        <v>71</v>
      </c>
      <c r="G7">
        <v>1055</v>
      </c>
      <c r="H7" t="s">
        <v>86</v>
      </c>
      <c r="I7">
        <v>40</v>
      </c>
      <c r="J7" t="s">
        <v>74</v>
      </c>
      <c r="K7">
        <v>0.9</v>
      </c>
      <c r="M7" s="10">
        <f>3/7700*1000000/1055</f>
        <v>0.36929894749799963</v>
      </c>
      <c r="N7" t="s">
        <v>37</v>
      </c>
      <c r="O7" t="s">
        <v>87</v>
      </c>
      <c r="P7" t="s">
        <v>64</v>
      </c>
      <c r="R7" t="s">
        <v>116</v>
      </c>
      <c r="S7" t="s">
        <v>125</v>
      </c>
      <c r="T7">
        <f>1/134.47/1000000</f>
        <v>7.436602959767978E-9</v>
      </c>
    </row>
    <row r="8" spans="1:21" x14ac:dyDescent="0.25">
      <c r="A8">
        <v>2022</v>
      </c>
      <c r="B8" t="s">
        <v>101</v>
      </c>
      <c r="C8" t="s">
        <v>49</v>
      </c>
      <c r="D8" t="s">
        <v>55</v>
      </c>
      <c r="E8">
        <v>47</v>
      </c>
      <c r="F8" t="s">
        <v>71</v>
      </c>
      <c r="G8">
        <v>1055</v>
      </c>
      <c r="H8" t="s">
        <v>86</v>
      </c>
      <c r="I8">
        <v>-487</v>
      </c>
      <c r="J8" t="s">
        <v>74</v>
      </c>
      <c r="K8">
        <v>3.4</v>
      </c>
      <c r="O8" t="s">
        <v>38</v>
      </c>
      <c r="P8" t="s">
        <v>65</v>
      </c>
      <c r="R8" t="s">
        <v>112</v>
      </c>
      <c r="S8" t="s">
        <v>127</v>
      </c>
      <c r="T8">
        <f>1/3.6/1000000</f>
        <v>2.7777777777777781E-7</v>
      </c>
    </row>
    <row r="9" spans="1:21" x14ac:dyDescent="0.25">
      <c r="A9">
        <v>2022</v>
      </c>
      <c r="B9" t="s">
        <v>103</v>
      </c>
      <c r="C9" t="s">
        <v>49</v>
      </c>
      <c r="D9" t="s">
        <v>48</v>
      </c>
      <c r="E9">
        <v>0</v>
      </c>
      <c r="F9" t="s">
        <v>67</v>
      </c>
      <c r="G9">
        <v>3600</v>
      </c>
      <c r="H9" t="s">
        <v>68</v>
      </c>
      <c r="I9">
        <v>80</v>
      </c>
      <c r="J9" t="s">
        <v>74</v>
      </c>
      <c r="K9">
        <v>3.4</v>
      </c>
      <c r="O9" t="s">
        <v>87</v>
      </c>
      <c r="P9" t="s">
        <v>65</v>
      </c>
      <c r="R9" t="s">
        <v>112</v>
      </c>
      <c r="S9" t="s">
        <v>127</v>
      </c>
      <c r="T9">
        <f>1/3.6/1000000</f>
        <v>2.7777777777777781E-7</v>
      </c>
    </row>
    <row r="10" spans="1:21" x14ac:dyDescent="0.25">
      <c r="A10">
        <v>2022</v>
      </c>
      <c r="B10" t="s">
        <v>102</v>
      </c>
      <c r="C10" t="s">
        <v>49</v>
      </c>
      <c r="D10" t="s">
        <v>48</v>
      </c>
      <c r="E10">
        <v>20</v>
      </c>
      <c r="F10" t="s">
        <v>67</v>
      </c>
      <c r="G10">
        <v>3600</v>
      </c>
      <c r="H10" t="s">
        <v>68</v>
      </c>
      <c r="I10">
        <v>0</v>
      </c>
      <c r="J10" t="s">
        <v>74</v>
      </c>
      <c r="K10">
        <v>3.4</v>
      </c>
      <c r="O10" t="s">
        <v>88</v>
      </c>
      <c r="P10" t="s">
        <v>65</v>
      </c>
      <c r="R10" t="s">
        <v>112</v>
      </c>
      <c r="S10" t="s">
        <v>127</v>
      </c>
      <c r="T10">
        <f>1/3.6/1000000</f>
        <v>2.7777777777777781E-7</v>
      </c>
    </row>
    <row r="11" spans="1:21" x14ac:dyDescent="0.25">
      <c r="A11">
        <v>2022</v>
      </c>
      <c r="B11" t="s">
        <v>45</v>
      </c>
      <c r="C11" t="s">
        <v>32</v>
      </c>
      <c r="D11" t="s">
        <v>46</v>
      </c>
      <c r="E11">
        <v>-0.65</v>
      </c>
      <c r="F11" t="s">
        <v>77</v>
      </c>
      <c r="G11">
        <f>2.8*81.51</f>
        <v>228.22800000000001</v>
      </c>
      <c r="H11" t="s">
        <v>78</v>
      </c>
      <c r="I11">
        <v>66</v>
      </c>
      <c r="J11" t="s">
        <v>74</v>
      </c>
      <c r="K11">
        <v>1</v>
      </c>
      <c r="L11" t="s">
        <v>85</v>
      </c>
      <c r="M11" s="11">
        <v>1.4E-2</v>
      </c>
      <c r="N11" t="s">
        <v>37</v>
      </c>
      <c r="O11" t="s">
        <v>41</v>
      </c>
      <c r="P11" t="s">
        <v>65</v>
      </c>
      <c r="Q11" t="s">
        <v>79</v>
      </c>
      <c r="R11" t="s">
        <v>45</v>
      </c>
      <c r="S11" t="s">
        <v>123</v>
      </c>
      <c r="T11">
        <f>1/81.51/1000000</f>
        <v>1.2268433321064899E-8</v>
      </c>
    </row>
    <row r="12" spans="1:21" x14ac:dyDescent="0.25">
      <c r="A12">
        <v>2022</v>
      </c>
      <c r="B12" t="s">
        <v>32</v>
      </c>
      <c r="C12" t="s">
        <v>32</v>
      </c>
      <c r="D12" t="s">
        <v>44</v>
      </c>
      <c r="E12">
        <v>15</v>
      </c>
      <c r="F12" t="s">
        <v>69</v>
      </c>
      <c r="G12">
        <f>ROUND(39.21*119.53,0)</f>
        <v>4687</v>
      </c>
      <c r="H12" t="s">
        <v>73</v>
      </c>
      <c r="I12">
        <v>100</v>
      </c>
      <c r="J12" t="s">
        <v>74</v>
      </c>
      <c r="K12">
        <v>1</v>
      </c>
      <c r="L12" t="s">
        <v>90</v>
      </c>
      <c r="O12" t="s">
        <v>88</v>
      </c>
      <c r="P12" t="s">
        <v>65</v>
      </c>
      <c r="R12" t="s">
        <v>129</v>
      </c>
      <c r="S12" t="s">
        <v>123</v>
      </c>
      <c r="T12">
        <f>1/119.53/1000000</f>
        <v>8.3661005605287371E-9</v>
      </c>
    </row>
    <row r="13" spans="1:21" x14ac:dyDescent="0.25">
      <c r="A13">
        <v>2022</v>
      </c>
      <c r="B13" t="s">
        <v>31</v>
      </c>
      <c r="C13" t="s">
        <v>31</v>
      </c>
      <c r="D13" t="s">
        <v>44</v>
      </c>
      <c r="E13">
        <v>3</v>
      </c>
      <c r="F13" t="s">
        <v>69</v>
      </c>
      <c r="G13">
        <f>ROUND(33.67*134.47,0)</f>
        <v>4528</v>
      </c>
      <c r="H13" t="s">
        <v>73</v>
      </c>
      <c r="I13">
        <v>100</v>
      </c>
      <c r="J13" t="s">
        <v>74</v>
      </c>
      <c r="K13">
        <v>1</v>
      </c>
      <c r="L13" t="s">
        <v>90</v>
      </c>
      <c r="O13" t="s">
        <v>88</v>
      </c>
      <c r="P13" t="s">
        <v>64</v>
      </c>
      <c r="R13" t="s">
        <v>128</v>
      </c>
      <c r="S13" t="s">
        <v>123</v>
      </c>
      <c r="T13">
        <f>1/134.47/1000000</f>
        <v>7.436602959767978E-9</v>
      </c>
    </row>
    <row r="14" spans="1:21" x14ac:dyDescent="0.25">
      <c r="A14">
        <v>2022</v>
      </c>
      <c r="B14" t="s">
        <v>50</v>
      </c>
      <c r="C14" t="s">
        <v>32</v>
      </c>
      <c r="D14" t="s">
        <v>46</v>
      </c>
      <c r="E14">
        <v>-0.65</v>
      </c>
      <c r="F14" t="s">
        <v>77</v>
      </c>
      <c r="G14">
        <f>2.8*81.51</f>
        <v>228.22800000000001</v>
      </c>
      <c r="H14" t="s">
        <v>78</v>
      </c>
      <c r="I14">
        <v>66</v>
      </c>
      <c r="J14" t="s">
        <v>74</v>
      </c>
      <c r="K14">
        <v>1</v>
      </c>
      <c r="L14" t="s">
        <v>91</v>
      </c>
      <c r="M14" s="11"/>
      <c r="O14" t="s">
        <v>41</v>
      </c>
      <c r="P14" t="s">
        <v>65</v>
      </c>
      <c r="Q14" t="s">
        <v>97</v>
      </c>
      <c r="R14" t="s">
        <v>50</v>
      </c>
      <c r="S14" t="s">
        <v>123</v>
      </c>
      <c r="T14">
        <f>1/81.51/1000000</f>
        <v>1.2268433321064899E-8</v>
      </c>
    </row>
    <row r="15" spans="1:21" x14ac:dyDescent="0.25">
      <c r="A15">
        <v>2022</v>
      </c>
      <c r="B15" t="s">
        <v>42</v>
      </c>
      <c r="C15" t="s">
        <v>32</v>
      </c>
      <c r="D15" t="s">
        <v>34</v>
      </c>
      <c r="E15">
        <v>250</v>
      </c>
      <c r="F15" t="s">
        <v>36</v>
      </c>
      <c r="G15">
        <v>34201</v>
      </c>
      <c r="H15" t="s">
        <v>35</v>
      </c>
      <c r="I15">
        <v>56</v>
      </c>
      <c r="J15" t="s">
        <v>74</v>
      </c>
      <c r="K15">
        <v>1</v>
      </c>
      <c r="M15">
        <v>1.9E-2</v>
      </c>
      <c r="N15" t="s">
        <v>37</v>
      </c>
      <c r="O15" t="s">
        <v>38</v>
      </c>
      <c r="P15" t="s">
        <v>65</v>
      </c>
      <c r="R15" t="s">
        <v>42</v>
      </c>
      <c r="S15" t="s">
        <v>123</v>
      </c>
      <c r="T15">
        <f>1/119.53/1000000</f>
        <v>8.3661005605287371E-9</v>
      </c>
    </row>
    <row r="16" spans="1:21" x14ac:dyDescent="0.25">
      <c r="A16">
        <v>2022</v>
      </c>
      <c r="B16" t="s">
        <v>42</v>
      </c>
      <c r="C16" t="s">
        <v>32</v>
      </c>
      <c r="D16" t="s">
        <v>39</v>
      </c>
      <c r="E16">
        <v>250</v>
      </c>
      <c r="F16" t="s">
        <v>36</v>
      </c>
      <c r="G16">
        <v>34201</v>
      </c>
      <c r="H16" t="s">
        <v>35</v>
      </c>
      <c r="I16">
        <v>30</v>
      </c>
      <c r="J16" t="s">
        <v>74</v>
      </c>
      <c r="K16">
        <v>1</v>
      </c>
      <c r="M16">
        <v>1.9E-2</v>
      </c>
      <c r="N16" t="s">
        <v>37</v>
      </c>
      <c r="O16" t="s">
        <v>41</v>
      </c>
      <c r="P16" t="s">
        <v>65</v>
      </c>
      <c r="R16" t="s">
        <v>42</v>
      </c>
      <c r="S16" t="s">
        <v>123</v>
      </c>
      <c r="T16">
        <f>1/119.53/1000000</f>
        <v>8.3661005605287371E-9</v>
      </c>
    </row>
    <row r="17" spans="1:20" x14ac:dyDescent="0.25">
      <c r="A17">
        <v>2022</v>
      </c>
      <c r="B17" t="s">
        <v>30</v>
      </c>
      <c r="C17" t="s">
        <v>30</v>
      </c>
      <c r="D17" t="s">
        <v>43</v>
      </c>
      <c r="E17">
        <v>16</v>
      </c>
      <c r="F17" t="s">
        <v>71</v>
      </c>
      <c r="G17">
        <v>1055</v>
      </c>
      <c r="H17" t="s">
        <v>86</v>
      </c>
      <c r="I17">
        <v>79.2</v>
      </c>
      <c r="J17" t="s">
        <v>74</v>
      </c>
      <c r="K17">
        <v>1</v>
      </c>
      <c r="L17" t="s">
        <v>93</v>
      </c>
      <c r="O17" t="s">
        <v>88</v>
      </c>
      <c r="P17" t="s">
        <v>64</v>
      </c>
      <c r="R17" t="s">
        <v>113</v>
      </c>
      <c r="S17" t="s">
        <v>125</v>
      </c>
      <c r="T17">
        <f>1/134.47/1000000</f>
        <v>7.436602959767978E-9</v>
      </c>
    </row>
    <row r="18" spans="1:20" x14ac:dyDescent="0.25">
      <c r="A18">
        <v>2022</v>
      </c>
      <c r="B18" t="s">
        <v>57</v>
      </c>
      <c r="C18" t="s">
        <v>53</v>
      </c>
      <c r="D18" t="s">
        <v>43</v>
      </c>
      <c r="E18">
        <v>14</v>
      </c>
      <c r="F18" t="s">
        <v>71</v>
      </c>
      <c r="G18">
        <v>1055</v>
      </c>
      <c r="H18" t="s">
        <v>86</v>
      </c>
      <c r="I18">
        <v>117.67</v>
      </c>
      <c r="J18" t="s">
        <v>74</v>
      </c>
      <c r="K18">
        <v>1.9</v>
      </c>
      <c r="O18" t="s">
        <v>88</v>
      </c>
      <c r="P18" t="s">
        <v>64</v>
      </c>
      <c r="R18" t="s">
        <v>114</v>
      </c>
      <c r="S18" t="s">
        <v>124</v>
      </c>
      <c r="T18">
        <f>1/120/1000000</f>
        <v>8.3333333333333335E-9</v>
      </c>
    </row>
    <row r="19" spans="1:20" x14ac:dyDescent="0.25">
      <c r="A19">
        <v>2022</v>
      </c>
      <c r="B19" t="s">
        <v>58</v>
      </c>
      <c r="C19" t="s">
        <v>53</v>
      </c>
      <c r="D19" t="s">
        <v>43</v>
      </c>
      <c r="E19">
        <v>15</v>
      </c>
      <c r="F19" t="s">
        <v>71</v>
      </c>
      <c r="G19">
        <v>1055</v>
      </c>
      <c r="H19" t="s">
        <v>86</v>
      </c>
      <c r="I19">
        <v>99</v>
      </c>
      <c r="J19" t="s">
        <v>74</v>
      </c>
      <c r="K19">
        <v>1.9</v>
      </c>
      <c r="O19" t="s">
        <v>88</v>
      </c>
      <c r="P19" t="s">
        <v>64</v>
      </c>
      <c r="R19" t="s">
        <v>114</v>
      </c>
      <c r="S19" t="s">
        <v>124</v>
      </c>
      <c r="T19">
        <f>1/120/1000000</f>
        <v>8.3333333333333335E-9</v>
      </c>
    </row>
    <row r="20" spans="1:20" x14ac:dyDescent="0.25">
      <c r="A20">
        <v>2022</v>
      </c>
      <c r="B20" t="s">
        <v>57</v>
      </c>
      <c r="C20" t="s">
        <v>53</v>
      </c>
      <c r="D20" t="s">
        <v>54</v>
      </c>
      <c r="E20">
        <v>14</v>
      </c>
      <c r="F20" t="s">
        <v>71</v>
      </c>
      <c r="G20">
        <v>1055</v>
      </c>
      <c r="H20" t="s">
        <v>86</v>
      </c>
      <c r="I20">
        <v>99.48</v>
      </c>
      <c r="J20" t="s">
        <v>74</v>
      </c>
      <c r="K20">
        <v>1.9</v>
      </c>
      <c r="O20" t="s">
        <v>87</v>
      </c>
      <c r="P20" t="s">
        <v>64</v>
      </c>
      <c r="R20" t="s">
        <v>114</v>
      </c>
      <c r="S20" t="s">
        <v>124</v>
      </c>
      <c r="T20">
        <f>1/120/1000000</f>
        <v>8.3333333333333335E-9</v>
      </c>
    </row>
    <row r="21" spans="1:20" x14ac:dyDescent="0.25">
      <c r="A21">
        <v>2022</v>
      </c>
      <c r="B21" t="s">
        <v>57</v>
      </c>
      <c r="C21" t="s">
        <v>53</v>
      </c>
      <c r="D21" t="s">
        <v>55</v>
      </c>
      <c r="E21">
        <v>14</v>
      </c>
      <c r="F21" t="s">
        <v>71</v>
      </c>
      <c r="G21">
        <v>1055</v>
      </c>
      <c r="H21" t="s">
        <v>86</v>
      </c>
      <c r="I21" s="14">
        <v>-20</v>
      </c>
      <c r="J21" t="s">
        <v>74</v>
      </c>
      <c r="K21">
        <v>1.9</v>
      </c>
      <c r="O21" t="s">
        <v>38</v>
      </c>
      <c r="P21" t="s">
        <v>64</v>
      </c>
      <c r="R21" t="s">
        <v>114</v>
      </c>
      <c r="S21" t="s">
        <v>124</v>
      </c>
      <c r="T21">
        <f>1/120/1000000</f>
        <v>8.3333333333333335E-9</v>
      </c>
    </row>
    <row r="22" spans="1:20" x14ac:dyDescent="0.25">
      <c r="A22">
        <v>2022</v>
      </c>
      <c r="B22" t="s">
        <v>51</v>
      </c>
      <c r="C22" t="s">
        <v>51</v>
      </c>
      <c r="D22" t="s">
        <v>39</v>
      </c>
      <c r="E22">
        <v>250</v>
      </c>
      <c r="F22" t="s">
        <v>36</v>
      </c>
      <c r="G22">
        <v>34201</v>
      </c>
      <c r="H22" t="s">
        <v>35</v>
      </c>
      <c r="I22">
        <v>56</v>
      </c>
      <c r="J22" t="s">
        <v>74</v>
      </c>
      <c r="K22">
        <v>1</v>
      </c>
      <c r="M22">
        <v>1.9E-2</v>
      </c>
      <c r="N22" t="s">
        <v>37</v>
      </c>
      <c r="O22" t="s">
        <v>41</v>
      </c>
      <c r="P22" t="s">
        <v>64</v>
      </c>
      <c r="R22" t="s">
        <v>51</v>
      </c>
      <c r="S22" t="s">
        <v>125</v>
      </c>
      <c r="T22">
        <f>1/134.47/1000000</f>
        <v>7.436602959767978E-9</v>
      </c>
    </row>
    <row r="23" spans="1:20" x14ac:dyDescent="0.25">
      <c r="A23">
        <v>2022</v>
      </c>
      <c r="B23" t="s">
        <v>51</v>
      </c>
      <c r="C23" t="s">
        <v>51</v>
      </c>
      <c r="D23" t="s">
        <v>34</v>
      </c>
      <c r="E23">
        <v>250</v>
      </c>
      <c r="F23" t="s">
        <v>36</v>
      </c>
      <c r="G23">
        <v>34201</v>
      </c>
      <c r="H23" t="s">
        <v>35</v>
      </c>
      <c r="I23">
        <v>30</v>
      </c>
      <c r="J23" t="s">
        <v>74</v>
      </c>
      <c r="K23">
        <v>1</v>
      </c>
      <c r="M23">
        <v>1.9E-2</v>
      </c>
      <c r="N23" t="s">
        <v>37</v>
      </c>
      <c r="O23" t="s">
        <v>38</v>
      </c>
      <c r="P23" t="s">
        <v>64</v>
      </c>
      <c r="R23" t="s">
        <v>51</v>
      </c>
      <c r="S23" t="s">
        <v>125</v>
      </c>
      <c r="T23">
        <f>1/134.47/1000000</f>
        <v>7.436602959767978E-9</v>
      </c>
    </row>
    <row r="24" spans="1:20" x14ac:dyDescent="0.25">
      <c r="A24">
        <v>2022</v>
      </c>
      <c r="B24" t="s">
        <v>51</v>
      </c>
      <c r="C24" t="s">
        <v>51</v>
      </c>
      <c r="D24" t="s">
        <v>51</v>
      </c>
      <c r="E24">
        <v>0</v>
      </c>
      <c r="F24" t="s">
        <v>71</v>
      </c>
      <c r="G24">
        <v>1055</v>
      </c>
      <c r="H24" t="s">
        <v>86</v>
      </c>
      <c r="I24">
        <v>83.19</v>
      </c>
      <c r="J24" t="s">
        <v>74</v>
      </c>
      <c r="K24">
        <v>0.9</v>
      </c>
      <c r="O24" t="s">
        <v>88</v>
      </c>
      <c r="P24" t="s">
        <v>64</v>
      </c>
      <c r="R24" t="s">
        <v>51</v>
      </c>
      <c r="S24" t="s">
        <v>125</v>
      </c>
      <c r="T24">
        <f>1/134.47/1000000</f>
        <v>7.436602959767978E-9</v>
      </c>
    </row>
    <row r="25" spans="1:20" x14ac:dyDescent="0.25">
      <c r="A25">
        <v>2022</v>
      </c>
      <c r="B25" t="s">
        <v>56</v>
      </c>
      <c r="C25" t="s">
        <v>47</v>
      </c>
      <c r="D25" t="s">
        <v>39</v>
      </c>
      <c r="E25">
        <v>250</v>
      </c>
      <c r="F25" t="s">
        <v>36</v>
      </c>
      <c r="G25">
        <v>34201</v>
      </c>
      <c r="H25" t="s">
        <v>35</v>
      </c>
      <c r="I25">
        <v>56</v>
      </c>
      <c r="J25" t="s">
        <v>74</v>
      </c>
      <c r="K25">
        <v>1</v>
      </c>
      <c r="M25">
        <v>1.9E-2</v>
      </c>
      <c r="N25" t="s">
        <v>37</v>
      </c>
      <c r="O25" t="s">
        <v>41</v>
      </c>
      <c r="P25" t="s">
        <v>66</v>
      </c>
      <c r="R25" t="s">
        <v>115</v>
      </c>
      <c r="S25" t="s">
        <v>123</v>
      </c>
      <c r="T25">
        <f>1/129.69/1000000</f>
        <v>7.7106947335954979E-9</v>
      </c>
    </row>
    <row r="26" spans="1:20" x14ac:dyDescent="0.25">
      <c r="A26">
        <v>2022</v>
      </c>
      <c r="B26" t="s">
        <v>56</v>
      </c>
      <c r="C26" t="s">
        <v>47</v>
      </c>
      <c r="D26" t="s">
        <v>34</v>
      </c>
      <c r="E26">
        <v>250</v>
      </c>
      <c r="F26" t="s">
        <v>36</v>
      </c>
      <c r="G26">
        <v>34201</v>
      </c>
      <c r="H26" t="s">
        <v>35</v>
      </c>
      <c r="I26">
        <v>30</v>
      </c>
      <c r="J26" t="s">
        <v>74</v>
      </c>
      <c r="K26">
        <v>1</v>
      </c>
      <c r="M26">
        <v>1.9E-2</v>
      </c>
      <c r="N26" t="s">
        <v>37</v>
      </c>
      <c r="O26" t="s">
        <v>38</v>
      </c>
      <c r="P26" t="s">
        <v>66</v>
      </c>
      <c r="R26" t="s">
        <v>115</v>
      </c>
      <c r="S26" t="s">
        <v>123</v>
      </c>
      <c r="T26">
        <f>1/129.69/1000000</f>
        <v>7.7106947335954979E-9</v>
      </c>
    </row>
    <row r="27" spans="1:20" x14ac:dyDescent="0.25">
      <c r="A27">
        <v>2022</v>
      </c>
      <c r="B27" t="s">
        <v>59</v>
      </c>
      <c r="C27" t="s">
        <v>47</v>
      </c>
      <c r="D27" t="s">
        <v>44</v>
      </c>
      <c r="E27">
        <v>0</v>
      </c>
      <c r="F27" t="s">
        <v>36</v>
      </c>
      <c r="G27">
        <f>ROUND(33.78*126.37,0)</f>
        <v>4269</v>
      </c>
      <c r="H27" t="s">
        <v>73</v>
      </c>
      <c r="I27">
        <v>89.37</v>
      </c>
      <c r="K27">
        <v>1</v>
      </c>
      <c r="O27" t="s">
        <v>88</v>
      </c>
      <c r="P27" t="s">
        <v>66</v>
      </c>
      <c r="R27" t="s">
        <v>117</v>
      </c>
      <c r="S27" t="s">
        <v>123</v>
      </c>
      <c r="T27">
        <f>1/129.69/1000000</f>
        <v>7.7106947335954979E-9</v>
      </c>
    </row>
    <row r="28" spans="1:20" x14ac:dyDescent="0.25">
      <c r="A28">
        <v>2022</v>
      </c>
      <c r="B28" t="s">
        <v>60</v>
      </c>
      <c r="C28" t="s">
        <v>60</v>
      </c>
      <c r="D28" t="s">
        <v>52</v>
      </c>
      <c r="E28">
        <v>1000</v>
      </c>
      <c r="F28" t="s">
        <v>61</v>
      </c>
      <c r="G28">
        <v>1</v>
      </c>
      <c r="H28" t="s">
        <v>62</v>
      </c>
      <c r="I28">
        <f>-1000000</f>
        <v>-1000000</v>
      </c>
      <c r="J28" t="s">
        <v>75</v>
      </c>
      <c r="K28">
        <v>1</v>
      </c>
      <c r="O28" t="s">
        <v>87</v>
      </c>
      <c r="P28" t="s">
        <v>72</v>
      </c>
      <c r="R28" t="s">
        <v>118</v>
      </c>
      <c r="S28" t="s">
        <v>126</v>
      </c>
      <c r="T28">
        <f>1/1000000</f>
        <v>9.9999999999999995E-7</v>
      </c>
    </row>
    <row r="29" spans="1:20" x14ac:dyDescent="0.25">
      <c r="A29">
        <v>2022</v>
      </c>
      <c r="B29" t="s">
        <v>63</v>
      </c>
      <c r="C29" t="s">
        <v>32</v>
      </c>
      <c r="D29" t="s">
        <v>46</v>
      </c>
      <c r="E29">
        <v>-0.31</v>
      </c>
      <c r="F29" t="s">
        <v>77</v>
      </c>
      <c r="G29">
        <f>2.8*81.51</f>
        <v>228.22800000000001</v>
      </c>
      <c r="H29" t="s">
        <v>78</v>
      </c>
      <c r="I29">
        <v>30</v>
      </c>
      <c r="J29" t="s">
        <v>74</v>
      </c>
      <c r="K29">
        <v>1</v>
      </c>
      <c r="L29" t="s">
        <v>92</v>
      </c>
      <c r="M29" s="11">
        <v>1.4E-2</v>
      </c>
      <c r="O29" t="s">
        <v>87</v>
      </c>
      <c r="P29" t="s">
        <v>65</v>
      </c>
      <c r="Q29" t="s">
        <v>79</v>
      </c>
      <c r="R29" t="s">
        <v>45</v>
      </c>
      <c r="S29" t="s">
        <v>123</v>
      </c>
      <c r="T29">
        <f>1/81.51/1000000</f>
        <v>1.2268433321064899E-8</v>
      </c>
    </row>
    <row r="30" spans="1:20" x14ac:dyDescent="0.25">
      <c r="A30">
        <v>2023</v>
      </c>
      <c r="B30" t="s">
        <v>59</v>
      </c>
      <c r="C30" t="s">
        <v>47</v>
      </c>
      <c r="D30" t="s">
        <v>44</v>
      </c>
      <c r="E30">
        <v>0</v>
      </c>
      <c r="F30" t="s">
        <v>36</v>
      </c>
      <c r="G30">
        <f>ROUND(33.78*126.37,0)</f>
        <v>4269</v>
      </c>
      <c r="H30" t="s">
        <v>73</v>
      </c>
      <c r="I30">
        <v>89.15</v>
      </c>
      <c r="J30" t="s">
        <v>74</v>
      </c>
      <c r="K30">
        <v>1</v>
      </c>
      <c r="O30" t="s">
        <v>88</v>
      </c>
      <c r="P30" t="s">
        <v>66</v>
      </c>
      <c r="R30" t="s">
        <v>117</v>
      </c>
      <c r="S30" t="s">
        <v>123</v>
      </c>
      <c r="T30">
        <f>1/129.69/1000000</f>
        <v>7.7106947335954979E-9</v>
      </c>
    </row>
    <row r="31" spans="1:20" x14ac:dyDescent="0.25">
      <c r="A31">
        <v>2024</v>
      </c>
      <c r="B31" t="s">
        <v>59</v>
      </c>
      <c r="C31" t="s">
        <v>47</v>
      </c>
      <c r="D31" t="s">
        <v>44</v>
      </c>
      <c r="E31">
        <v>0</v>
      </c>
      <c r="F31" t="s">
        <v>36</v>
      </c>
      <c r="G31">
        <f>ROUND(33.78*126.37,0)</f>
        <v>4269</v>
      </c>
      <c r="H31" t="s">
        <v>73</v>
      </c>
      <c r="I31">
        <v>87.89</v>
      </c>
      <c r="J31" t="s">
        <v>74</v>
      </c>
      <c r="K31">
        <v>1</v>
      </c>
      <c r="O31" t="s">
        <v>88</v>
      </c>
      <c r="P31" t="s">
        <v>66</v>
      </c>
      <c r="R31" t="s">
        <v>117</v>
      </c>
      <c r="S31" t="s">
        <v>123</v>
      </c>
      <c r="T31">
        <f t="shared" ref="T31:T37" si="0">1/129.69/1000000</f>
        <v>7.7106947335954979E-9</v>
      </c>
    </row>
    <row r="32" spans="1:20" x14ac:dyDescent="0.25">
      <c r="A32">
        <v>2025</v>
      </c>
      <c r="B32" t="s">
        <v>59</v>
      </c>
      <c r="C32" t="s">
        <v>47</v>
      </c>
      <c r="D32" t="s">
        <v>44</v>
      </c>
      <c r="E32">
        <v>0</v>
      </c>
      <c r="F32" t="s">
        <v>36</v>
      </c>
      <c r="G32">
        <f t="shared" ref="G32:G37" si="1">ROUND(33.78*126.37,0)</f>
        <v>4269</v>
      </c>
      <c r="H32" t="s">
        <v>73</v>
      </c>
      <c r="I32">
        <v>86.64</v>
      </c>
      <c r="J32" t="s">
        <v>74</v>
      </c>
      <c r="K32">
        <v>1</v>
      </c>
      <c r="O32" t="s">
        <v>88</v>
      </c>
      <c r="P32" t="s">
        <v>66</v>
      </c>
      <c r="R32" t="s">
        <v>117</v>
      </c>
      <c r="S32" t="s">
        <v>123</v>
      </c>
      <c r="T32">
        <f t="shared" si="0"/>
        <v>7.7106947335954979E-9</v>
      </c>
    </row>
    <row r="33" spans="1:20" x14ac:dyDescent="0.25">
      <c r="A33">
        <v>2026</v>
      </c>
      <c r="B33" t="s">
        <v>59</v>
      </c>
      <c r="C33" t="s">
        <v>47</v>
      </c>
      <c r="D33" t="s">
        <v>44</v>
      </c>
      <c r="E33">
        <v>0</v>
      </c>
      <c r="F33" t="s">
        <v>36</v>
      </c>
      <c r="G33">
        <f t="shared" si="1"/>
        <v>4269</v>
      </c>
      <c r="H33" t="s">
        <v>73</v>
      </c>
      <c r="I33">
        <v>85.38</v>
      </c>
      <c r="J33" t="s">
        <v>74</v>
      </c>
      <c r="K33">
        <v>1</v>
      </c>
      <c r="O33" t="s">
        <v>88</v>
      </c>
      <c r="P33" t="s">
        <v>66</v>
      </c>
      <c r="R33" t="s">
        <v>117</v>
      </c>
      <c r="S33" t="s">
        <v>123</v>
      </c>
      <c r="T33">
        <f t="shared" si="0"/>
        <v>7.7106947335954979E-9</v>
      </c>
    </row>
    <row r="34" spans="1:20" x14ac:dyDescent="0.25">
      <c r="A34">
        <v>2027</v>
      </c>
      <c r="B34" t="s">
        <v>59</v>
      </c>
      <c r="C34" t="s">
        <v>47</v>
      </c>
      <c r="D34" t="s">
        <v>44</v>
      </c>
      <c r="E34">
        <v>0</v>
      </c>
      <c r="F34" t="s">
        <v>36</v>
      </c>
      <c r="G34">
        <f t="shared" si="1"/>
        <v>4269</v>
      </c>
      <c r="H34" t="s">
        <v>73</v>
      </c>
      <c r="I34">
        <v>84.13</v>
      </c>
      <c r="J34" t="s">
        <v>74</v>
      </c>
      <c r="K34">
        <v>1</v>
      </c>
      <c r="O34" t="s">
        <v>88</v>
      </c>
      <c r="P34" t="s">
        <v>66</v>
      </c>
      <c r="R34" t="s">
        <v>117</v>
      </c>
      <c r="S34" t="s">
        <v>123</v>
      </c>
      <c r="T34">
        <f t="shared" si="0"/>
        <v>7.7106947335954979E-9</v>
      </c>
    </row>
    <row r="35" spans="1:20" x14ac:dyDescent="0.25">
      <c r="A35">
        <v>2028</v>
      </c>
      <c r="B35" t="s">
        <v>59</v>
      </c>
      <c r="C35" t="s">
        <v>47</v>
      </c>
      <c r="D35" t="s">
        <v>44</v>
      </c>
      <c r="E35">
        <v>0</v>
      </c>
      <c r="F35" t="s">
        <v>36</v>
      </c>
      <c r="G35">
        <f t="shared" si="1"/>
        <v>4269</v>
      </c>
      <c r="H35" t="s">
        <v>73</v>
      </c>
      <c r="I35">
        <v>82.87</v>
      </c>
      <c r="J35" t="s">
        <v>74</v>
      </c>
      <c r="K35">
        <v>1</v>
      </c>
      <c r="O35" t="s">
        <v>88</v>
      </c>
      <c r="P35" t="s">
        <v>66</v>
      </c>
      <c r="R35" t="s">
        <v>117</v>
      </c>
      <c r="S35" t="s">
        <v>123</v>
      </c>
      <c r="T35">
        <f t="shared" si="0"/>
        <v>7.7106947335954979E-9</v>
      </c>
    </row>
    <row r="36" spans="1:20" x14ac:dyDescent="0.25">
      <c r="A36">
        <v>2029</v>
      </c>
      <c r="B36" t="s">
        <v>59</v>
      </c>
      <c r="C36" t="s">
        <v>47</v>
      </c>
      <c r="D36" t="s">
        <v>44</v>
      </c>
      <c r="E36">
        <v>0</v>
      </c>
      <c r="F36" t="s">
        <v>36</v>
      </c>
      <c r="G36">
        <f t="shared" si="1"/>
        <v>4269</v>
      </c>
      <c r="H36" t="s">
        <v>73</v>
      </c>
      <c r="I36">
        <v>81.62</v>
      </c>
      <c r="J36" t="s">
        <v>74</v>
      </c>
      <c r="K36">
        <v>1</v>
      </c>
      <c r="O36" t="s">
        <v>88</v>
      </c>
      <c r="P36" t="s">
        <v>66</v>
      </c>
      <c r="R36" t="s">
        <v>117</v>
      </c>
      <c r="S36" t="s">
        <v>123</v>
      </c>
      <c r="T36">
        <f t="shared" si="0"/>
        <v>7.7106947335954979E-9</v>
      </c>
    </row>
    <row r="37" spans="1:20" x14ac:dyDescent="0.25">
      <c r="A37">
        <v>2030</v>
      </c>
      <c r="B37" t="s">
        <v>59</v>
      </c>
      <c r="C37" t="s">
        <v>47</v>
      </c>
      <c r="D37" t="s">
        <v>44</v>
      </c>
      <c r="E37">
        <v>0</v>
      </c>
      <c r="F37" t="s">
        <v>36</v>
      </c>
      <c r="G37">
        <f t="shared" si="1"/>
        <v>4269</v>
      </c>
      <c r="H37" t="s">
        <v>73</v>
      </c>
      <c r="I37">
        <v>80.36</v>
      </c>
      <c r="J37" t="s">
        <v>74</v>
      </c>
      <c r="K37">
        <v>1</v>
      </c>
      <c r="O37" t="s">
        <v>88</v>
      </c>
      <c r="P37" t="s">
        <v>66</v>
      </c>
      <c r="R37" t="s">
        <v>117</v>
      </c>
      <c r="S37" t="s">
        <v>123</v>
      </c>
      <c r="T37">
        <f t="shared" si="0"/>
        <v>7.7106947335954979E-9</v>
      </c>
    </row>
    <row r="38" spans="1:20" x14ac:dyDescent="0.25">
      <c r="A38">
        <v>2022</v>
      </c>
      <c r="B38" t="s">
        <v>99</v>
      </c>
      <c r="C38" t="s">
        <v>98</v>
      </c>
      <c r="D38" t="s">
        <v>43</v>
      </c>
      <c r="E38">
        <v>14</v>
      </c>
      <c r="F38" t="s">
        <v>71</v>
      </c>
      <c r="G38">
        <v>1055</v>
      </c>
      <c r="H38" t="s">
        <v>86</v>
      </c>
      <c r="I38">
        <v>117.67</v>
      </c>
      <c r="J38" t="s">
        <v>74</v>
      </c>
      <c r="K38">
        <v>2.5</v>
      </c>
      <c r="O38" t="s">
        <v>88</v>
      </c>
      <c r="P38" t="s">
        <v>65</v>
      </c>
      <c r="R38" t="s">
        <v>119</v>
      </c>
      <c r="S38" t="s">
        <v>124</v>
      </c>
      <c r="T38">
        <f>1/120/1000000</f>
        <v>8.3333333333333335E-9</v>
      </c>
    </row>
    <row r="39" spans="1:20" x14ac:dyDescent="0.25">
      <c r="A39">
        <v>2022</v>
      </c>
      <c r="B39" t="s">
        <v>100</v>
      </c>
      <c r="C39" t="s">
        <v>98</v>
      </c>
      <c r="D39" t="s">
        <v>43</v>
      </c>
      <c r="E39">
        <v>15</v>
      </c>
      <c r="F39" t="s">
        <v>71</v>
      </c>
      <c r="G39">
        <v>1055</v>
      </c>
      <c r="H39" t="s">
        <v>86</v>
      </c>
      <c r="I39">
        <v>99</v>
      </c>
      <c r="J39" t="s">
        <v>74</v>
      </c>
      <c r="K39">
        <v>2.5</v>
      </c>
      <c r="O39" t="s">
        <v>88</v>
      </c>
      <c r="P39" t="s">
        <v>65</v>
      </c>
      <c r="R39" t="s">
        <v>119</v>
      </c>
      <c r="S39" t="s">
        <v>124</v>
      </c>
      <c r="T39">
        <f t="shared" ref="T39:T41" si="2">1/120/1000000</f>
        <v>8.3333333333333335E-9</v>
      </c>
    </row>
    <row r="40" spans="1:20" x14ac:dyDescent="0.25">
      <c r="A40">
        <v>2022</v>
      </c>
      <c r="B40" t="s">
        <v>99</v>
      </c>
      <c r="C40" t="s">
        <v>98</v>
      </c>
      <c r="D40" t="s">
        <v>54</v>
      </c>
      <c r="E40">
        <v>14</v>
      </c>
      <c r="F40" t="s">
        <v>71</v>
      </c>
      <c r="G40">
        <v>1055</v>
      </c>
      <c r="H40" t="s">
        <v>86</v>
      </c>
      <c r="I40">
        <v>99.48</v>
      </c>
      <c r="J40" t="s">
        <v>74</v>
      </c>
      <c r="K40">
        <v>2.5</v>
      </c>
      <c r="O40" t="s">
        <v>87</v>
      </c>
      <c r="P40" t="s">
        <v>65</v>
      </c>
      <c r="R40" t="s">
        <v>119</v>
      </c>
      <c r="S40" t="s">
        <v>124</v>
      </c>
      <c r="T40">
        <f t="shared" si="2"/>
        <v>8.3333333333333335E-9</v>
      </c>
    </row>
    <row r="41" spans="1:20" x14ac:dyDescent="0.25">
      <c r="A41">
        <v>2022</v>
      </c>
      <c r="B41" t="s">
        <v>99</v>
      </c>
      <c r="C41" t="s">
        <v>98</v>
      </c>
      <c r="D41" t="s">
        <v>55</v>
      </c>
      <c r="E41">
        <v>14</v>
      </c>
      <c r="F41" t="s">
        <v>71</v>
      </c>
      <c r="G41">
        <v>1055</v>
      </c>
      <c r="H41" t="s">
        <v>86</v>
      </c>
      <c r="I41" s="14">
        <v>-20</v>
      </c>
      <c r="J41" t="s">
        <v>74</v>
      </c>
      <c r="K41">
        <v>2.5</v>
      </c>
      <c r="O41" t="s">
        <v>38</v>
      </c>
      <c r="P41" t="s">
        <v>65</v>
      </c>
      <c r="R41" t="s">
        <v>119</v>
      </c>
      <c r="S41" t="s">
        <v>124</v>
      </c>
      <c r="T41">
        <f t="shared" si="2"/>
        <v>8.3333333333333335E-9</v>
      </c>
    </row>
    <row r="42" spans="1:20" x14ac:dyDescent="0.25">
      <c r="A42">
        <v>2022</v>
      </c>
      <c r="B42" t="s">
        <v>130</v>
      </c>
      <c r="C42" s="6" t="s">
        <v>135</v>
      </c>
      <c r="D42" t="s">
        <v>135</v>
      </c>
      <c r="E42">
        <v>1000</v>
      </c>
      <c r="F42" t="s">
        <v>139</v>
      </c>
      <c r="G42">
        <v>1</v>
      </c>
      <c r="H42" t="s">
        <v>138</v>
      </c>
      <c r="I42">
        <f>-1000000</f>
        <v>-1000000</v>
      </c>
      <c r="J42" t="s">
        <v>75</v>
      </c>
      <c r="K42">
        <v>1</v>
      </c>
      <c r="L42" t="s">
        <v>141</v>
      </c>
      <c r="O42" t="s">
        <v>130</v>
      </c>
      <c r="P42" t="s">
        <v>72</v>
      </c>
      <c r="R42" t="s">
        <v>130</v>
      </c>
      <c r="S42" t="s">
        <v>126</v>
      </c>
      <c r="T42">
        <f>1/1000000</f>
        <v>9.9999999999999995E-7</v>
      </c>
    </row>
    <row r="43" spans="1:20" x14ac:dyDescent="0.25">
      <c r="A43">
        <v>2022</v>
      </c>
      <c r="B43" t="s">
        <v>131</v>
      </c>
      <c r="C43" s="6" t="s">
        <v>135</v>
      </c>
      <c r="D43" t="s">
        <v>135</v>
      </c>
      <c r="E43">
        <v>1000</v>
      </c>
      <c r="F43" t="s">
        <v>139</v>
      </c>
      <c r="G43">
        <v>1</v>
      </c>
      <c r="H43" t="s">
        <v>138</v>
      </c>
      <c r="I43">
        <f t="shared" ref="I43:I46" si="3">-1000000</f>
        <v>-1000000</v>
      </c>
      <c r="J43" t="s">
        <v>75</v>
      </c>
      <c r="K43">
        <v>1</v>
      </c>
      <c r="L43" t="s">
        <v>141</v>
      </c>
      <c r="O43" t="s">
        <v>131</v>
      </c>
      <c r="P43" t="s">
        <v>72</v>
      </c>
      <c r="R43" t="s">
        <v>131</v>
      </c>
      <c r="S43" t="s">
        <v>126</v>
      </c>
      <c r="T43">
        <f t="shared" ref="T43:T46" si="4">1/1000000</f>
        <v>9.9999999999999995E-7</v>
      </c>
    </row>
    <row r="44" spans="1:20" x14ac:dyDescent="0.25">
      <c r="A44">
        <v>2022</v>
      </c>
      <c r="B44" t="s">
        <v>132</v>
      </c>
      <c r="C44" s="6" t="s">
        <v>135</v>
      </c>
      <c r="D44" t="s">
        <v>135</v>
      </c>
      <c r="E44">
        <v>1000</v>
      </c>
      <c r="F44" t="s">
        <v>139</v>
      </c>
      <c r="G44">
        <v>1</v>
      </c>
      <c r="H44" t="s">
        <v>138</v>
      </c>
      <c r="I44">
        <f t="shared" si="3"/>
        <v>-1000000</v>
      </c>
      <c r="J44" t="s">
        <v>75</v>
      </c>
      <c r="K44">
        <v>1</v>
      </c>
      <c r="L44" t="s">
        <v>141</v>
      </c>
      <c r="O44" t="s">
        <v>132</v>
      </c>
      <c r="P44" t="s">
        <v>72</v>
      </c>
      <c r="R44" t="s">
        <v>132</v>
      </c>
      <c r="S44" t="s">
        <v>126</v>
      </c>
      <c r="T44">
        <f t="shared" si="4"/>
        <v>9.9999999999999995E-7</v>
      </c>
    </row>
    <row r="45" spans="1:20" x14ac:dyDescent="0.25">
      <c r="A45">
        <v>2022</v>
      </c>
      <c r="B45" t="s">
        <v>133</v>
      </c>
      <c r="C45" s="6" t="s">
        <v>135</v>
      </c>
      <c r="D45" t="s">
        <v>135</v>
      </c>
      <c r="E45">
        <v>1000</v>
      </c>
      <c r="F45" t="s">
        <v>139</v>
      </c>
      <c r="G45">
        <v>1</v>
      </c>
      <c r="H45" t="s">
        <v>138</v>
      </c>
      <c r="I45">
        <f t="shared" si="3"/>
        <v>-1000000</v>
      </c>
      <c r="J45" t="s">
        <v>75</v>
      </c>
      <c r="K45">
        <v>1</v>
      </c>
      <c r="L45" t="s">
        <v>141</v>
      </c>
      <c r="O45" t="s">
        <v>133</v>
      </c>
      <c r="P45" t="s">
        <v>72</v>
      </c>
      <c r="R45" t="s">
        <v>133</v>
      </c>
      <c r="S45" t="s">
        <v>126</v>
      </c>
      <c r="T45">
        <f t="shared" si="4"/>
        <v>9.9999999999999995E-7</v>
      </c>
    </row>
    <row r="46" spans="1:20" x14ac:dyDescent="0.25">
      <c r="A46">
        <v>2022</v>
      </c>
      <c r="B46" t="s">
        <v>134</v>
      </c>
      <c r="C46" s="6" t="s">
        <v>135</v>
      </c>
      <c r="D46" t="s">
        <v>135</v>
      </c>
      <c r="E46">
        <v>1000</v>
      </c>
      <c r="F46" t="s">
        <v>139</v>
      </c>
      <c r="G46">
        <v>1</v>
      </c>
      <c r="H46" t="s">
        <v>138</v>
      </c>
      <c r="I46">
        <f t="shared" si="3"/>
        <v>-1000000</v>
      </c>
      <c r="J46" t="s">
        <v>75</v>
      </c>
      <c r="K46">
        <v>1</v>
      </c>
      <c r="L46" t="s">
        <v>141</v>
      </c>
      <c r="O46" t="s">
        <v>134</v>
      </c>
      <c r="P46" t="s">
        <v>72</v>
      </c>
      <c r="R46" t="s">
        <v>134</v>
      </c>
      <c r="S46" t="s">
        <v>126</v>
      </c>
      <c r="T46">
        <f t="shared" si="4"/>
        <v>9.9999999999999995E-7</v>
      </c>
    </row>
    <row r="49" spans="8:10" x14ac:dyDescent="0.25">
      <c r="H49" s="12"/>
      <c r="J49" s="12"/>
    </row>
    <row r="50" spans="8:10" x14ac:dyDescent="0.25">
      <c r="H50" s="12"/>
      <c r="J50" s="12"/>
    </row>
    <row r="55" spans="8:10" x14ac:dyDescent="0.25">
      <c r="H55" s="12"/>
    </row>
    <row r="57" spans="8:10" x14ac:dyDescent="0.25">
      <c r="H57" s="12"/>
    </row>
  </sheetData>
  <phoneticPr fontId="5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E8CD-8C32-4144-B6AB-B258227B53B7}">
  <dimension ref="A1:D3"/>
  <sheetViews>
    <sheetView workbookViewId="0">
      <selection activeCell="D10" sqref="D10"/>
    </sheetView>
  </sheetViews>
  <sheetFormatPr defaultRowHeight="15" x14ac:dyDescent="0.25"/>
  <cols>
    <col min="1" max="1" width="29.140625" customWidth="1"/>
    <col min="2" max="2" width="17.28515625" bestFit="1" customWidth="1"/>
    <col min="3" max="3" width="20.42578125" bestFit="1" customWidth="1"/>
    <col min="4" max="4" width="42.140625" bestFit="1" customWidth="1"/>
  </cols>
  <sheetData>
    <row r="1" spans="1:4" x14ac:dyDescent="0.25">
      <c r="A1" s="15" t="s">
        <v>3</v>
      </c>
      <c r="B1" s="15" t="s">
        <v>105</v>
      </c>
      <c r="C1" s="15" t="s">
        <v>104</v>
      </c>
      <c r="D1" s="15" t="s">
        <v>81</v>
      </c>
    </row>
    <row r="2" spans="1:4" x14ac:dyDescent="0.25">
      <c r="A2" t="s">
        <v>56</v>
      </c>
      <c r="B2" t="s">
        <v>33</v>
      </c>
      <c r="C2">
        <v>0.05</v>
      </c>
      <c r="D2" t="s">
        <v>106</v>
      </c>
    </row>
    <row r="3" spans="1:4" x14ac:dyDescent="0.25">
      <c r="A3" t="s">
        <v>42</v>
      </c>
      <c r="B3" t="s">
        <v>33</v>
      </c>
      <c r="C3">
        <v>0.05</v>
      </c>
      <c r="D3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"/>
  <sheetViews>
    <sheetView workbookViewId="0">
      <selection activeCell="E7" sqref="E7"/>
    </sheetView>
  </sheetViews>
  <sheetFormatPr defaultRowHeight="15" x14ac:dyDescent="0.25"/>
  <cols>
    <col min="2" max="2" width="14.140625" bestFit="1" customWidth="1"/>
    <col min="3" max="3" width="17.7109375" bestFit="1" customWidth="1"/>
    <col min="4" max="4" width="28.7109375" bestFit="1" customWidth="1"/>
  </cols>
  <sheetData>
    <row r="1" spans="1:4" x14ac:dyDescent="0.25">
      <c r="A1" s="1" t="s">
        <v>0</v>
      </c>
      <c r="B1" s="1" t="s">
        <v>3</v>
      </c>
      <c r="C1" s="1" t="s">
        <v>18</v>
      </c>
      <c r="D1" s="1" t="s">
        <v>19</v>
      </c>
    </row>
    <row r="2" spans="1:4" x14ac:dyDescent="0.25">
      <c r="A2">
        <v>2022</v>
      </c>
      <c r="B2" t="s">
        <v>63</v>
      </c>
      <c r="C2" s="4">
        <f>20*80*1000000</f>
        <v>1600000000</v>
      </c>
      <c r="D2" s="7">
        <v>0.4</v>
      </c>
    </row>
    <row r="3" spans="1:4" x14ac:dyDescent="0.25">
      <c r="A3">
        <v>2022</v>
      </c>
      <c r="B3" t="s">
        <v>50</v>
      </c>
      <c r="C3">
        <f>62500000*80</f>
        <v>5000000000</v>
      </c>
      <c r="D3" s="7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U14"/>
  <sheetViews>
    <sheetView workbookViewId="0">
      <selection activeCell="BU2" sqref="BU2"/>
    </sheetView>
  </sheetViews>
  <sheetFormatPr defaultRowHeight="15" x14ac:dyDescent="0.25"/>
  <cols>
    <col min="1" max="1" width="14" bestFit="1" customWidth="1"/>
    <col min="2" max="2" width="14" customWidth="1"/>
    <col min="3" max="3" width="18.7109375" bestFit="1" customWidth="1"/>
    <col min="4" max="8" width="18.7109375" customWidth="1"/>
    <col min="9" max="9" width="9.5703125" bestFit="1" customWidth="1"/>
    <col min="10" max="11" width="9.28515625" bestFit="1" customWidth="1"/>
    <col min="12" max="12" width="9.28515625" customWidth="1"/>
  </cols>
  <sheetData>
    <row r="1" spans="1:73" x14ac:dyDescent="0.25">
      <c r="A1" s="1" t="s">
        <v>5</v>
      </c>
      <c r="B1" s="1" t="s">
        <v>94</v>
      </c>
      <c r="C1" s="1" t="s">
        <v>20</v>
      </c>
      <c r="D1" s="1">
        <v>0</v>
      </c>
      <c r="E1" s="1">
        <v>6</v>
      </c>
      <c r="F1" s="1">
        <v>7</v>
      </c>
      <c r="G1" s="1">
        <v>18</v>
      </c>
      <c r="H1" s="1">
        <v>20</v>
      </c>
      <c r="I1" s="1">
        <v>30</v>
      </c>
      <c r="J1" s="1">
        <v>50</v>
      </c>
      <c r="K1" s="1">
        <v>75</v>
      </c>
      <c r="L1" s="1">
        <v>90</v>
      </c>
      <c r="M1" s="1">
        <v>100</v>
      </c>
      <c r="N1" s="1">
        <v>125</v>
      </c>
      <c r="O1" s="1">
        <v>150</v>
      </c>
      <c r="P1" s="1">
        <v>175</v>
      </c>
      <c r="Q1" s="1">
        <v>200</v>
      </c>
      <c r="R1" s="1">
        <v>225</v>
      </c>
      <c r="S1" s="1">
        <v>250</v>
      </c>
      <c r="T1" s="1">
        <v>275</v>
      </c>
      <c r="U1" s="1">
        <v>300</v>
      </c>
      <c r="V1" s="1">
        <v>325</v>
      </c>
      <c r="W1" s="1">
        <v>350</v>
      </c>
      <c r="X1" s="1">
        <v>375</v>
      </c>
      <c r="Y1" s="1">
        <v>400</v>
      </c>
      <c r="Z1" s="1">
        <v>425</v>
      </c>
      <c r="AA1" s="1">
        <v>450</v>
      </c>
      <c r="AB1" s="1">
        <v>475</v>
      </c>
      <c r="AC1" s="1">
        <v>500</v>
      </c>
      <c r="AD1" s="1">
        <v>525</v>
      </c>
      <c r="AE1" s="1">
        <v>550</v>
      </c>
      <c r="AF1" s="1">
        <v>575</v>
      </c>
      <c r="AG1" s="1">
        <v>600</v>
      </c>
      <c r="AH1" s="1">
        <v>625</v>
      </c>
      <c r="AI1" s="1">
        <v>650</v>
      </c>
      <c r="AJ1" s="1">
        <v>675</v>
      </c>
      <c r="AK1" s="1">
        <v>700</v>
      </c>
      <c r="AL1" s="1">
        <v>725</v>
      </c>
      <c r="AM1" s="1">
        <v>750</v>
      </c>
      <c r="AN1" s="1">
        <v>775</v>
      </c>
      <c r="AO1" s="1">
        <v>800</v>
      </c>
      <c r="AP1" s="1">
        <v>825</v>
      </c>
      <c r="AQ1" s="1">
        <v>850</v>
      </c>
      <c r="AR1" s="1">
        <v>875</v>
      </c>
      <c r="AS1" s="1">
        <v>900</v>
      </c>
      <c r="AT1" s="1">
        <v>925</v>
      </c>
      <c r="AU1" s="1">
        <v>950</v>
      </c>
      <c r="AV1" s="1">
        <v>975</v>
      </c>
      <c r="AW1" s="1">
        <v>1000</v>
      </c>
      <c r="AX1" s="1">
        <v>1025</v>
      </c>
      <c r="AY1" s="1">
        <v>1050</v>
      </c>
      <c r="AZ1" s="1">
        <v>1075</v>
      </c>
      <c r="BA1" s="1">
        <v>1100</v>
      </c>
      <c r="BB1" s="1">
        <v>1125</v>
      </c>
      <c r="BC1" s="1">
        <v>1150</v>
      </c>
      <c r="BD1" s="1">
        <v>1175</v>
      </c>
      <c r="BE1" s="1">
        <v>1200</v>
      </c>
      <c r="BF1" s="1">
        <v>1225</v>
      </c>
      <c r="BG1" s="1">
        <v>1250</v>
      </c>
      <c r="BH1" s="1">
        <v>1275</v>
      </c>
      <c r="BI1" s="1">
        <v>1300</v>
      </c>
      <c r="BJ1" s="1">
        <v>1325</v>
      </c>
      <c r="BK1" s="1">
        <v>1350</v>
      </c>
      <c r="BL1" s="1">
        <v>1375</v>
      </c>
      <c r="BM1" s="1">
        <v>1400</v>
      </c>
      <c r="BN1" s="1">
        <v>1425</v>
      </c>
      <c r="BO1" s="1">
        <v>1450</v>
      </c>
      <c r="BP1" s="1">
        <v>1475</v>
      </c>
      <c r="BQ1" s="1">
        <v>1500</v>
      </c>
      <c r="BR1" s="1">
        <v>1525</v>
      </c>
      <c r="BS1" s="1">
        <v>1550</v>
      </c>
      <c r="BT1" s="1">
        <v>1575</v>
      </c>
      <c r="BU1" s="1">
        <v>1600</v>
      </c>
    </row>
    <row r="2" spans="1:73" x14ac:dyDescent="0.25">
      <c r="A2" t="s">
        <v>34</v>
      </c>
      <c r="B2">
        <f>COUNTA(D2:BU2)</f>
        <v>1</v>
      </c>
      <c r="C2" t="s">
        <v>36</v>
      </c>
      <c r="BU2" t="s">
        <v>76</v>
      </c>
    </row>
    <row r="3" spans="1:73" x14ac:dyDescent="0.25">
      <c r="A3" t="s">
        <v>39</v>
      </c>
      <c r="B3">
        <f t="shared" ref="B3:B11" si="0">COUNTA(D3:BU3)</f>
        <v>45</v>
      </c>
      <c r="C3" t="s">
        <v>36</v>
      </c>
      <c r="AC3" s="9">
        <v>493057.20309635811</v>
      </c>
      <c r="AD3" s="9">
        <v>27423.585155040957</v>
      </c>
      <c r="AE3" s="9">
        <v>26147.598227935378</v>
      </c>
      <c r="AF3" s="9">
        <v>24985.091091713868</v>
      </c>
      <c r="AG3" s="9">
        <v>23921.567595601548</v>
      </c>
      <c r="AH3" s="9">
        <v>22944.900103988592</v>
      </c>
      <c r="AI3" s="9">
        <v>22044.864683491178</v>
      </c>
      <c r="AJ3" s="9">
        <v>21212.781629974954</v>
      </c>
      <c r="AK3" s="9">
        <v>20441.234494411852</v>
      </c>
      <c r="AL3" s="9">
        <v>19723.848308960441</v>
      </c>
      <c r="AM3" s="9">
        <v>19055.112953453325</v>
      </c>
      <c r="AN3" s="9">
        <v>18430.241293764208</v>
      </c>
      <c r="AO3" s="9">
        <v>17845.054359072819</v>
      </c>
      <c r="AP3" s="9">
        <v>17295.887730139308</v>
      </c>
      <c r="AQ3" s="9">
        <v>16779.514703467954</v>
      </c>
      <c r="AR3" s="9">
        <v>16293.082825422287</v>
      </c>
      <c r="AS3" s="9">
        <v>15834.061158425175</v>
      </c>
      <c r="AT3" s="9">
        <v>15400.196219861973</v>
      </c>
      <c r="AU3" s="9">
        <v>14989.474973964505</v>
      </c>
      <c r="AV3" s="9">
        <v>14600.093593653757</v>
      </c>
      <c r="AW3" s="9">
        <v>14230.430969345383</v>
      </c>
      <c r="AX3" s="9">
        <v>13879.026143895462</v>
      </c>
      <c r="AY3" s="9">
        <v>13544.559011145495</v>
      </c>
      <c r="AZ3" s="9">
        <v>13225.833740342874</v>
      </c>
      <c r="BA3" s="9">
        <v>12921.764487592503</v>
      </c>
      <c r="BB3" s="9">
        <v>12631.363034478854</v>
      </c>
      <c r="BC3" s="9">
        <v>12353.728057235479</v>
      </c>
      <c r="BD3" s="9">
        <v>12088.035780957434</v>
      </c>
      <c r="BE3" s="9">
        <v>11833.531814643648</v>
      </c>
      <c r="BF3" s="9">
        <v>11589.523996615782</v>
      </c>
      <c r="BG3" s="9">
        <v>11355.376107372809</v>
      </c>
      <c r="BH3" s="9">
        <v>11130.50232961867</v>
      </c>
      <c r="BI3" s="9">
        <v>10914.362353872973</v>
      </c>
      <c r="BJ3" s="9">
        <v>10706.457043568138</v>
      </c>
      <c r="BK3" s="9">
        <v>10506.324586406816</v>
      </c>
      <c r="BL3" s="9">
        <v>10313.537069510203</v>
      </c>
      <c r="BM3" s="9">
        <v>10127.697424901184</v>
      </c>
      <c r="BN3" s="9">
        <v>9948.4366994150914</v>
      </c>
      <c r="BO3" s="9">
        <v>9775.4116095453501</v>
      </c>
      <c r="BP3" s="9">
        <v>9608.3023471282795</v>
      </c>
      <c r="BQ3" s="9">
        <v>9446.8106063255109</v>
      </c>
      <c r="BR3" s="9">
        <v>9290.6578063205816</v>
      </c>
      <c r="BS3" s="9">
        <v>9139.5834874436259</v>
      </c>
      <c r="BT3" s="9">
        <v>8993.3438612767495</v>
      </c>
      <c r="BU3" s="9">
        <v>8851.7104977956042</v>
      </c>
    </row>
    <row r="4" spans="1:73" x14ac:dyDescent="0.25">
      <c r="A4" t="s">
        <v>55</v>
      </c>
      <c r="B4">
        <f t="shared" si="0"/>
        <v>4</v>
      </c>
      <c r="C4" t="s">
        <v>71</v>
      </c>
      <c r="H4" s="9">
        <v>7086241.7900000019</v>
      </c>
      <c r="I4" s="9">
        <v>6768816.3900000043</v>
      </c>
      <c r="J4" s="9">
        <v>740666.82</v>
      </c>
      <c r="K4" s="9">
        <v>9354.25</v>
      </c>
      <c r="L4" s="9"/>
    </row>
    <row r="5" spans="1:73" x14ac:dyDescent="0.25">
      <c r="A5" t="s">
        <v>48</v>
      </c>
      <c r="B5">
        <f t="shared" si="0"/>
        <v>1</v>
      </c>
      <c r="C5" t="s">
        <v>67</v>
      </c>
      <c r="K5" t="s">
        <v>76</v>
      </c>
    </row>
    <row r="6" spans="1:73" x14ac:dyDescent="0.25">
      <c r="A6" t="s">
        <v>46</v>
      </c>
      <c r="B6">
        <f t="shared" si="0"/>
        <v>1</v>
      </c>
      <c r="C6" t="s">
        <v>77</v>
      </c>
      <c r="F6" t="s">
        <v>76</v>
      </c>
    </row>
    <row r="7" spans="1:73" x14ac:dyDescent="0.25">
      <c r="A7" t="s">
        <v>44</v>
      </c>
      <c r="B7">
        <f t="shared" si="0"/>
        <v>1</v>
      </c>
      <c r="C7" t="s">
        <v>70</v>
      </c>
      <c r="L7" s="4" t="s">
        <v>76</v>
      </c>
    </row>
    <row r="8" spans="1:73" x14ac:dyDescent="0.25">
      <c r="A8" t="s">
        <v>43</v>
      </c>
      <c r="B8">
        <f t="shared" si="0"/>
        <v>1</v>
      </c>
      <c r="C8" t="s">
        <v>71</v>
      </c>
      <c r="E8" s="4" t="s">
        <v>76</v>
      </c>
      <c r="F8" s="4"/>
      <c r="G8" s="4"/>
      <c r="H8" s="4"/>
    </row>
    <row r="9" spans="1:73" x14ac:dyDescent="0.25">
      <c r="A9" t="s">
        <v>54</v>
      </c>
      <c r="B9">
        <f t="shared" si="0"/>
        <v>1</v>
      </c>
      <c r="C9" t="s">
        <v>71</v>
      </c>
      <c r="F9" s="4">
        <v>50000000</v>
      </c>
    </row>
    <row r="10" spans="1:73" x14ac:dyDescent="0.25">
      <c r="A10" t="s">
        <v>52</v>
      </c>
      <c r="B10">
        <f t="shared" si="0"/>
        <v>1</v>
      </c>
      <c r="C10" t="s">
        <v>36</v>
      </c>
      <c r="D10" s="4" t="s">
        <v>76</v>
      </c>
      <c r="Q10" s="4"/>
    </row>
    <row r="11" spans="1:73" x14ac:dyDescent="0.25">
      <c r="A11" t="s">
        <v>51</v>
      </c>
      <c r="B11">
        <f t="shared" si="0"/>
        <v>1</v>
      </c>
      <c r="C11" t="s">
        <v>71</v>
      </c>
      <c r="G11" t="s">
        <v>76</v>
      </c>
    </row>
    <row r="12" spans="1:73" x14ac:dyDescent="0.25">
      <c r="A12" t="s">
        <v>135</v>
      </c>
      <c r="C12" t="s">
        <v>137</v>
      </c>
      <c r="D12" t="s">
        <v>76</v>
      </c>
    </row>
    <row r="14" spans="1:73" x14ac:dyDescent="0.25">
      <c r="K14" s="9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35"/>
  <sheetViews>
    <sheetView workbookViewId="0">
      <selection activeCell="E14" sqref="E14"/>
    </sheetView>
  </sheetViews>
  <sheetFormatPr defaultRowHeight="15" x14ac:dyDescent="0.25"/>
  <cols>
    <col min="2" max="2" width="18.85546875" bestFit="1" customWidth="1"/>
    <col min="3" max="3" width="8.8554687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>
        <v>2020</v>
      </c>
      <c r="B2" t="s">
        <v>65</v>
      </c>
      <c r="C2">
        <v>91.98</v>
      </c>
    </row>
    <row r="3" spans="1:3" x14ac:dyDescent="0.25">
      <c r="A3">
        <v>2021</v>
      </c>
      <c r="B3" t="s">
        <v>65</v>
      </c>
      <c r="C3">
        <v>90.74</v>
      </c>
    </row>
    <row r="4" spans="1:3" x14ac:dyDescent="0.25">
      <c r="A4">
        <v>2022</v>
      </c>
      <c r="B4" t="s">
        <v>65</v>
      </c>
      <c r="C4">
        <v>89.5</v>
      </c>
    </row>
    <row r="5" spans="1:3" x14ac:dyDescent="0.25">
      <c r="A5">
        <v>2023</v>
      </c>
      <c r="B5" t="s">
        <v>65</v>
      </c>
      <c r="C5">
        <v>88.25</v>
      </c>
    </row>
    <row r="6" spans="1:3" x14ac:dyDescent="0.25">
      <c r="A6">
        <v>2024</v>
      </c>
      <c r="B6" t="s">
        <v>65</v>
      </c>
      <c r="C6">
        <v>87.01</v>
      </c>
    </row>
    <row r="7" spans="1:3" x14ac:dyDescent="0.25">
      <c r="A7">
        <v>2025</v>
      </c>
      <c r="B7" t="s">
        <v>65</v>
      </c>
      <c r="C7">
        <v>85.77</v>
      </c>
    </row>
    <row r="8" spans="1:3" x14ac:dyDescent="0.25">
      <c r="A8">
        <v>2026</v>
      </c>
      <c r="B8" t="s">
        <v>65</v>
      </c>
      <c r="C8">
        <v>84.52</v>
      </c>
    </row>
    <row r="9" spans="1:3" x14ac:dyDescent="0.25">
      <c r="A9">
        <v>2027</v>
      </c>
      <c r="B9" t="s">
        <v>65</v>
      </c>
      <c r="C9">
        <v>83.28</v>
      </c>
    </row>
    <row r="10" spans="1:3" x14ac:dyDescent="0.25">
      <c r="A10">
        <v>2028</v>
      </c>
      <c r="B10" t="s">
        <v>65</v>
      </c>
      <c r="C10">
        <v>82.04</v>
      </c>
    </row>
    <row r="11" spans="1:3" x14ac:dyDescent="0.25">
      <c r="A11">
        <v>2029</v>
      </c>
      <c r="B11" t="s">
        <v>65</v>
      </c>
      <c r="C11">
        <v>80.8</v>
      </c>
    </row>
    <row r="12" spans="1:3" x14ac:dyDescent="0.25">
      <c r="A12">
        <v>2020</v>
      </c>
      <c r="B12" t="s">
        <v>64</v>
      </c>
      <c r="C12">
        <v>92.92</v>
      </c>
    </row>
    <row r="13" spans="1:3" x14ac:dyDescent="0.25">
      <c r="A13">
        <v>2021</v>
      </c>
      <c r="B13" t="s">
        <v>64</v>
      </c>
      <c r="C13">
        <v>91.66</v>
      </c>
    </row>
    <row r="14" spans="1:3" x14ac:dyDescent="0.25">
      <c r="A14">
        <v>2022</v>
      </c>
      <c r="B14" t="s">
        <v>64</v>
      </c>
      <c r="C14">
        <v>90.41</v>
      </c>
    </row>
    <row r="15" spans="1:3" x14ac:dyDescent="0.25">
      <c r="A15">
        <v>2023</v>
      </c>
      <c r="B15" t="s">
        <v>64</v>
      </c>
      <c r="C15">
        <v>89.15</v>
      </c>
    </row>
    <row r="16" spans="1:3" x14ac:dyDescent="0.25">
      <c r="A16">
        <v>2024</v>
      </c>
      <c r="B16" t="s">
        <v>64</v>
      </c>
      <c r="C16">
        <v>87.89</v>
      </c>
    </row>
    <row r="17" spans="1:3" x14ac:dyDescent="0.25">
      <c r="A17">
        <v>2025</v>
      </c>
      <c r="B17" t="s">
        <v>64</v>
      </c>
      <c r="C17">
        <v>86.64</v>
      </c>
    </row>
    <row r="18" spans="1:3" x14ac:dyDescent="0.25">
      <c r="A18">
        <v>2026</v>
      </c>
      <c r="B18" t="s">
        <v>64</v>
      </c>
      <c r="C18">
        <v>85.38</v>
      </c>
    </row>
    <row r="19" spans="1:3" x14ac:dyDescent="0.25">
      <c r="A19">
        <v>2027</v>
      </c>
      <c r="B19" t="s">
        <v>64</v>
      </c>
      <c r="C19">
        <v>84.13</v>
      </c>
    </row>
    <row r="20" spans="1:3" x14ac:dyDescent="0.25">
      <c r="A20">
        <v>2028</v>
      </c>
      <c r="B20" t="s">
        <v>64</v>
      </c>
      <c r="C20">
        <v>82.87</v>
      </c>
    </row>
    <row r="21" spans="1:3" x14ac:dyDescent="0.25">
      <c r="A21">
        <v>2029</v>
      </c>
      <c r="B21" t="s">
        <v>64</v>
      </c>
      <c r="C21">
        <v>81.62</v>
      </c>
    </row>
    <row r="22" spans="1:3" x14ac:dyDescent="0.25">
      <c r="A22">
        <v>2020</v>
      </c>
      <c r="B22" t="s">
        <v>66</v>
      </c>
      <c r="C22">
        <v>89.37</v>
      </c>
    </row>
    <row r="23" spans="1:3" x14ac:dyDescent="0.25">
      <c r="A23">
        <v>2021</v>
      </c>
      <c r="B23" t="s">
        <v>66</v>
      </c>
      <c r="C23">
        <v>89.37</v>
      </c>
    </row>
    <row r="24" spans="1:3" x14ac:dyDescent="0.25">
      <c r="A24">
        <v>2022</v>
      </c>
      <c r="B24" t="s">
        <v>66</v>
      </c>
      <c r="C24">
        <v>89.37</v>
      </c>
    </row>
    <row r="25" spans="1:3" x14ac:dyDescent="0.25">
      <c r="A25">
        <v>2023</v>
      </c>
      <c r="B25" t="s">
        <v>66</v>
      </c>
      <c r="C25">
        <v>89.15</v>
      </c>
    </row>
    <row r="26" spans="1:3" x14ac:dyDescent="0.25">
      <c r="A26">
        <v>2024</v>
      </c>
      <c r="B26" t="s">
        <v>66</v>
      </c>
      <c r="C26">
        <v>87.89</v>
      </c>
    </row>
    <row r="27" spans="1:3" x14ac:dyDescent="0.25">
      <c r="A27">
        <v>2025</v>
      </c>
      <c r="B27" t="s">
        <v>66</v>
      </c>
      <c r="C27">
        <v>86.64</v>
      </c>
    </row>
    <row r="28" spans="1:3" x14ac:dyDescent="0.25">
      <c r="A28">
        <v>2026</v>
      </c>
      <c r="B28" t="s">
        <v>66</v>
      </c>
      <c r="C28">
        <v>85.38</v>
      </c>
    </row>
    <row r="29" spans="1:3" x14ac:dyDescent="0.25">
      <c r="A29">
        <v>2027</v>
      </c>
      <c r="B29" t="s">
        <v>66</v>
      </c>
      <c r="C29">
        <v>84.13</v>
      </c>
    </row>
    <row r="30" spans="1:3" x14ac:dyDescent="0.25">
      <c r="A30">
        <v>2028</v>
      </c>
      <c r="B30" t="s">
        <v>66</v>
      </c>
      <c r="C30">
        <v>82.87</v>
      </c>
    </row>
    <row r="31" spans="1:3" x14ac:dyDescent="0.25">
      <c r="A31">
        <v>2029</v>
      </c>
      <c r="B31" t="s">
        <v>66</v>
      </c>
      <c r="C31">
        <v>81.62</v>
      </c>
    </row>
    <row r="32" spans="1:3" x14ac:dyDescent="0.25">
      <c r="A32">
        <v>2020</v>
      </c>
      <c r="B32" t="s">
        <v>72</v>
      </c>
      <c r="C32">
        <v>0</v>
      </c>
    </row>
    <row r="33" spans="1:3" x14ac:dyDescent="0.25">
      <c r="A33">
        <v>2030</v>
      </c>
      <c r="B33" t="s">
        <v>65</v>
      </c>
      <c r="C33">
        <v>79.44</v>
      </c>
    </row>
    <row r="34" spans="1:3" x14ac:dyDescent="0.25">
      <c r="A34">
        <v>2030</v>
      </c>
      <c r="B34" t="s">
        <v>64</v>
      </c>
      <c r="C34">
        <v>80.36</v>
      </c>
    </row>
    <row r="35" spans="1:3" x14ac:dyDescent="0.25">
      <c r="A35">
        <v>2030</v>
      </c>
      <c r="B35" t="s">
        <v>66</v>
      </c>
      <c r="C35">
        <v>80.36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"/>
  <sheetViews>
    <sheetView workbookViewId="0">
      <selection activeCell="C2" sqref="C2"/>
    </sheetView>
  </sheetViews>
  <sheetFormatPr defaultRowHeight="15" x14ac:dyDescent="0.25"/>
  <cols>
    <col min="1" max="1" width="12.42578125" customWidth="1"/>
    <col min="2" max="2" width="13" customWidth="1"/>
    <col min="3" max="3" width="13.5703125" customWidth="1"/>
    <col min="4" max="4" width="18" customWidth="1"/>
  </cols>
  <sheetData>
    <row r="1" spans="1:4" x14ac:dyDescent="0.25">
      <c r="A1" s="1" t="s">
        <v>0</v>
      </c>
      <c r="B1" s="1" t="s">
        <v>13</v>
      </c>
      <c r="C1" s="1" t="s">
        <v>23</v>
      </c>
      <c r="D1" s="1" t="s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18"/>
  <sheetViews>
    <sheetView workbookViewId="0">
      <selection activeCell="C3" sqref="C3"/>
    </sheetView>
  </sheetViews>
  <sheetFormatPr defaultRowHeight="15" x14ac:dyDescent="0.25"/>
  <cols>
    <col min="1" max="1" width="5" bestFit="1" customWidth="1"/>
    <col min="2" max="2" width="30.7109375" customWidth="1"/>
    <col min="3" max="3" width="21.85546875" customWidth="1"/>
  </cols>
  <sheetData>
    <row r="1" spans="1:4" x14ac:dyDescent="0.25">
      <c r="A1" s="1" t="s">
        <v>0</v>
      </c>
      <c r="B1" s="1" t="s">
        <v>13</v>
      </c>
      <c r="C1" s="1" t="s">
        <v>25</v>
      </c>
      <c r="D1" s="8" t="s">
        <v>81</v>
      </c>
    </row>
    <row r="2" spans="1:4" x14ac:dyDescent="0.25">
      <c r="A2">
        <v>2022</v>
      </c>
      <c r="B2" t="s">
        <v>130</v>
      </c>
      <c r="C2">
        <v>130000</v>
      </c>
      <c r="D2" t="s">
        <v>140</v>
      </c>
    </row>
    <row r="3" spans="1:4" x14ac:dyDescent="0.25">
      <c r="A3">
        <v>2023</v>
      </c>
      <c r="B3" t="s">
        <v>130</v>
      </c>
      <c r="C3">
        <v>130000</v>
      </c>
      <c r="D3" t="s">
        <v>140</v>
      </c>
    </row>
    <row r="4" spans="1:4" x14ac:dyDescent="0.25">
      <c r="A4">
        <v>2024</v>
      </c>
      <c r="B4" t="s">
        <v>130</v>
      </c>
      <c r="C4">
        <v>130000</v>
      </c>
      <c r="D4" t="s">
        <v>140</v>
      </c>
    </row>
    <row r="5" spans="1:4" x14ac:dyDescent="0.25">
      <c r="A5">
        <v>2025</v>
      </c>
      <c r="B5" t="s">
        <v>130</v>
      </c>
      <c r="C5">
        <v>130000</v>
      </c>
      <c r="D5" t="s">
        <v>140</v>
      </c>
    </row>
    <row r="6" spans="1:4" x14ac:dyDescent="0.25">
      <c r="A6">
        <v>2022</v>
      </c>
      <c r="B6" t="s">
        <v>131</v>
      </c>
      <c r="C6">
        <f>C7</f>
        <v>-3200</v>
      </c>
      <c r="D6" t="s">
        <v>140</v>
      </c>
    </row>
    <row r="7" spans="1:4" x14ac:dyDescent="0.25">
      <c r="A7">
        <v>2023</v>
      </c>
      <c r="B7" t="s">
        <v>131</v>
      </c>
      <c r="C7">
        <f>-3200</f>
        <v>-3200</v>
      </c>
      <c r="D7" t="s">
        <v>140</v>
      </c>
    </row>
    <row r="8" spans="1:4" x14ac:dyDescent="0.25">
      <c r="A8">
        <v>2024</v>
      </c>
      <c r="B8" t="s">
        <v>131</v>
      </c>
      <c r="C8">
        <f t="shared" ref="C8:C29" si="0">-3200</f>
        <v>-3200</v>
      </c>
      <c r="D8" t="s">
        <v>140</v>
      </c>
    </row>
    <row r="9" spans="1:4" x14ac:dyDescent="0.25">
      <c r="A9">
        <v>2025</v>
      </c>
      <c r="B9" t="s">
        <v>131</v>
      </c>
      <c r="C9">
        <f t="shared" si="0"/>
        <v>-3200</v>
      </c>
      <c r="D9" t="s">
        <v>140</v>
      </c>
    </row>
    <row r="10" spans="1:4" x14ac:dyDescent="0.25">
      <c r="A10">
        <v>2026</v>
      </c>
      <c r="B10" t="s">
        <v>131</v>
      </c>
      <c r="C10">
        <f t="shared" si="0"/>
        <v>-3200</v>
      </c>
      <c r="D10" t="s">
        <v>140</v>
      </c>
    </row>
    <row r="11" spans="1:4" x14ac:dyDescent="0.25">
      <c r="A11">
        <v>2027</v>
      </c>
      <c r="B11" t="s">
        <v>131</v>
      </c>
      <c r="C11">
        <f t="shared" si="0"/>
        <v>-3200</v>
      </c>
      <c r="D11" t="s">
        <v>140</v>
      </c>
    </row>
    <row r="12" spans="1:4" x14ac:dyDescent="0.25">
      <c r="A12">
        <v>2028</v>
      </c>
      <c r="B12" t="s">
        <v>131</v>
      </c>
      <c r="C12">
        <f t="shared" si="0"/>
        <v>-3200</v>
      </c>
      <c r="D12" t="s">
        <v>140</v>
      </c>
    </row>
    <row r="13" spans="1:4" x14ac:dyDescent="0.25">
      <c r="A13">
        <v>2029</v>
      </c>
      <c r="B13" t="s">
        <v>131</v>
      </c>
      <c r="C13">
        <f t="shared" si="0"/>
        <v>-3200</v>
      </c>
      <c r="D13" t="s">
        <v>140</v>
      </c>
    </row>
    <row r="14" spans="1:4" x14ac:dyDescent="0.25">
      <c r="A14">
        <v>2030</v>
      </c>
      <c r="B14" t="s">
        <v>131</v>
      </c>
      <c r="C14">
        <f t="shared" si="0"/>
        <v>-3200</v>
      </c>
      <c r="D14" t="s">
        <v>140</v>
      </c>
    </row>
    <row r="15" spans="1:4" x14ac:dyDescent="0.25">
      <c r="A15">
        <v>2031</v>
      </c>
      <c r="B15" t="s">
        <v>131</v>
      </c>
      <c r="C15">
        <f t="shared" si="0"/>
        <v>-3200</v>
      </c>
      <c r="D15" t="s">
        <v>140</v>
      </c>
    </row>
    <row r="16" spans="1:4" x14ac:dyDescent="0.25">
      <c r="A16">
        <v>2032</v>
      </c>
      <c r="B16" t="s">
        <v>131</v>
      </c>
      <c r="C16">
        <f t="shared" si="0"/>
        <v>-3200</v>
      </c>
      <c r="D16" t="s">
        <v>140</v>
      </c>
    </row>
    <row r="17" spans="1:4" x14ac:dyDescent="0.25">
      <c r="A17">
        <v>2033</v>
      </c>
      <c r="B17" t="s">
        <v>131</v>
      </c>
      <c r="C17">
        <f t="shared" si="0"/>
        <v>-3200</v>
      </c>
      <c r="D17" t="s">
        <v>140</v>
      </c>
    </row>
    <row r="18" spans="1:4" x14ac:dyDescent="0.25">
      <c r="A18">
        <v>2034</v>
      </c>
      <c r="B18" t="s">
        <v>131</v>
      </c>
      <c r="C18">
        <f t="shared" si="0"/>
        <v>-3200</v>
      </c>
      <c r="D18" t="s">
        <v>140</v>
      </c>
    </row>
    <row r="19" spans="1:4" x14ac:dyDescent="0.25">
      <c r="A19">
        <v>2035</v>
      </c>
      <c r="B19" t="s">
        <v>131</v>
      </c>
      <c r="C19">
        <f t="shared" si="0"/>
        <v>-3200</v>
      </c>
      <c r="D19" t="s">
        <v>140</v>
      </c>
    </row>
    <row r="20" spans="1:4" x14ac:dyDescent="0.25">
      <c r="A20">
        <v>2036</v>
      </c>
      <c r="B20" t="s">
        <v>131</v>
      </c>
      <c r="C20">
        <f t="shared" si="0"/>
        <v>-3200</v>
      </c>
      <c r="D20" t="s">
        <v>140</v>
      </c>
    </row>
    <row r="21" spans="1:4" x14ac:dyDescent="0.25">
      <c r="A21">
        <v>2037</v>
      </c>
      <c r="B21" t="s">
        <v>131</v>
      </c>
      <c r="C21">
        <f t="shared" si="0"/>
        <v>-3200</v>
      </c>
      <c r="D21" t="s">
        <v>140</v>
      </c>
    </row>
    <row r="22" spans="1:4" x14ac:dyDescent="0.25">
      <c r="A22">
        <v>2038</v>
      </c>
      <c r="B22" t="s">
        <v>131</v>
      </c>
      <c r="C22">
        <f t="shared" si="0"/>
        <v>-3200</v>
      </c>
      <c r="D22" t="s">
        <v>140</v>
      </c>
    </row>
    <row r="23" spans="1:4" x14ac:dyDescent="0.25">
      <c r="A23">
        <v>2039</v>
      </c>
      <c r="B23" t="s">
        <v>131</v>
      </c>
      <c r="C23">
        <f t="shared" si="0"/>
        <v>-3200</v>
      </c>
      <c r="D23" t="s">
        <v>140</v>
      </c>
    </row>
    <row r="24" spans="1:4" x14ac:dyDescent="0.25">
      <c r="A24">
        <v>2040</v>
      </c>
      <c r="B24" t="s">
        <v>131</v>
      </c>
      <c r="C24">
        <f t="shared" si="0"/>
        <v>-3200</v>
      </c>
      <c r="D24" t="s">
        <v>140</v>
      </c>
    </row>
    <row r="25" spans="1:4" x14ac:dyDescent="0.25">
      <c r="A25">
        <v>2041</v>
      </c>
      <c r="B25" t="s">
        <v>131</v>
      </c>
      <c r="C25">
        <f t="shared" si="0"/>
        <v>-3200</v>
      </c>
      <c r="D25" t="s">
        <v>140</v>
      </c>
    </row>
    <row r="26" spans="1:4" x14ac:dyDescent="0.25">
      <c r="A26">
        <v>2042</v>
      </c>
      <c r="B26" t="s">
        <v>131</v>
      </c>
      <c r="C26">
        <f t="shared" si="0"/>
        <v>-3200</v>
      </c>
    </row>
    <row r="27" spans="1:4" x14ac:dyDescent="0.25">
      <c r="A27">
        <v>2043</v>
      </c>
      <c r="B27" t="s">
        <v>131</v>
      </c>
      <c r="C27">
        <f t="shared" si="0"/>
        <v>-3200</v>
      </c>
    </row>
    <row r="28" spans="1:4" x14ac:dyDescent="0.25">
      <c r="A28">
        <v>2044</v>
      </c>
      <c r="B28" t="s">
        <v>131</v>
      </c>
      <c r="C28">
        <f t="shared" si="0"/>
        <v>-3200</v>
      </c>
    </row>
    <row r="29" spans="1:4" x14ac:dyDescent="0.25">
      <c r="A29">
        <v>2045</v>
      </c>
      <c r="B29" t="s">
        <v>131</v>
      </c>
      <c r="C29">
        <f t="shared" si="0"/>
        <v>-3200</v>
      </c>
    </row>
    <row r="30" spans="1:4" x14ac:dyDescent="0.25">
      <c r="A30">
        <v>2022</v>
      </c>
      <c r="B30" t="s">
        <v>132</v>
      </c>
      <c r="C30" s="9">
        <f t="shared" ref="C30:C57" si="1">200.61*(A30-2016)*5/2+52104</f>
        <v>55113.15</v>
      </c>
    </row>
    <row r="31" spans="1:4" x14ac:dyDescent="0.25">
      <c r="A31">
        <v>2023</v>
      </c>
      <c r="B31" t="s">
        <v>132</v>
      </c>
      <c r="C31" s="9">
        <f t="shared" si="1"/>
        <v>55614.675000000003</v>
      </c>
    </row>
    <row r="32" spans="1:4" x14ac:dyDescent="0.25">
      <c r="A32">
        <v>2024</v>
      </c>
      <c r="B32" t="s">
        <v>132</v>
      </c>
      <c r="C32" s="9">
        <f t="shared" si="1"/>
        <v>56116.2</v>
      </c>
    </row>
    <row r="33" spans="1:3" x14ac:dyDescent="0.25">
      <c r="A33">
        <v>2025</v>
      </c>
      <c r="B33" t="s">
        <v>132</v>
      </c>
      <c r="C33" s="9">
        <f t="shared" si="1"/>
        <v>56617.724999999999</v>
      </c>
    </row>
    <row r="34" spans="1:3" x14ac:dyDescent="0.25">
      <c r="A34">
        <v>2026</v>
      </c>
      <c r="B34" t="s">
        <v>132</v>
      </c>
      <c r="C34" s="9">
        <f t="shared" si="1"/>
        <v>57119.25</v>
      </c>
    </row>
    <row r="35" spans="1:3" x14ac:dyDescent="0.25">
      <c r="A35">
        <v>2027</v>
      </c>
      <c r="B35" t="s">
        <v>132</v>
      </c>
      <c r="C35" s="9">
        <f t="shared" si="1"/>
        <v>57620.775000000001</v>
      </c>
    </row>
    <row r="36" spans="1:3" x14ac:dyDescent="0.25">
      <c r="A36">
        <v>2028</v>
      </c>
      <c r="B36" t="s">
        <v>132</v>
      </c>
      <c r="C36" s="9">
        <f t="shared" si="1"/>
        <v>58122.3</v>
      </c>
    </row>
    <row r="37" spans="1:3" x14ac:dyDescent="0.25">
      <c r="A37">
        <v>2029</v>
      </c>
      <c r="B37" t="s">
        <v>132</v>
      </c>
      <c r="C37" s="9">
        <f t="shared" si="1"/>
        <v>58623.824999999997</v>
      </c>
    </row>
    <row r="38" spans="1:3" x14ac:dyDescent="0.25">
      <c r="A38">
        <v>2030</v>
      </c>
      <c r="B38" t="s">
        <v>132</v>
      </c>
      <c r="C38" s="9">
        <f t="shared" si="1"/>
        <v>59125.35</v>
      </c>
    </row>
    <row r="39" spans="1:3" x14ac:dyDescent="0.25">
      <c r="A39">
        <v>2031</v>
      </c>
      <c r="B39" t="s">
        <v>132</v>
      </c>
      <c r="C39" s="9">
        <f t="shared" si="1"/>
        <v>59626.875</v>
      </c>
    </row>
    <row r="40" spans="1:3" x14ac:dyDescent="0.25">
      <c r="A40">
        <v>2032</v>
      </c>
      <c r="B40" t="s">
        <v>132</v>
      </c>
      <c r="C40" s="9">
        <f t="shared" si="1"/>
        <v>60128.4</v>
      </c>
    </row>
    <row r="41" spans="1:3" x14ac:dyDescent="0.25">
      <c r="A41">
        <v>2033</v>
      </c>
      <c r="B41" t="s">
        <v>132</v>
      </c>
      <c r="C41" s="9">
        <f t="shared" si="1"/>
        <v>60629.925000000003</v>
      </c>
    </row>
    <row r="42" spans="1:3" x14ac:dyDescent="0.25">
      <c r="A42">
        <v>2034</v>
      </c>
      <c r="B42" t="s">
        <v>132</v>
      </c>
      <c r="C42" s="9">
        <f t="shared" si="1"/>
        <v>61131.45</v>
      </c>
    </row>
    <row r="43" spans="1:3" x14ac:dyDescent="0.25">
      <c r="A43">
        <v>2035</v>
      </c>
      <c r="B43" t="s">
        <v>132</v>
      </c>
      <c r="C43" s="9">
        <f t="shared" si="1"/>
        <v>61632.974999999999</v>
      </c>
    </row>
    <row r="44" spans="1:3" x14ac:dyDescent="0.25">
      <c r="A44">
        <v>2036</v>
      </c>
      <c r="B44" t="s">
        <v>132</v>
      </c>
      <c r="C44" s="9">
        <f t="shared" si="1"/>
        <v>62134.5</v>
      </c>
    </row>
    <row r="45" spans="1:3" x14ac:dyDescent="0.25">
      <c r="A45">
        <v>2037</v>
      </c>
      <c r="B45" t="s">
        <v>132</v>
      </c>
      <c r="C45" s="9">
        <f t="shared" si="1"/>
        <v>62636.025000000001</v>
      </c>
    </row>
    <row r="46" spans="1:3" x14ac:dyDescent="0.25">
      <c r="A46">
        <v>2038</v>
      </c>
      <c r="B46" t="s">
        <v>132</v>
      </c>
      <c r="C46" s="9">
        <f t="shared" si="1"/>
        <v>63137.55</v>
      </c>
    </row>
    <row r="47" spans="1:3" x14ac:dyDescent="0.25">
      <c r="A47">
        <v>2039</v>
      </c>
      <c r="B47" t="s">
        <v>132</v>
      </c>
      <c r="C47" s="9">
        <f t="shared" si="1"/>
        <v>63639.074999999997</v>
      </c>
    </row>
    <row r="48" spans="1:3" x14ac:dyDescent="0.25">
      <c r="A48">
        <v>2040</v>
      </c>
      <c r="B48" t="s">
        <v>132</v>
      </c>
      <c r="C48" s="9">
        <f t="shared" si="1"/>
        <v>64140.6</v>
      </c>
    </row>
    <row r="49" spans="1:3" x14ac:dyDescent="0.25">
      <c r="A49">
        <v>2041</v>
      </c>
      <c r="B49" t="s">
        <v>132</v>
      </c>
      <c r="C49" s="9">
        <f t="shared" si="1"/>
        <v>64642.125</v>
      </c>
    </row>
    <row r="50" spans="1:3" x14ac:dyDescent="0.25">
      <c r="A50">
        <v>2042</v>
      </c>
      <c r="B50" t="s">
        <v>132</v>
      </c>
      <c r="C50" s="9">
        <f t="shared" si="1"/>
        <v>65143.65</v>
      </c>
    </row>
    <row r="51" spans="1:3" x14ac:dyDescent="0.25">
      <c r="A51">
        <v>2043</v>
      </c>
      <c r="B51" t="s">
        <v>132</v>
      </c>
      <c r="C51" s="9">
        <f t="shared" si="1"/>
        <v>65645.175000000003</v>
      </c>
    </row>
    <row r="52" spans="1:3" x14ac:dyDescent="0.25">
      <c r="A52">
        <v>2044</v>
      </c>
      <c r="B52" t="s">
        <v>132</v>
      </c>
      <c r="C52" s="9">
        <f t="shared" si="1"/>
        <v>66146.7</v>
      </c>
    </row>
    <row r="53" spans="1:3" x14ac:dyDescent="0.25">
      <c r="A53">
        <v>2045</v>
      </c>
      <c r="B53" t="s">
        <v>132</v>
      </c>
      <c r="C53" s="9">
        <f t="shared" si="1"/>
        <v>66648.225000000006</v>
      </c>
    </row>
    <row r="54" spans="1:3" x14ac:dyDescent="0.25">
      <c r="A54">
        <v>2046</v>
      </c>
      <c r="B54" t="s">
        <v>132</v>
      </c>
      <c r="C54" s="9">
        <f t="shared" si="1"/>
        <v>67149.75</v>
      </c>
    </row>
    <row r="55" spans="1:3" x14ac:dyDescent="0.25">
      <c r="A55">
        <v>2047</v>
      </c>
      <c r="B55" t="s">
        <v>132</v>
      </c>
      <c r="C55" s="9">
        <f t="shared" si="1"/>
        <v>67651.274999999994</v>
      </c>
    </row>
    <row r="56" spans="1:3" x14ac:dyDescent="0.25">
      <c r="A56">
        <v>2048</v>
      </c>
      <c r="B56" t="s">
        <v>132</v>
      </c>
      <c r="C56" s="9">
        <f t="shared" si="1"/>
        <v>68152.800000000003</v>
      </c>
    </row>
    <row r="57" spans="1:3" x14ac:dyDescent="0.25">
      <c r="A57">
        <v>2049</v>
      </c>
      <c r="B57" t="s">
        <v>132</v>
      </c>
      <c r="C57" s="9">
        <f t="shared" si="1"/>
        <v>68654.324999999997</v>
      </c>
    </row>
    <row r="58" spans="1:3" x14ac:dyDescent="0.25">
      <c r="A58">
        <v>2050</v>
      </c>
      <c r="B58" t="s">
        <v>132</v>
      </c>
      <c r="C58" s="9">
        <f>200.61*(A58-2016)*5/2+52104</f>
        <v>69155.850000000006</v>
      </c>
    </row>
    <row r="59" spans="1:3" x14ac:dyDescent="0.25">
      <c r="A59">
        <v>2022</v>
      </c>
      <c r="B59" t="s">
        <v>133</v>
      </c>
      <c r="C59" s="9">
        <f>27817*((A59-2019)*5)/2+23968</f>
        <v>232595.5</v>
      </c>
    </row>
    <row r="60" spans="1:3" x14ac:dyDescent="0.25">
      <c r="A60">
        <v>2023</v>
      </c>
      <c r="B60" t="s">
        <v>133</v>
      </c>
      <c r="C60" s="9">
        <f t="shared" ref="C60:C87" si="2">27817*((A60-2019)*5)/2+23968</f>
        <v>302138</v>
      </c>
    </row>
    <row r="61" spans="1:3" x14ac:dyDescent="0.25">
      <c r="A61">
        <v>2024</v>
      </c>
      <c r="B61" t="s">
        <v>133</v>
      </c>
      <c r="C61" s="9">
        <f t="shared" si="2"/>
        <v>371680.5</v>
      </c>
    </row>
    <row r="62" spans="1:3" x14ac:dyDescent="0.25">
      <c r="A62">
        <v>2025</v>
      </c>
      <c r="B62" t="s">
        <v>133</v>
      </c>
      <c r="C62" s="9">
        <f t="shared" si="2"/>
        <v>441223</v>
      </c>
    </row>
    <row r="63" spans="1:3" x14ac:dyDescent="0.25">
      <c r="A63">
        <v>2026</v>
      </c>
      <c r="B63" t="s">
        <v>133</v>
      </c>
      <c r="C63" s="9">
        <f t="shared" si="2"/>
        <v>510765.5</v>
      </c>
    </row>
    <row r="64" spans="1:3" x14ac:dyDescent="0.25">
      <c r="A64">
        <v>2027</v>
      </c>
      <c r="B64" t="s">
        <v>133</v>
      </c>
      <c r="C64" s="9">
        <f t="shared" si="2"/>
        <v>580308</v>
      </c>
    </row>
    <row r="65" spans="1:3" x14ac:dyDescent="0.25">
      <c r="A65">
        <v>2028</v>
      </c>
      <c r="B65" t="s">
        <v>133</v>
      </c>
      <c r="C65" s="9">
        <f t="shared" si="2"/>
        <v>649850.5</v>
      </c>
    </row>
    <row r="66" spans="1:3" x14ac:dyDescent="0.25">
      <c r="A66">
        <v>2029</v>
      </c>
      <c r="B66" t="s">
        <v>133</v>
      </c>
      <c r="C66" s="9">
        <f t="shared" si="2"/>
        <v>719393</v>
      </c>
    </row>
    <row r="67" spans="1:3" x14ac:dyDescent="0.25">
      <c r="A67">
        <v>2030</v>
      </c>
      <c r="B67" t="s">
        <v>133</v>
      </c>
      <c r="C67" s="9">
        <f t="shared" si="2"/>
        <v>788935.5</v>
      </c>
    </row>
    <row r="68" spans="1:3" x14ac:dyDescent="0.25">
      <c r="A68">
        <v>2031</v>
      </c>
      <c r="B68" t="s">
        <v>133</v>
      </c>
      <c r="C68" s="9">
        <f t="shared" si="2"/>
        <v>858478</v>
      </c>
    </row>
    <row r="69" spans="1:3" x14ac:dyDescent="0.25">
      <c r="A69">
        <v>2032</v>
      </c>
      <c r="B69" t="s">
        <v>133</v>
      </c>
      <c r="C69" s="9">
        <f t="shared" si="2"/>
        <v>928020.5</v>
      </c>
    </row>
    <row r="70" spans="1:3" x14ac:dyDescent="0.25">
      <c r="A70">
        <v>2033</v>
      </c>
      <c r="B70" t="s">
        <v>133</v>
      </c>
      <c r="C70" s="9">
        <f t="shared" si="2"/>
        <v>997563</v>
      </c>
    </row>
    <row r="71" spans="1:3" x14ac:dyDescent="0.25">
      <c r="A71">
        <v>2034</v>
      </c>
      <c r="B71" t="s">
        <v>133</v>
      </c>
      <c r="C71" s="9">
        <f t="shared" si="2"/>
        <v>1067105.5</v>
      </c>
    </row>
    <row r="72" spans="1:3" x14ac:dyDescent="0.25">
      <c r="A72">
        <v>2035</v>
      </c>
      <c r="B72" t="s">
        <v>133</v>
      </c>
      <c r="C72" s="9">
        <f t="shared" si="2"/>
        <v>1136648</v>
      </c>
    </row>
    <row r="73" spans="1:3" x14ac:dyDescent="0.25">
      <c r="A73">
        <v>2036</v>
      </c>
      <c r="B73" t="s">
        <v>133</v>
      </c>
      <c r="C73" s="9">
        <f t="shared" si="2"/>
        <v>1206190.5</v>
      </c>
    </row>
    <row r="74" spans="1:3" x14ac:dyDescent="0.25">
      <c r="A74">
        <v>2037</v>
      </c>
      <c r="B74" t="s">
        <v>133</v>
      </c>
      <c r="C74" s="9">
        <f t="shared" si="2"/>
        <v>1275733</v>
      </c>
    </row>
    <row r="75" spans="1:3" x14ac:dyDescent="0.25">
      <c r="A75">
        <v>2038</v>
      </c>
      <c r="B75" t="s">
        <v>133</v>
      </c>
      <c r="C75" s="9">
        <f t="shared" si="2"/>
        <v>1345275.5</v>
      </c>
    </row>
    <row r="76" spans="1:3" x14ac:dyDescent="0.25">
      <c r="A76">
        <v>2039</v>
      </c>
      <c r="B76" t="s">
        <v>133</v>
      </c>
      <c r="C76" s="9">
        <f t="shared" si="2"/>
        <v>1414818</v>
      </c>
    </row>
    <row r="77" spans="1:3" x14ac:dyDescent="0.25">
      <c r="A77">
        <v>2040</v>
      </c>
      <c r="B77" t="s">
        <v>133</v>
      </c>
      <c r="C77" s="9">
        <f t="shared" si="2"/>
        <v>1484360.5</v>
      </c>
    </row>
    <row r="78" spans="1:3" x14ac:dyDescent="0.25">
      <c r="A78">
        <v>2041</v>
      </c>
      <c r="B78" t="s">
        <v>133</v>
      </c>
      <c r="C78" s="9">
        <f t="shared" si="2"/>
        <v>1553903</v>
      </c>
    </row>
    <row r="79" spans="1:3" x14ac:dyDescent="0.25">
      <c r="A79">
        <v>2042</v>
      </c>
      <c r="B79" t="s">
        <v>133</v>
      </c>
      <c r="C79" s="9">
        <f t="shared" si="2"/>
        <v>1623445.5</v>
      </c>
    </row>
    <row r="80" spans="1:3" x14ac:dyDescent="0.25">
      <c r="A80">
        <v>2043</v>
      </c>
      <c r="B80" t="s">
        <v>133</v>
      </c>
      <c r="C80" s="9">
        <f t="shared" si="2"/>
        <v>1692988</v>
      </c>
    </row>
    <row r="81" spans="1:3" x14ac:dyDescent="0.25">
      <c r="A81">
        <v>2044</v>
      </c>
      <c r="B81" t="s">
        <v>133</v>
      </c>
      <c r="C81" s="9">
        <f t="shared" si="2"/>
        <v>1762530.5</v>
      </c>
    </row>
    <row r="82" spans="1:3" x14ac:dyDescent="0.25">
      <c r="A82">
        <v>2045</v>
      </c>
      <c r="B82" t="s">
        <v>133</v>
      </c>
      <c r="C82" s="9">
        <f t="shared" si="2"/>
        <v>1832073</v>
      </c>
    </row>
    <row r="83" spans="1:3" x14ac:dyDescent="0.25">
      <c r="A83">
        <v>2046</v>
      </c>
      <c r="B83" t="s">
        <v>133</v>
      </c>
      <c r="C83" s="9">
        <f t="shared" si="2"/>
        <v>1901615.5</v>
      </c>
    </row>
    <row r="84" spans="1:3" x14ac:dyDescent="0.25">
      <c r="A84">
        <v>2047</v>
      </c>
      <c r="B84" t="s">
        <v>133</v>
      </c>
      <c r="C84" s="9">
        <f t="shared" si="2"/>
        <v>1971158</v>
      </c>
    </row>
    <row r="85" spans="1:3" x14ac:dyDescent="0.25">
      <c r="A85">
        <v>2048</v>
      </c>
      <c r="B85" t="s">
        <v>133</v>
      </c>
      <c r="C85" s="9">
        <f t="shared" si="2"/>
        <v>2040700.5</v>
      </c>
    </row>
    <row r="86" spans="1:3" x14ac:dyDescent="0.25">
      <c r="A86">
        <v>2049</v>
      </c>
      <c r="B86" t="s">
        <v>133</v>
      </c>
      <c r="C86" s="9">
        <f t="shared" si="2"/>
        <v>2110243</v>
      </c>
    </row>
    <row r="87" spans="1:3" x14ac:dyDescent="0.25">
      <c r="A87">
        <v>2050</v>
      </c>
      <c r="B87" t="s">
        <v>133</v>
      </c>
      <c r="C87" s="9">
        <f t="shared" si="2"/>
        <v>2179785.5</v>
      </c>
    </row>
    <row r="88" spans="1:3" x14ac:dyDescent="0.25">
      <c r="A88">
        <v>2022</v>
      </c>
      <c r="B88" t="s">
        <v>134</v>
      </c>
      <c r="C88" s="9">
        <f>7296.9*(A88-2019)*5/2+6156.3</f>
        <v>60883.049999999996</v>
      </c>
    </row>
    <row r="89" spans="1:3" x14ac:dyDescent="0.25">
      <c r="A89">
        <v>2023</v>
      </c>
      <c r="B89" t="s">
        <v>134</v>
      </c>
      <c r="C89" s="9">
        <f t="shared" ref="C89:C112" si="3">7296.9*(A89-2019)*5/2+6156.3</f>
        <v>79125.3</v>
      </c>
    </row>
    <row r="90" spans="1:3" x14ac:dyDescent="0.25">
      <c r="A90">
        <v>2024</v>
      </c>
      <c r="B90" t="s">
        <v>134</v>
      </c>
      <c r="C90" s="9">
        <f t="shared" si="3"/>
        <v>97367.55</v>
      </c>
    </row>
    <row r="91" spans="1:3" x14ac:dyDescent="0.25">
      <c r="A91">
        <v>2025</v>
      </c>
      <c r="B91" t="s">
        <v>134</v>
      </c>
      <c r="C91" s="9">
        <f t="shared" si="3"/>
        <v>115609.79999999999</v>
      </c>
    </row>
    <row r="92" spans="1:3" x14ac:dyDescent="0.25">
      <c r="A92">
        <v>2026</v>
      </c>
      <c r="B92" t="s">
        <v>134</v>
      </c>
      <c r="C92" s="9">
        <f t="shared" si="3"/>
        <v>133852.04999999999</v>
      </c>
    </row>
    <row r="93" spans="1:3" x14ac:dyDescent="0.25">
      <c r="A93">
        <v>2027</v>
      </c>
      <c r="B93" t="s">
        <v>134</v>
      </c>
      <c r="C93" s="9">
        <f t="shared" si="3"/>
        <v>152094.29999999999</v>
      </c>
    </row>
    <row r="94" spans="1:3" x14ac:dyDescent="0.25">
      <c r="A94">
        <v>2028</v>
      </c>
      <c r="B94" t="s">
        <v>134</v>
      </c>
      <c r="C94" s="9">
        <f t="shared" si="3"/>
        <v>170336.54999999996</v>
      </c>
    </row>
    <row r="95" spans="1:3" x14ac:dyDescent="0.25">
      <c r="A95">
        <v>2029</v>
      </c>
      <c r="B95" t="s">
        <v>134</v>
      </c>
      <c r="C95" s="9">
        <f t="shared" si="3"/>
        <v>188578.8</v>
      </c>
    </row>
    <row r="96" spans="1:3" x14ac:dyDescent="0.25">
      <c r="A96">
        <v>2030</v>
      </c>
      <c r="B96" t="s">
        <v>134</v>
      </c>
      <c r="C96" s="9">
        <f t="shared" si="3"/>
        <v>206821.05</v>
      </c>
    </row>
    <row r="97" spans="1:3" x14ac:dyDescent="0.25">
      <c r="A97">
        <v>2031</v>
      </c>
      <c r="B97" t="s">
        <v>134</v>
      </c>
      <c r="C97" s="9">
        <f t="shared" si="3"/>
        <v>225063.29999999996</v>
      </c>
    </row>
    <row r="98" spans="1:3" x14ac:dyDescent="0.25">
      <c r="A98">
        <v>2032</v>
      </c>
      <c r="B98" t="s">
        <v>134</v>
      </c>
      <c r="C98" s="9">
        <f t="shared" si="3"/>
        <v>243305.55</v>
      </c>
    </row>
    <row r="99" spans="1:3" x14ac:dyDescent="0.25">
      <c r="A99">
        <v>2033</v>
      </c>
      <c r="B99" t="s">
        <v>134</v>
      </c>
      <c r="C99" s="9">
        <f t="shared" si="3"/>
        <v>261547.79999999996</v>
      </c>
    </row>
    <row r="100" spans="1:3" x14ac:dyDescent="0.25">
      <c r="A100">
        <v>2034</v>
      </c>
      <c r="B100" t="s">
        <v>134</v>
      </c>
      <c r="C100" s="9">
        <f t="shared" si="3"/>
        <v>279790.05</v>
      </c>
    </row>
    <row r="101" spans="1:3" x14ac:dyDescent="0.25">
      <c r="A101">
        <v>2035</v>
      </c>
      <c r="B101" t="s">
        <v>134</v>
      </c>
      <c r="C101" s="9">
        <f t="shared" si="3"/>
        <v>298032.3</v>
      </c>
    </row>
    <row r="102" spans="1:3" x14ac:dyDescent="0.25">
      <c r="A102">
        <v>2036</v>
      </c>
      <c r="B102" t="s">
        <v>134</v>
      </c>
      <c r="C102" s="9">
        <f t="shared" si="3"/>
        <v>316274.55</v>
      </c>
    </row>
    <row r="103" spans="1:3" x14ac:dyDescent="0.25">
      <c r="A103">
        <v>2037</v>
      </c>
      <c r="B103" t="s">
        <v>134</v>
      </c>
      <c r="C103" s="9">
        <f t="shared" si="3"/>
        <v>334516.79999999993</v>
      </c>
    </row>
    <row r="104" spans="1:3" x14ac:dyDescent="0.25">
      <c r="A104">
        <v>2038</v>
      </c>
      <c r="B104" t="s">
        <v>134</v>
      </c>
      <c r="C104" s="9">
        <f t="shared" si="3"/>
        <v>352759.05</v>
      </c>
    </row>
    <row r="105" spans="1:3" x14ac:dyDescent="0.25">
      <c r="A105">
        <v>2039</v>
      </c>
      <c r="B105" t="s">
        <v>134</v>
      </c>
      <c r="C105" s="9">
        <f t="shared" si="3"/>
        <v>371001.3</v>
      </c>
    </row>
    <row r="106" spans="1:3" x14ac:dyDescent="0.25">
      <c r="A106">
        <v>2040</v>
      </c>
      <c r="B106" t="s">
        <v>134</v>
      </c>
      <c r="C106" s="9">
        <f t="shared" si="3"/>
        <v>389243.55</v>
      </c>
    </row>
    <row r="107" spans="1:3" x14ac:dyDescent="0.25">
      <c r="A107">
        <v>2041</v>
      </c>
      <c r="B107" t="s">
        <v>134</v>
      </c>
      <c r="C107" s="9">
        <f t="shared" si="3"/>
        <v>407485.8</v>
      </c>
    </row>
    <row r="108" spans="1:3" x14ac:dyDescent="0.25">
      <c r="A108">
        <v>2042</v>
      </c>
      <c r="B108" t="s">
        <v>134</v>
      </c>
      <c r="C108" s="9">
        <f t="shared" si="3"/>
        <v>425728.04999999993</v>
      </c>
    </row>
    <row r="109" spans="1:3" x14ac:dyDescent="0.25">
      <c r="A109">
        <v>2043</v>
      </c>
      <c r="B109" t="s">
        <v>134</v>
      </c>
      <c r="C109" s="9">
        <f t="shared" si="3"/>
        <v>443970.29999999993</v>
      </c>
    </row>
    <row r="110" spans="1:3" x14ac:dyDescent="0.25">
      <c r="A110">
        <v>2044</v>
      </c>
      <c r="B110" t="s">
        <v>134</v>
      </c>
      <c r="C110" s="9">
        <f t="shared" si="3"/>
        <v>462212.55</v>
      </c>
    </row>
    <row r="111" spans="1:3" x14ac:dyDescent="0.25">
      <c r="A111">
        <v>2045</v>
      </c>
      <c r="B111" t="s">
        <v>134</v>
      </c>
      <c r="C111" s="9">
        <f t="shared" si="3"/>
        <v>480454.8</v>
      </c>
    </row>
    <row r="112" spans="1:3" x14ac:dyDescent="0.25">
      <c r="A112">
        <v>2046</v>
      </c>
      <c r="B112" t="s">
        <v>134</v>
      </c>
      <c r="C112" s="9">
        <f t="shared" si="3"/>
        <v>498697.05</v>
      </c>
    </row>
    <row r="113" spans="1:3" x14ac:dyDescent="0.25">
      <c r="A113">
        <v>2047</v>
      </c>
      <c r="B113" t="s">
        <v>134</v>
      </c>
      <c r="C113" s="9">
        <f>7296.9*(A113-2019)*5/2+6156.3</f>
        <v>516939.29999999993</v>
      </c>
    </row>
    <row r="114" spans="1:3" x14ac:dyDescent="0.25">
      <c r="A114">
        <v>2048</v>
      </c>
      <c r="B114" t="s">
        <v>134</v>
      </c>
      <c r="C114" s="9">
        <f t="shared" ref="C114:C116" si="4">7296.9*(A114-2019)*5/2+6156.3</f>
        <v>535181.55000000005</v>
      </c>
    </row>
    <row r="115" spans="1:3" x14ac:dyDescent="0.25">
      <c r="A115">
        <v>2049</v>
      </c>
      <c r="B115" t="s">
        <v>134</v>
      </c>
      <c r="C115" s="9">
        <f t="shared" si="4"/>
        <v>553423.80000000005</v>
      </c>
    </row>
    <row r="116" spans="1:3" x14ac:dyDescent="0.25">
      <c r="A116">
        <v>2050</v>
      </c>
      <c r="B116" t="s">
        <v>134</v>
      </c>
      <c r="C116" s="9">
        <f t="shared" si="4"/>
        <v>571666.05000000005</v>
      </c>
    </row>
    <row r="117" spans="1:3" x14ac:dyDescent="0.25">
      <c r="C117" s="9"/>
    </row>
    <row r="118" spans="1:3" x14ac:dyDescent="0.25">
      <c r="C118" s="9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64"/>
  <sheetViews>
    <sheetView workbookViewId="0">
      <selection activeCell="B7" sqref="B7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6.140625" customWidth="1"/>
    <col min="4" max="4" width="23.85546875" bestFit="1" customWidth="1"/>
    <col min="5" max="5" width="24.140625" bestFit="1" customWidth="1"/>
    <col min="6" max="6" width="19.7109375" bestFit="1" customWidth="1"/>
  </cols>
  <sheetData>
    <row r="1" spans="1:14" x14ac:dyDescent="0.25">
      <c r="A1" s="1" t="s">
        <v>0</v>
      </c>
      <c r="B1" s="1" t="s">
        <v>26</v>
      </c>
      <c r="C1" s="1" t="s">
        <v>1</v>
      </c>
      <c r="D1" s="1" t="s">
        <v>27</v>
      </c>
      <c r="E1" s="1" t="s">
        <v>28</v>
      </c>
      <c r="F1" s="8" t="s">
        <v>81</v>
      </c>
    </row>
    <row r="2" spans="1:14" x14ac:dyDescent="0.25">
      <c r="A2">
        <v>2020</v>
      </c>
      <c r="B2" t="s">
        <v>79</v>
      </c>
      <c r="C2" t="s">
        <v>32</v>
      </c>
      <c r="D2">
        <v>6.3299999999999995E-2</v>
      </c>
      <c r="E2">
        <v>7.0400000000000004E-2</v>
      </c>
      <c r="F2" t="s">
        <v>82</v>
      </c>
      <c r="J2" s="7"/>
      <c r="K2" s="7"/>
    </row>
    <row r="3" spans="1:14" x14ac:dyDescent="0.25">
      <c r="A3">
        <v>2021</v>
      </c>
      <c r="B3" t="s">
        <v>79</v>
      </c>
      <c r="C3" t="s">
        <v>32</v>
      </c>
      <c r="D3">
        <v>6.3299999999999995E-2</v>
      </c>
      <c r="E3">
        <v>7.0400000000000004E-2</v>
      </c>
      <c r="M3" s="7"/>
    </row>
    <row r="4" spans="1:14" x14ac:dyDescent="0.25">
      <c r="A4">
        <v>2022</v>
      </c>
      <c r="B4" t="s">
        <v>79</v>
      </c>
      <c r="C4" t="s">
        <v>32</v>
      </c>
      <c r="D4">
        <v>6.3299999999999995E-2</v>
      </c>
      <c r="E4">
        <v>7.0400000000000004E-2</v>
      </c>
    </row>
    <row r="5" spans="1:14" x14ac:dyDescent="0.25">
      <c r="A5">
        <v>2023</v>
      </c>
      <c r="B5" t="s">
        <v>79</v>
      </c>
      <c r="C5" t="s">
        <v>32</v>
      </c>
      <c r="D5">
        <v>6.3299999999999995E-2</v>
      </c>
      <c r="E5">
        <v>7.0400000000000004E-2</v>
      </c>
    </row>
    <row r="6" spans="1:14" x14ac:dyDescent="0.25">
      <c r="A6">
        <v>2024</v>
      </c>
      <c r="B6" t="s">
        <v>79</v>
      </c>
      <c r="C6" t="s">
        <v>32</v>
      </c>
      <c r="D6">
        <v>6.3299999999999995E-2</v>
      </c>
      <c r="E6">
        <v>7.0400000000000004E-2</v>
      </c>
    </row>
    <row r="7" spans="1:14" x14ac:dyDescent="0.25">
      <c r="A7">
        <v>2025</v>
      </c>
      <c r="B7" t="s">
        <v>79</v>
      </c>
      <c r="C7" t="s">
        <v>32</v>
      </c>
      <c r="D7">
        <v>6.3299999999999995E-2</v>
      </c>
      <c r="E7">
        <v>7.0400000000000004E-2</v>
      </c>
    </row>
    <row r="8" spans="1:14" x14ac:dyDescent="0.25">
      <c r="A8">
        <v>2026</v>
      </c>
      <c r="B8" t="s">
        <v>79</v>
      </c>
      <c r="C8" t="s">
        <v>32</v>
      </c>
      <c r="D8">
        <v>6.3299999999999995E-2</v>
      </c>
      <c r="E8">
        <v>7.0400000000000004E-2</v>
      </c>
    </row>
    <row r="9" spans="1:14" x14ac:dyDescent="0.25">
      <c r="A9">
        <v>2027</v>
      </c>
      <c r="B9" t="s">
        <v>79</v>
      </c>
      <c r="C9" t="s">
        <v>32</v>
      </c>
      <c r="D9">
        <v>6.3299999999999995E-2</v>
      </c>
      <c r="E9">
        <v>7.0400000000000004E-2</v>
      </c>
    </row>
    <row r="10" spans="1:14" x14ac:dyDescent="0.25">
      <c r="A10">
        <v>2028</v>
      </c>
      <c r="B10" t="s">
        <v>79</v>
      </c>
      <c r="C10" t="s">
        <v>32</v>
      </c>
      <c r="D10">
        <v>6.3299999999999995E-2</v>
      </c>
      <c r="E10">
        <v>7.0400000000000004E-2</v>
      </c>
    </row>
    <row r="11" spans="1:14" x14ac:dyDescent="0.25">
      <c r="A11">
        <v>2029</v>
      </c>
      <c r="B11" t="s">
        <v>79</v>
      </c>
      <c r="C11" t="s">
        <v>32</v>
      </c>
      <c r="D11">
        <v>6.3299999999999995E-2</v>
      </c>
      <c r="E11">
        <v>7.0400000000000004E-2</v>
      </c>
    </row>
    <row r="12" spans="1:14" x14ac:dyDescent="0.25">
      <c r="A12">
        <v>2030</v>
      </c>
      <c r="B12" t="s">
        <v>79</v>
      </c>
      <c r="C12" t="s">
        <v>32</v>
      </c>
      <c r="D12">
        <v>6.3299999999999995E-2</v>
      </c>
      <c r="E12">
        <v>7.0400000000000004E-2</v>
      </c>
    </row>
    <row r="13" spans="1:14" x14ac:dyDescent="0.25">
      <c r="A13">
        <v>2031</v>
      </c>
      <c r="B13" t="s">
        <v>79</v>
      </c>
      <c r="C13" t="s">
        <v>32</v>
      </c>
      <c r="D13">
        <v>6.3299999999999995E-2</v>
      </c>
      <c r="E13">
        <v>7.0400000000000004E-2</v>
      </c>
    </row>
    <row r="14" spans="1:14" x14ac:dyDescent="0.25">
      <c r="A14">
        <v>2032</v>
      </c>
      <c r="B14" t="s">
        <v>79</v>
      </c>
      <c r="C14" t="s">
        <v>32</v>
      </c>
      <c r="D14">
        <v>6.3299999999999995E-2</v>
      </c>
      <c r="E14">
        <v>7.0400000000000004E-2</v>
      </c>
      <c r="N14" s="7"/>
    </row>
    <row r="15" spans="1:14" x14ac:dyDescent="0.25">
      <c r="A15">
        <v>2033</v>
      </c>
      <c r="B15" t="s">
        <v>79</v>
      </c>
      <c r="C15" t="s">
        <v>32</v>
      </c>
      <c r="D15">
        <v>6.3299999999999995E-2</v>
      </c>
      <c r="E15">
        <v>7.0400000000000004E-2</v>
      </c>
      <c r="K15" s="7"/>
      <c r="N15" s="7"/>
    </row>
    <row r="16" spans="1:14" x14ac:dyDescent="0.25">
      <c r="A16">
        <v>2034</v>
      </c>
      <c r="B16" t="s">
        <v>79</v>
      </c>
      <c r="C16" t="s">
        <v>32</v>
      </c>
      <c r="D16">
        <v>6.3299999999999995E-2</v>
      </c>
      <c r="E16">
        <v>7.0400000000000004E-2</v>
      </c>
    </row>
    <row r="17" spans="1:5" x14ac:dyDescent="0.25">
      <c r="A17">
        <v>2035</v>
      </c>
      <c r="B17" t="s">
        <v>79</v>
      </c>
      <c r="C17" t="s">
        <v>32</v>
      </c>
      <c r="D17">
        <v>6.3299999999999995E-2</v>
      </c>
      <c r="E17">
        <v>7.0400000000000004E-2</v>
      </c>
    </row>
    <row r="18" spans="1:5" x14ac:dyDescent="0.25">
      <c r="A18">
        <v>2036</v>
      </c>
      <c r="B18" t="s">
        <v>79</v>
      </c>
      <c r="C18" t="s">
        <v>32</v>
      </c>
      <c r="D18">
        <v>6.3299999999999995E-2</v>
      </c>
      <c r="E18">
        <v>7.0400000000000004E-2</v>
      </c>
    </row>
    <row r="19" spans="1:5" x14ac:dyDescent="0.25">
      <c r="A19">
        <v>2037</v>
      </c>
      <c r="B19" t="s">
        <v>79</v>
      </c>
      <c r="C19" t="s">
        <v>32</v>
      </c>
      <c r="D19">
        <v>6.3299999999999995E-2</v>
      </c>
      <c r="E19">
        <v>7.0400000000000004E-2</v>
      </c>
    </row>
    <row r="20" spans="1:5" x14ac:dyDescent="0.25">
      <c r="A20">
        <v>2038</v>
      </c>
      <c r="B20" t="s">
        <v>79</v>
      </c>
      <c r="C20" t="s">
        <v>32</v>
      </c>
      <c r="D20">
        <v>6.3299999999999995E-2</v>
      </c>
      <c r="E20">
        <v>7.0400000000000004E-2</v>
      </c>
    </row>
    <row r="21" spans="1:5" x14ac:dyDescent="0.25">
      <c r="A21">
        <v>2039</v>
      </c>
      <c r="B21" t="s">
        <v>79</v>
      </c>
      <c r="C21" t="s">
        <v>32</v>
      </c>
      <c r="D21">
        <v>6.3299999999999995E-2</v>
      </c>
      <c r="E21">
        <v>7.0400000000000004E-2</v>
      </c>
    </row>
    <row r="22" spans="1:5" x14ac:dyDescent="0.25">
      <c r="A22">
        <v>2040</v>
      </c>
      <c r="B22" t="s">
        <v>79</v>
      </c>
      <c r="C22" t="s">
        <v>32</v>
      </c>
      <c r="D22">
        <v>6.3299999999999995E-2</v>
      </c>
      <c r="E22">
        <v>7.0400000000000004E-2</v>
      </c>
    </row>
    <row r="23" spans="1:5" x14ac:dyDescent="0.25">
      <c r="A23">
        <v>2041</v>
      </c>
      <c r="B23" t="s">
        <v>79</v>
      </c>
      <c r="C23" t="s">
        <v>32</v>
      </c>
      <c r="D23">
        <v>6.3299999999999995E-2</v>
      </c>
      <c r="E23">
        <v>7.0400000000000004E-2</v>
      </c>
    </row>
    <row r="24" spans="1:5" x14ac:dyDescent="0.25">
      <c r="A24">
        <v>2042</v>
      </c>
      <c r="B24" t="s">
        <v>79</v>
      </c>
      <c r="C24" t="s">
        <v>32</v>
      </c>
      <c r="D24">
        <v>6.3299999999999995E-2</v>
      </c>
      <c r="E24">
        <v>7.0400000000000004E-2</v>
      </c>
    </row>
    <row r="25" spans="1:5" x14ac:dyDescent="0.25">
      <c r="A25">
        <v>2043</v>
      </c>
      <c r="B25" t="s">
        <v>79</v>
      </c>
      <c r="C25" t="s">
        <v>32</v>
      </c>
      <c r="D25">
        <v>6.3299999999999995E-2</v>
      </c>
      <c r="E25">
        <v>7.0400000000000004E-2</v>
      </c>
    </row>
    <row r="26" spans="1:5" x14ac:dyDescent="0.25">
      <c r="A26">
        <v>2044</v>
      </c>
      <c r="B26" t="s">
        <v>79</v>
      </c>
      <c r="C26" t="s">
        <v>32</v>
      </c>
      <c r="D26">
        <v>6.3299999999999995E-2</v>
      </c>
      <c r="E26">
        <v>7.0400000000000004E-2</v>
      </c>
    </row>
    <row r="27" spans="1:5" x14ac:dyDescent="0.25">
      <c r="A27">
        <v>2045</v>
      </c>
      <c r="B27" t="s">
        <v>79</v>
      </c>
      <c r="C27" t="s">
        <v>32</v>
      </c>
      <c r="D27">
        <v>6.3299999999999995E-2</v>
      </c>
      <c r="E27">
        <v>7.0400000000000004E-2</v>
      </c>
    </row>
    <row r="28" spans="1:5" x14ac:dyDescent="0.25">
      <c r="A28">
        <v>2046</v>
      </c>
      <c r="B28" t="s">
        <v>79</v>
      </c>
      <c r="C28" t="s">
        <v>32</v>
      </c>
      <c r="D28">
        <v>6.3299999999999995E-2</v>
      </c>
      <c r="E28">
        <v>7.0400000000000004E-2</v>
      </c>
    </row>
    <row r="29" spans="1:5" x14ac:dyDescent="0.25">
      <c r="A29">
        <v>2047</v>
      </c>
      <c r="B29" t="s">
        <v>79</v>
      </c>
      <c r="C29" t="s">
        <v>32</v>
      </c>
      <c r="D29">
        <v>6.3299999999999995E-2</v>
      </c>
      <c r="E29">
        <v>7.0400000000000004E-2</v>
      </c>
    </row>
    <row r="30" spans="1:5" x14ac:dyDescent="0.25">
      <c r="A30">
        <v>2048</v>
      </c>
      <c r="B30" t="s">
        <v>79</v>
      </c>
      <c r="C30" t="s">
        <v>32</v>
      </c>
      <c r="D30">
        <v>6.3299999999999995E-2</v>
      </c>
      <c r="E30">
        <v>7.0400000000000004E-2</v>
      </c>
    </row>
    <row r="31" spans="1:5" x14ac:dyDescent="0.25">
      <c r="A31">
        <v>2049</v>
      </c>
      <c r="B31" t="s">
        <v>79</v>
      </c>
      <c r="C31" t="s">
        <v>32</v>
      </c>
      <c r="D31">
        <v>6.3299999999999995E-2</v>
      </c>
      <c r="E31">
        <v>7.0400000000000004E-2</v>
      </c>
    </row>
    <row r="32" spans="1:5" x14ac:dyDescent="0.25">
      <c r="A32">
        <v>2050</v>
      </c>
      <c r="B32" t="s">
        <v>79</v>
      </c>
      <c r="C32" t="s">
        <v>32</v>
      </c>
      <c r="D32">
        <v>6.3299999999999995E-2</v>
      </c>
      <c r="E32">
        <v>7.0400000000000004E-2</v>
      </c>
    </row>
    <row r="33" spans="1:6" x14ac:dyDescent="0.25">
      <c r="A33">
        <v>2020</v>
      </c>
      <c r="B33" t="s">
        <v>80</v>
      </c>
      <c r="C33" t="s">
        <v>31</v>
      </c>
      <c r="D33">
        <v>0</v>
      </c>
      <c r="E33">
        <v>5.1999999999999998E-2</v>
      </c>
      <c r="F33" t="s">
        <v>83</v>
      </c>
    </row>
    <row r="34" spans="1:6" x14ac:dyDescent="0.25">
      <c r="A34">
        <v>2021</v>
      </c>
      <c r="B34" t="s">
        <v>80</v>
      </c>
      <c r="C34" t="s">
        <v>31</v>
      </c>
      <c r="D34">
        <v>0</v>
      </c>
      <c r="E34">
        <v>5.1999999999999998E-2</v>
      </c>
    </row>
    <row r="35" spans="1:6" x14ac:dyDescent="0.25">
      <c r="A35">
        <v>2022</v>
      </c>
      <c r="B35" t="s">
        <v>80</v>
      </c>
      <c r="C35" t="s">
        <v>31</v>
      </c>
      <c r="D35">
        <v>0</v>
      </c>
      <c r="E35">
        <v>5.1999999999999998E-2</v>
      </c>
    </row>
    <row r="36" spans="1:6" x14ac:dyDescent="0.25">
      <c r="A36">
        <v>2023</v>
      </c>
      <c r="B36" t="s">
        <v>80</v>
      </c>
      <c r="C36" t="s">
        <v>31</v>
      </c>
      <c r="D36">
        <v>0</v>
      </c>
      <c r="E36">
        <v>5.1999999999999998E-2</v>
      </c>
    </row>
    <row r="37" spans="1:6" x14ac:dyDescent="0.25">
      <c r="A37">
        <v>2024</v>
      </c>
      <c r="B37" t="s">
        <v>80</v>
      </c>
      <c r="C37" t="s">
        <v>31</v>
      </c>
      <c r="D37">
        <v>0</v>
      </c>
      <c r="E37">
        <v>5.1999999999999998E-2</v>
      </c>
    </row>
    <row r="38" spans="1:6" x14ac:dyDescent="0.25">
      <c r="A38">
        <v>2025</v>
      </c>
      <c r="B38" t="s">
        <v>80</v>
      </c>
      <c r="C38" t="s">
        <v>31</v>
      </c>
      <c r="D38">
        <v>0</v>
      </c>
      <c r="E38">
        <v>5.1999999999999998E-2</v>
      </c>
    </row>
    <row r="39" spans="1:6" x14ac:dyDescent="0.25">
      <c r="A39">
        <v>2026</v>
      </c>
      <c r="B39" t="s">
        <v>80</v>
      </c>
      <c r="C39" t="s">
        <v>31</v>
      </c>
      <c r="D39">
        <v>0</v>
      </c>
      <c r="E39">
        <v>5.1999999999999998E-2</v>
      </c>
    </row>
    <row r="40" spans="1:6" x14ac:dyDescent="0.25">
      <c r="A40">
        <v>2027</v>
      </c>
      <c r="B40" t="s">
        <v>80</v>
      </c>
      <c r="C40" t="s">
        <v>31</v>
      </c>
      <c r="D40">
        <v>0</v>
      </c>
      <c r="E40">
        <v>5.1999999999999998E-2</v>
      </c>
    </row>
    <row r="41" spans="1:6" x14ac:dyDescent="0.25">
      <c r="A41">
        <v>2028</v>
      </c>
      <c r="B41" t="s">
        <v>80</v>
      </c>
      <c r="C41" t="s">
        <v>31</v>
      </c>
      <c r="D41">
        <v>0</v>
      </c>
      <c r="E41">
        <v>5.1999999999999998E-2</v>
      </c>
    </row>
    <row r="42" spans="1:6" x14ac:dyDescent="0.25">
      <c r="A42">
        <v>2029</v>
      </c>
      <c r="B42" t="s">
        <v>80</v>
      </c>
      <c r="C42" t="s">
        <v>31</v>
      </c>
      <c r="D42">
        <v>0</v>
      </c>
      <c r="E42">
        <v>5.1999999999999998E-2</v>
      </c>
    </row>
    <row r="43" spans="1:6" x14ac:dyDescent="0.25">
      <c r="A43">
        <v>2030</v>
      </c>
      <c r="B43" t="s">
        <v>80</v>
      </c>
      <c r="C43" t="s">
        <v>31</v>
      </c>
      <c r="D43">
        <v>0</v>
      </c>
      <c r="E43">
        <v>5.1999999999999998E-2</v>
      </c>
    </row>
    <row r="44" spans="1:6" x14ac:dyDescent="0.25">
      <c r="A44">
        <v>2031</v>
      </c>
      <c r="B44" t="s">
        <v>80</v>
      </c>
      <c r="C44" t="s">
        <v>31</v>
      </c>
      <c r="D44">
        <v>0</v>
      </c>
      <c r="E44">
        <v>5.1999999999999998E-2</v>
      </c>
    </row>
    <row r="45" spans="1:6" x14ac:dyDescent="0.25">
      <c r="A45">
        <v>2032</v>
      </c>
      <c r="B45" t="s">
        <v>80</v>
      </c>
      <c r="C45" t="s">
        <v>31</v>
      </c>
      <c r="D45">
        <v>0</v>
      </c>
      <c r="E45">
        <v>5.1999999999999998E-2</v>
      </c>
    </row>
    <row r="46" spans="1:6" x14ac:dyDescent="0.25">
      <c r="A46">
        <v>2033</v>
      </c>
      <c r="B46" t="s">
        <v>80</v>
      </c>
      <c r="C46" t="s">
        <v>31</v>
      </c>
      <c r="D46">
        <v>0</v>
      </c>
      <c r="E46">
        <v>5.1999999999999998E-2</v>
      </c>
    </row>
    <row r="47" spans="1:6" x14ac:dyDescent="0.25">
      <c r="A47">
        <v>2034</v>
      </c>
      <c r="B47" t="s">
        <v>80</v>
      </c>
      <c r="C47" t="s">
        <v>31</v>
      </c>
      <c r="D47">
        <v>0</v>
      </c>
      <c r="E47">
        <v>5.1999999999999998E-2</v>
      </c>
    </row>
    <row r="48" spans="1:6" x14ac:dyDescent="0.25">
      <c r="A48">
        <v>2035</v>
      </c>
      <c r="B48" t="s">
        <v>80</v>
      </c>
      <c r="C48" t="s">
        <v>31</v>
      </c>
      <c r="D48">
        <v>0</v>
      </c>
      <c r="E48">
        <v>5.1999999999999998E-2</v>
      </c>
    </row>
    <row r="49" spans="1:6" x14ac:dyDescent="0.25">
      <c r="A49">
        <v>2036</v>
      </c>
      <c r="B49" t="s">
        <v>80</v>
      </c>
      <c r="C49" t="s">
        <v>31</v>
      </c>
      <c r="D49">
        <v>0</v>
      </c>
      <c r="E49">
        <v>5.1999999999999998E-2</v>
      </c>
    </row>
    <row r="50" spans="1:6" x14ac:dyDescent="0.25">
      <c r="A50">
        <v>2037</v>
      </c>
      <c r="B50" t="s">
        <v>80</v>
      </c>
      <c r="C50" t="s">
        <v>31</v>
      </c>
      <c r="D50">
        <v>0</v>
      </c>
      <c r="E50">
        <v>5.1999999999999998E-2</v>
      </c>
    </row>
    <row r="51" spans="1:6" x14ac:dyDescent="0.25">
      <c r="A51">
        <v>2038</v>
      </c>
      <c r="B51" t="s">
        <v>80</v>
      </c>
      <c r="C51" t="s">
        <v>31</v>
      </c>
      <c r="D51">
        <v>0</v>
      </c>
      <c r="E51">
        <v>5.1999999999999998E-2</v>
      </c>
    </row>
    <row r="52" spans="1:6" x14ac:dyDescent="0.25">
      <c r="A52">
        <v>2039</v>
      </c>
      <c r="B52" t="s">
        <v>80</v>
      </c>
      <c r="C52" t="s">
        <v>31</v>
      </c>
      <c r="D52">
        <v>0</v>
      </c>
      <c r="E52">
        <v>5.1999999999999998E-2</v>
      </c>
    </row>
    <row r="53" spans="1:6" x14ac:dyDescent="0.25">
      <c r="A53">
        <v>2040</v>
      </c>
      <c r="B53" t="s">
        <v>80</v>
      </c>
      <c r="C53" t="s">
        <v>31</v>
      </c>
      <c r="D53">
        <v>0</v>
      </c>
      <c r="E53">
        <v>5.1999999999999998E-2</v>
      </c>
    </row>
    <row r="54" spans="1:6" x14ac:dyDescent="0.25">
      <c r="A54">
        <v>2041</v>
      </c>
      <c r="B54" t="s">
        <v>80</v>
      </c>
      <c r="C54" t="s">
        <v>31</v>
      </c>
      <c r="D54">
        <v>0</v>
      </c>
      <c r="E54">
        <v>5.1999999999999998E-2</v>
      </c>
    </row>
    <row r="55" spans="1:6" x14ac:dyDescent="0.25">
      <c r="A55">
        <v>2042</v>
      </c>
      <c r="B55" t="s">
        <v>80</v>
      </c>
      <c r="C55" t="s">
        <v>31</v>
      </c>
      <c r="D55">
        <v>0</v>
      </c>
      <c r="E55">
        <v>5.1999999999999998E-2</v>
      </c>
    </row>
    <row r="56" spans="1:6" x14ac:dyDescent="0.25">
      <c r="A56">
        <v>2043</v>
      </c>
      <c r="B56" t="s">
        <v>80</v>
      </c>
      <c r="C56" t="s">
        <v>31</v>
      </c>
      <c r="D56">
        <v>0</v>
      </c>
      <c r="E56">
        <v>5.1999999999999998E-2</v>
      </c>
    </row>
    <row r="57" spans="1:6" x14ac:dyDescent="0.25">
      <c r="A57">
        <v>2044</v>
      </c>
      <c r="B57" t="s">
        <v>80</v>
      </c>
      <c r="C57" t="s">
        <v>31</v>
      </c>
      <c r="D57">
        <v>0</v>
      </c>
      <c r="E57">
        <v>5.1999999999999998E-2</v>
      </c>
    </row>
    <row r="58" spans="1:6" x14ac:dyDescent="0.25">
      <c r="A58">
        <v>2045</v>
      </c>
      <c r="B58" t="s">
        <v>80</v>
      </c>
      <c r="C58" t="s">
        <v>31</v>
      </c>
      <c r="D58">
        <v>0</v>
      </c>
      <c r="E58">
        <v>5.1999999999999998E-2</v>
      </c>
    </row>
    <row r="59" spans="1:6" x14ac:dyDescent="0.25">
      <c r="A59">
        <v>2046</v>
      </c>
      <c r="B59" t="s">
        <v>80</v>
      </c>
      <c r="C59" t="s">
        <v>31</v>
      </c>
      <c r="D59">
        <v>0</v>
      </c>
      <c r="E59">
        <v>5.1999999999999998E-2</v>
      </c>
    </row>
    <row r="60" spans="1:6" x14ac:dyDescent="0.25">
      <c r="A60">
        <v>2047</v>
      </c>
      <c r="B60" t="s">
        <v>80</v>
      </c>
      <c r="C60" t="s">
        <v>31</v>
      </c>
      <c r="D60">
        <v>0</v>
      </c>
      <c r="E60">
        <v>5.1999999999999998E-2</v>
      </c>
    </row>
    <row r="61" spans="1:6" x14ac:dyDescent="0.25">
      <c r="A61">
        <v>2048</v>
      </c>
      <c r="B61" t="s">
        <v>80</v>
      </c>
      <c r="C61" t="s">
        <v>31</v>
      </c>
      <c r="D61">
        <v>0</v>
      </c>
      <c r="E61">
        <v>5.1999999999999998E-2</v>
      </c>
    </row>
    <row r="62" spans="1:6" x14ac:dyDescent="0.25">
      <c r="A62">
        <v>2049</v>
      </c>
      <c r="B62" t="s">
        <v>80</v>
      </c>
      <c r="C62" t="s">
        <v>31</v>
      </c>
      <c r="D62">
        <v>0</v>
      </c>
      <c r="E62">
        <v>5.1999999999999998E-2</v>
      </c>
    </row>
    <row r="63" spans="1:6" x14ac:dyDescent="0.25">
      <c r="A63">
        <v>2050</v>
      </c>
      <c r="B63" t="s">
        <v>80</v>
      </c>
      <c r="C63" t="s">
        <v>31</v>
      </c>
      <c r="D63">
        <v>0</v>
      </c>
      <c r="E63">
        <v>5.1999999999999998E-2</v>
      </c>
    </row>
    <row r="64" spans="1:6" x14ac:dyDescent="0.25">
      <c r="A64">
        <v>2020</v>
      </c>
      <c r="B64" t="s">
        <v>95</v>
      </c>
      <c r="C64" t="s">
        <v>32</v>
      </c>
      <c r="D64">
        <v>0</v>
      </c>
      <c r="E64" s="14">
        <v>0.05</v>
      </c>
      <c r="F64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Demand</vt:lpstr>
      <vt:lpstr>Defined Supply</vt:lpstr>
      <vt:lpstr>Fuel Production</vt:lpstr>
      <vt:lpstr>Coproducts</vt:lpstr>
      <vt:lpstr>Production Limits</vt:lpstr>
      <vt:lpstr>Feedstock</vt:lpstr>
      <vt:lpstr>LCFS Benchmark</vt:lpstr>
      <vt:lpstr>Credit Type Limits</vt:lpstr>
      <vt:lpstr>Additional Credits</vt:lpstr>
      <vt:lpstr>Blend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Kessler, Jeff@ARB</cp:lastModifiedBy>
  <dcterms:created xsi:type="dcterms:W3CDTF">2022-03-22T21:00:26Z</dcterms:created>
  <dcterms:modified xsi:type="dcterms:W3CDTF">2022-04-13T16:11:34Z</dcterms:modified>
</cp:coreProperties>
</file>