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kessler\Documents\GitHub\CATS-Model\scenarios\reference\"/>
    </mc:Choice>
  </mc:AlternateContent>
  <xr:revisionPtr revIDLastSave="0" documentId="13_ncr:1_{A66F9BBA-45B2-41C4-A286-F3640C8AD2E5}" xr6:coauthVersionLast="47" xr6:coauthVersionMax="47" xr10:uidLastSave="{00000000-0000-0000-0000-000000000000}"/>
  <bookViews>
    <workbookView xWindow="3165" yWindow="2025" windowWidth="25635" windowHeight="15255" firstSheet="2" activeTab="3" xr2:uid="{00000000-000D-0000-FFFF-FFFF00000000}"/>
  </bookViews>
  <sheets>
    <sheet name="Energy Demand" sheetId="1" r:id="rId1"/>
    <sheet name="Defined Supply" sheetId="2" r:id="rId2"/>
    <sheet name="Fuel Production" sheetId="3" r:id="rId3"/>
    <sheet name="Feedstock Limits" sheetId="12" r:id="rId4"/>
    <sheet name="Coproducts" sheetId="10" r:id="rId5"/>
    <sheet name="Production Limits" sheetId="4" r:id="rId6"/>
    <sheet name="Feedstock" sheetId="5" r:id="rId7"/>
    <sheet name="LCFS Benchmark" sheetId="11" r:id="rId8"/>
    <sheet name="Credit Type Limits" sheetId="7" r:id="rId9"/>
    <sheet name="Blend Requirements" sheetId="9" r:id="rId10"/>
    <sheet name="Additional Credits" sheetId="8" r:id="rId11"/>
  </sheets>
  <definedNames>
    <definedName name="_xlnm._FilterDatabase" localSheetId="2" hidden="1">'Fuel Production'!$A$1:$U$64</definedName>
    <definedName name="_xlnm._FilterDatabase" localSheetId="5" hidden="1">'Production Limits'!$A$1:$D$113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7" i="8" l="1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10" i="8"/>
  <c r="C9" i="8"/>
  <c r="C8" i="8"/>
  <c r="C7" i="8"/>
  <c r="C6" i="8"/>
  <c r="D12" i="11"/>
  <c r="E67" i="8" l="1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63" i="3" l="1"/>
  <c r="E62" i="3"/>
  <c r="E64" i="8" l="1"/>
  <c r="C64" i="8" s="1"/>
  <c r="E65" i="8"/>
  <c r="C65" i="8" s="1"/>
  <c r="E66" i="8"/>
  <c r="C66" i="8" s="1"/>
  <c r="T59" i="3" l="1"/>
  <c r="I59" i="3"/>
  <c r="C112" i="4" l="1"/>
  <c r="C3" i="2"/>
  <c r="E4" i="3"/>
  <c r="E3" i="3"/>
  <c r="E7" i="3"/>
  <c r="E6" i="3"/>
  <c r="E61" i="3"/>
  <c r="E60" i="3"/>
  <c r="D34" i="11"/>
  <c r="C61" i="4" l="1"/>
  <c r="I5" i="3" l="1"/>
  <c r="T5" i="3"/>
  <c r="T2" i="3"/>
  <c r="I2" i="3"/>
  <c r="T57" i="3" l="1"/>
  <c r="I57" i="3"/>
  <c r="D24" i="11" l="1"/>
  <c r="D25" i="11"/>
  <c r="D26" i="11"/>
  <c r="D27" i="11"/>
  <c r="D28" i="11"/>
  <c r="D29" i="11"/>
  <c r="D30" i="11"/>
  <c r="D31" i="11"/>
  <c r="D32" i="11"/>
  <c r="D33" i="11"/>
  <c r="D23" i="11"/>
  <c r="D14" i="11"/>
  <c r="D15" i="11"/>
  <c r="D16" i="11"/>
  <c r="D17" i="11"/>
  <c r="D18" i="11"/>
  <c r="D19" i="11"/>
  <c r="D20" i="11"/>
  <c r="D21" i="11"/>
  <c r="D22" i="11"/>
  <c r="D13" i="11"/>
  <c r="D3" i="11"/>
  <c r="D4" i="11"/>
  <c r="D5" i="11"/>
  <c r="D6" i="11"/>
  <c r="D7" i="11"/>
  <c r="D8" i="11"/>
  <c r="D9" i="11"/>
  <c r="D10" i="11"/>
  <c r="D11" i="11"/>
  <c r="D2" i="11"/>
  <c r="T30" i="3" l="1"/>
  <c r="C5" i="2"/>
  <c r="C6" i="2" s="1"/>
  <c r="C7" i="2" s="1"/>
  <c r="C8" i="2" s="1"/>
  <c r="C9" i="2" s="1"/>
  <c r="C10" i="2" s="1"/>
  <c r="C11" i="2" s="1"/>
  <c r="C12" i="2" s="1"/>
  <c r="C111" i="4" l="1"/>
  <c r="AL2" i="5" l="1"/>
  <c r="AF1" i="5"/>
  <c r="AG1" i="5" s="1"/>
  <c r="AH1" i="5" s="1"/>
  <c r="AI1" i="5" s="1"/>
  <c r="AJ1" i="5" s="1"/>
  <c r="AK1" i="5" s="1"/>
  <c r="AL1" i="5" s="1"/>
  <c r="C65" i="4"/>
  <c r="C67" i="4" s="1"/>
  <c r="C69" i="4" s="1"/>
  <c r="C71" i="4" s="1"/>
  <c r="C73" i="4" s="1"/>
  <c r="C75" i="4" s="1"/>
  <c r="C77" i="4" s="1"/>
  <c r="C79" i="4" s="1"/>
  <c r="C81" i="4" s="1"/>
  <c r="C83" i="4" s="1"/>
  <c r="C85" i="4" s="1"/>
  <c r="C87" i="4" s="1"/>
  <c r="C89" i="4" s="1"/>
  <c r="C91" i="4" s="1"/>
  <c r="C93" i="4" s="1"/>
  <c r="C95" i="4" s="1"/>
  <c r="C97" i="4" s="1"/>
  <c r="C99" i="4" s="1"/>
  <c r="C101" i="4" s="1"/>
  <c r="C103" i="4" s="1"/>
  <c r="C105" i="4" s="1"/>
  <c r="C107" i="4" s="1"/>
  <c r="C109" i="4" s="1"/>
  <c r="B65" i="4"/>
  <c r="B67" i="4" s="1"/>
  <c r="B69" i="4" s="1"/>
  <c r="B71" i="4" s="1"/>
  <c r="B73" i="4" s="1"/>
  <c r="B75" i="4" s="1"/>
  <c r="B77" i="4" s="1"/>
  <c r="B79" i="4" s="1"/>
  <c r="B81" i="4" s="1"/>
  <c r="B83" i="4" s="1"/>
  <c r="B85" i="4" s="1"/>
  <c r="B87" i="4" s="1"/>
  <c r="B89" i="4" s="1"/>
  <c r="B91" i="4" s="1"/>
  <c r="B93" i="4" s="1"/>
  <c r="B95" i="4" s="1"/>
  <c r="B97" i="4" s="1"/>
  <c r="B99" i="4" s="1"/>
  <c r="B101" i="4" s="1"/>
  <c r="B103" i="4" s="1"/>
  <c r="B105" i="4" s="1"/>
  <c r="B107" i="4" s="1"/>
  <c r="B109" i="4" s="1"/>
  <c r="A65" i="4"/>
  <c r="A67" i="4" s="1"/>
  <c r="A69" i="4" s="1"/>
  <c r="A71" i="4" s="1"/>
  <c r="A73" i="4" s="1"/>
  <c r="A75" i="4" s="1"/>
  <c r="A77" i="4" s="1"/>
  <c r="A79" i="4" s="1"/>
  <c r="A81" i="4" s="1"/>
  <c r="A83" i="4" s="1"/>
  <c r="A85" i="4" s="1"/>
  <c r="A87" i="4" s="1"/>
  <c r="A89" i="4" s="1"/>
  <c r="A91" i="4" s="1"/>
  <c r="A93" i="4" s="1"/>
  <c r="A95" i="4" s="1"/>
  <c r="A97" i="4" s="1"/>
  <c r="A99" i="4" s="1"/>
  <c r="A101" i="4" s="1"/>
  <c r="A103" i="4" s="1"/>
  <c r="A105" i="4" s="1"/>
  <c r="A107" i="4" s="1"/>
  <c r="A109" i="4" s="1"/>
  <c r="C64" i="4"/>
  <c r="C66" i="4" s="1"/>
  <c r="C68" i="4" s="1"/>
  <c r="C70" i="4" s="1"/>
  <c r="C72" i="4" s="1"/>
  <c r="C74" i="4" s="1"/>
  <c r="C76" i="4" s="1"/>
  <c r="C78" i="4" s="1"/>
  <c r="C80" i="4" s="1"/>
  <c r="C82" i="4" s="1"/>
  <c r="C84" i="4" s="1"/>
  <c r="C86" i="4" s="1"/>
  <c r="C88" i="4" s="1"/>
  <c r="C90" i="4" s="1"/>
  <c r="C92" i="4" s="1"/>
  <c r="C94" i="4" s="1"/>
  <c r="C96" i="4" s="1"/>
  <c r="C98" i="4" s="1"/>
  <c r="C100" i="4" s="1"/>
  <c r="C102" i="4" s="1"/>
  <c r="C104" i="4" s="1"/>
  <c r="C106" i="4" s="1"/>
  <c r="C108" i="4" s="1"/>
  <c r="B64" i="4"/>
  <c r="B66" i="4" s="1"/>
  <c r="B68" i="4" s="1"/>
  <c r="B70" i="4" s="1"/>
  <c r="B72" i="4" s="1"/>
  <c r="B74" i="4" s="1"/>
  <c r="B76" i="4" s="1"/>
  <c r="B78" i="4" s="1"/>
  <c r="B80" i="4" s="1"/>
  <c r="B82" i="4" s="1"/>
  <c r="B84" i="4" s="1"/>
  <c r="B86" i="4" s="1"/>
  <c r="B88" i="4" s="1"/>
  <c r="B90" i="4" s="1"/>
  <c r="B92" i="4" s="1"/>
  <c r="B94" i="4" s="1"/>
  <c r="B96" i="4" s="1"/>
  <c r="B98" i="4" s="1"/>
  <c r="B100" i="4" s="1"/>
  <c r="B102" i="4" s="1"/>
  <c r="B104" i="4" s="1"/>
  <c r="B106" i="4" s="1"/>
  <c r="B108" i="4" s="1"/>
  <c r="A64" i="4"/>
  <c r="A66" i="4" s="1"/>
  <c r="A68" i="4" s="1"/>
  <c r="A70" i="4" s="1"/>
  <c r="A72" i="4" s="1"/>
  <c r="A74" i="4" s="1"/>
  <c r="A76" i="4" s="1"/>
  <c r="A78" i="4" s="1"/>
  <c r="A80" i="4" s="1"/>
  <c r="A82" i="4" s="1"/>
  <c r="A84" i="4" s="1"/>
  <c r="A86" i="4" s="1"/>
  <c r="A88" i="4" s="1"/>
  <c r="A90" i="4" s="1"/>
  <c r="A92" i="4" s="1"/>
  <c r="A94" i="4" s="1"/>
  <c r="A96" i="4" s="1"/>
  <c r="A98" i="4" s="1"/>
  <c r="A100" i="4" s="1"/>
  <c r="A102" i="4" s="1"/>
  <c r="A104" i="4" s="1"/>
  <c r="A106" i="4" s="1"/>
  <c r="A108" i="4" s="1"/>
  <c r="A6" i="4"/>
  <c r="A8" i="4" s="1"/>
  <c r="A10" i="4" s="1"/>
  <c r="A12" i="4" s="1"/>
  <c r="A14" i="4" s="1"/>
  <c r="A16" i="4" s="1"/>
  <c r="A18" i="4" s="1"/>
  <c r="A20" i="4" s="1"/>
  <c r="A22" i="4" s="1"/>
  <c r="A24" i="4" s="1"/>
  <c r="A26" i="4" s="1"/>
  <c r="A28" i="4" s="1"/>
  <c r="A30" i="4" s="1"/>
  <c r="A32" i="4" s="1"/>
  <c r="A34" i="4" s="1"/>
  <c r="A36" i="4" s="1"/>
  <c r="A38" i="4" s="1"/>
  <c r="A40" i="4" s="1"/>
  <c r="A42" i="4" s="1"/>
  <c r="A44" i="4" s="1"/>
  <c r="A46" i="4" s="1"/>
  <c r="A48" i="4" s="1"/>
  <c r="A50" i="4" s="1"/>
  <c r="A52" i="4" s="1"/>
  <c r="A54" i="4" s="1"/>
  <c r="A56" i="4" s="1"/>
  <c r="A58" i="4" s="1"/>
  <c r="A60" i="4" s="1"/>
  <c r="A5" i="4"/>
  <c r="A7" i="4" s="1"/>
  <c r="A9" i="4" s="1"/>
  <c r="A11" i="4" s="1"/>
  <c r="A13" i="4" s="1"/>
  <c r="A15" i="4" s="1"/>
  <c r="A17" i="4" s="1"/>
  <c r="A19" i="4" s="1"/>
  <c r="A21" i="4" s="1"/>
  <c r="A23" i="4" s="1"/>
  <c r="A25" i="4" s="1"/>
  <c r="A27" i="4" s="1"/>
  <c r="A29" i="4" s="1"/>
  <c r="A31" i="4" s="1"/>
  <c r="A33" i="4" s="1"/>
  <c r="A35" i="4" s="1"/>
  <c r="A37" i="4" s="1"/>
  <c r="A39" i="4" s="1"/>
  <c r="A41" i="4" s="1"/>
  <c r="A43" i="4" s="1"/>
  <c r="A45" i="4" s="1"/>
  <c r="A47" i="4" s="1"/>
  <c r="A49" i="4" s="1"/>
  <c r="A51" i="4" s="1"/>
  <c r="A53" i="4" s="1"/>
  <c r="A55" i="4" s="1"/>
  <c r="A57" i="4" s="1"/>
  <c r="A59" i="4" s="1"/>
  <c r="C2" i="4"/>
  <c r="T28" i="3"/>
  <c r="I28" i="3"/>
  <c r="T27" i="3"/>
  <c r="I27" i="3"/>
  <c r="T26" i="3"/>
  <c r="I26" i="3"/>
  <c r="T25" i="3"/>
  <c r="I25" i="3"/>
  <c r="T24" i="3"/>
  <c r="I24" i="3"/>
  <c r="T23" i="3"/>
  <c r="I23" i="3"/>
  <c r="T22" i="3"/>
  <c r="I22" i="3"/>
  <c r="T21" i="3"/>
  <c r="I21" i="3"/>
  <c r="T20" i="3"/>
  <c r="I20" i="3"/>
  <c r="T19" i="3"/>
  <c r="I19" i="3"/>
  <c r="T18" i="3"/>
  <c r="I18" i="3"/>
  <c r="T17" i="3"/>
  <c r="I17" i="3"/>
  <c r="T16" i="3"/>
  <c r="I16" i="3"/>
  <c r="T15" i="3"/>
  <c r="I15" i="3"/>
  <c r="T14" i="3"/>
  <c r="I14" i="3"/>
  <c r="T13" i="3"/>
  <c r="I13" i="3"/>
  <c r="T51" i="3"/>
  <c r="T39" i="3"/>
  <c r="T50" i="3"/>
  <c r="T38" i="3"/>
  <c r="T37" i="3"/>
  <c r="T42" i="3"/>
  <c r="T44" i="3"/>
  <c r="T58" i="3"/>
  <c r="I58" i="3"/>
  <c r="T34" i="3"/>
  <c r="I34" i="3"/>
  <c r="T33" i="3"/>
  <c r="I33" i="3"/>
  <c r="T45" i="3"/>
  <c r="I45" i="3"/>
  <c r="T47" i="3"/>
  <c r="I47" i="3"/>
  <c r="T49" i="3"/>
  <c r="T53" i="3"/>
  <c r="T48" i="3"/>
  <c r="T32" i="3"/>
  <c r="T12" i="3"/>
  <c r="I12" i="3"/>
  <c r="T11" i="3"/>
  <c r="G11" i="3"/>
  <c r="T4" i="3"/>
  <c r="T3" i="3"/>
  <c r="T36" i="3"/>
  <c r="T41" i="3"/>
  <c r="T35" i="3"/>
  <c r="T9" i="3"/>
  <c r="T63" i="3"/>
  <c r="I63" i="3"/>
  <c r="T62" i="3"/>
  <c r="I62" i="3"/>
  <c r="T29" i="3"/>
  <c r="T64" i="3"/>
  <c r="T8" i="3"/>
  <c r="T31" i="3"/>
  <c r="T54" i="3"/>
  <c r="T56" i="3"/>
  <c r="T46" i="3"/>
  <c r="M46" i="3"/>
  <c r="T7" i="3"/>
  <c r="T6" i="3"/>
  <c r="T61" i="3"/>
  <c r="T60" i="3"/>
  <c r="D22" i="9"/>
  <c r="D23" i="9" s="1"/>
  <c r="D24" i="9" s="1"/>
  <c r="D25" i="9" s="1"/>
  <c r="D26" i="9" s="1"/>
  <c r="D27" i="9" s="1"/>
  <c r="D28" i="9" s="1"/>
  <c r="D29" i="9" s="1"/>
  <c r="D30" i="9" s="1"/>
  <c r="D31" i="9" s="1"/>
  <c r="D32" i="9" s="1"/>
  <c r="D8" i="9"/>
  <c r="D9" i="9"/>
  <c r="D11" i="9" s="1"/>
  <c r="D12" i="9" s="1"/>
  <c r="D13" i="9" s="1"/>
  <c r="D14" i="9" s="1"/>
  <c r="D15" i="9" s="1"/>
  <c r="D16" i="9" s="1"/>
  <c r="D17" i="9" s="1"/>
  <c r="D18" i="9" s="1"/>
  <c r="D19" i="9" s="1"/>
  <c r="D20" i="9" s="1"/>
  <c r="D21" i="9" s="1"/>
  <c r="D7" i="9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 s="1"/>
</calcChain>
</file>

<file path=xl/sharedStrings.xml><?xml version="1.0" encoding="utf-8"?>
<sst xmlns="http://schemas.openxmlformats.org/spreadsheetml/2006/main" count="1656" uniqueCount="189">
  <si>
    <t>Year</t>
  </si>
  <si>
    <t>Fuel Pool</t>
  </si>
  <si>
    <t>Energy</t>
  </si>
  <si>
    <t>Fuel</t>
  </si>
  <si>
    <t>Policy Attribution</t>
  </si>
  <si>
    <t>Feedstock</t>
  </si>
  <si>
    <t>Conversion Cost</t>
  </si>
  <si>
    <t>Units Notes</t>
  </si>
  <si>
    <t>Conversion Yield</t>
  </si>
  <si>
    <t>Conversion Units</t>
  </si>
  <si>
    <t>Carbon Intensity</t>
  </si>
  <si>
    <t>Exogenous Subsidy</t>
  </si>
  <si>
    <t>Subsidy Unit Notes</t>
  </si>
  <si>
    <t>Credit Type</t>
  </si>
  <si>
    <t>LCFS Benchmark</t>
  </si>
  <si>
    <t>Blend Requirement</t>
  </si>
  <si>
    <t>Results Units</t>
  </si>
  <si>
    <t>Results Notes</t>
  </si>
  <si>
    <t>Maximum Volume</t>
  </si>
  <si>
    <t>Maximum YoY Percent Change</t>
  </si>
  <si>
    <t>Units</t>
  </si>
  <si>
    <t>Benchmark</t>
  </si>
  <si>
    <t>Standard</t>
  </si>
  <si>
    <t>Minimum</t>
  </si>
  <si>
    <t>Maximum</t>
  </si>
  <si>
    <t>Quantity</t>
  </si>
  <si>
    <t>Requirement Name</t>
  </si>
  <si>
    <t>Minimum Percent Energy</t>
  </si>
  <si>
    <t>Maximum Percent Energy</t>
  </si>
  <si>
    <t>CNG</t>
  </si>
  <si>
    <t>Diesel</t>
  </si>
  <si>
    <t>Gasoline</t>
  </si>
  <si>
    <t>Renewable Diesel</t>
  </si>
  <si>
    <t>Virgin Oils</t>
  </si>
  <si>
    <t>MJ/ton</t>
  </si>
  <si>
    <t>$/ton</t>
  </si>
  <si>
    <t>$/MJ</t>
  </si>
  <si>
    <t>Waste Oils</t>
  </si>
  <si>
    <t>Biodiesel</t>
  </si>
  <si>
    <t>Renewable Gasoline</t>
  </si>
  <si>
    <t>Natural Gas</t>
  </si>
  <si>
    <t>Oil</t>
  </si>
  <si>
    <t>Ethanol</t>
  </si>
  <si>
    <t>Corn</t>
  </si>
  <si>
    <t>Jet Fuel</t>
  </si>
  <si>
    <t>Electricity</t>
  </si>
  <si>
    <t>LDV-e</t>
  </si>
  <si>
    <t>E85</t>
  </si>
  <si>
    <t>CCS</t>
  </si>
  <si>
    <t>HDV-H2</t>
  </si>
  <si>
    <t>Landfills</t>
  </si>
  <si>
    <t>Alt Jet</t>
  </si>
  <si>
    <t>HDV Hydrogen</t>
  </si>
  <si>
    <t>HDV Hydrogen-CCS</t>
  </si>
  <si>
    <t>Conv. Jet</t>
  </si>
  <si>
    <t>DACCS</t>
  </si>
  <si>
    <t>$/ton sequestered</t>
  </si>
  <si>
    <t>ton/ton</t>
  </si>
  <si>
    <t>Ethanol w. CCS</t>
  </si>
  <si>
    <t>DieselBenchmark</t>
  </si>
  <si>
    <t>GasolineBenchmark</t>
  </si>
  <si>
    <t>JetBenchmark</t>
  </si>
  <si>
    <t>$/MWh</t>
  </si>
  <si>
    <t>MJ/MWh</t>
  </si>
  <si>
    <t>$/barrel</t>
  </si>
  <si>
    <t>$/barrel and barrels</t>
  </si>
  <si>
    <t>$/MMBTU</t>
  </si>
  <si>
    <t>DACCSBenchmark</t>
  </si>
  <si>
    <t>MJ/barrel</t>
  </si>
  <si>
    <t>gCO2e/MJ</t>
  </si>
  <si>
    <t>gCO2e/ton</t>
  </si>
  <si>
    <t>inf</t>
  </si>
  <si>
    <t>$/bushel</t>
  </si>
  <si>
    <t>MJ/bushel</t>
  </si>
  <si>
    <t>EthanolBlend</t>
  </si>
  <si>
    <t>BiodieselBlend</t>
  </si>
  <si>
    <t>Notes</t>
  </si>
  <si>
    <t>10% EtOH By Volume</t>
  </si>
  <si>
    <t>17% Biodiesel by Volume</t>
  </si>
  <si>
    <t>References</t>
  </si>
  <si>
    <t>https://www.ams.usda.gov/mnreports/nw_gr212.txt</t>
  </si>
  <si>
    <t>MJ/MMBTU</t>
  </si>
  <si>
    <t>Default</t>
  </si>
  <si>
    <t>EER</t>
  </si>
  <si>
    <t>From regerssion on spot market prices using EIA Data</t>
  </si>
  <si>
    <t>https://afdc.energy.gov/fuels/prices.html</t>
  </si>
  <si>
    <t>LDV-H2</t>
  </si>
  <si>
    <t>LDV Hydrogen</t>
  </si>
  <si>
    <t>LDV Hydrogen-CCS</t>
  </si>
  <si>
    <t>LDV-e (0-CI)</t>
  </si>
  <si>
    <t>LDV-e (grid)</t>
  </si>
  <si>
    <t>Production Multiplier</t>
  </si>
  <si>
    <t>Base Fuel</t>
  </si>
  <si>
    <t>Exceed?</t>
  </si>
  <si>
    <t>Electricity for LDVs</t>
  </si>
  <si>
    <t>Hydrogen for HDV</t>
  </si>
  <si>
    <t>Alternative Jet Fuel</t>
  </si>
  <si>
    <t>Conventional Jet Fuel</t>
  </si>
  <si>
    <t>Air Capture Credits</t>
  </si>
  <si>
    <t>Hydrogen for LDV</t>
  </si>
  <si>
    <t>Results Name</t>
  </si>
  <si>
    <t>Results Multiplier</t>
  </si>
  <si>
    <t>Converts from MJ to MM GGE</t>
  </si>
  <si>
    <t>mm gal</t>
  </si>
  <si>
    <t>mm kg</t>
  </si>
  <si>
    <t>mm DGE</t>
  </si>
  <si>
    <t>MMT</t>
  </si>
  <si>
    <t>1000 MWh</t>
  </si>
  <si>
    <t>ULSD</t>
  </si>
  <si>
    <t>CARBOB</t>
  </si>
  <si>
    <t>Incremental Deficits</t>
  </si>
  <si>
    <t>Fixed Guideway</t>
  </si>
  <si>
    <t>Forklift Credits</t>
  </si>
  <si>
    <t>Other offroad</t>
  </si>
  <si>
    <t>Additional Credits</t>
  </si>
  <si>
    <t>NA</t>
  </si>
  <si>
    <t>credit/credit</t>
  </si>
  <si>
    <t>$/credit</t>
  </si>
  <si>
    <t>Incremental Deficits. Avg from 2022 LRT</t>
  </si>
  <si>
    <t>Cost is set high so additional credits aren't produced beyond what is automatically added</t>
  </si>
  <si>
    <t>Crop</t>
  </si>
  <si>
    <t>HDV-e</t>
  </si>
  <si>
    <t>HDV-e (grid)</t>
  </si>
  <si>
    <t>HDV-e (0-CI)</t>
  </si>
  <si>
    <t>Electricity for HDVs</t>
  </si>
  <si>
    <t>CNG from Dairies</t>
  </si>
  <si>
    <t>Reduction Percent</t>
  </si>
  <si>
    <t>Dairy Gas to RNG</t>
  </si>
  <si>
    <t>Landfill CNG</t>
  </si>
  <si>
    <t>Landfill Gas for CNG</t>
  </si>
  <si>
    <t>Dairy Gas to Electricity</t>
  </si>
  <si>
    <t>NG for CNG</t>
  </si>
  <si>
    <t>HDV Hydrogen (0-CI)</t>
  </si>
  <si>
    <t>LDV Hydrogen (0-CI)</t>
  </si>
  <si>
    <t>Diesel 2010 Baseline</t>
  </si>
  <si>
    <t>Gasoline 2010 Baseline</t>
  </si>
  <si>
    <t>Jet 2010 Baseline</t>
  </si>
  <si>
    <t>LDV HRI + FCI Credits</t>
  </si>
  <si>
    <t>MHDV HRI + FCI Credits</t>
  </si>
  <si>
    <t>Deficit Gas</t>
  </si>
  <si>
    <t>Deficit Diesel</t>
  </si>
  <si>
    <t>Advanced Credit</t>
  </si>
  <si>
    <t>Advanced Credits</t>
  </si>
  <si>
    <t>Bank Drawdown</t>
  </si>
  <si>
    <t>45Q subsidy @ $130/ton</t>
  </si>
  <si>
    <t>RIN price &amp; IRA tax credit (.019+.002)</t>
  </si>
  <si>
    <t>RIN price &amp; IRA tax credit (.019+.005)</t>
  </si>
  <si>
    <t>Assuming CCS @ 50$/ton, RIN subsidy+IRA tax credit (.014+.002)</t>
  </si>
  <si>
    <t>Exceed</t>
  </si>
  <si>
    <t>45V IRA Tax Credit</t>
  </si>
  <si>
    <t>45Y IRA Tax Credit</t>
  </si>
  <si>
    <t>RECs included + 45Y IRA Tax Credit</t>
  </si>
  <si>
    <t>Min 0.5 MJ of Alt Jet produced per 100 MJ of RD</t>
  </si>
  <si>
    <t>1 MJ of Rewewable Gasoline per 100 MJ of RD.  Consistent w. what CA has been receiving</t>
  </si>
  <si>
    <t>5% of deficits</t>
  </si>
  <si>
    <t>Petroleum Projects</t>
  </si>
  <si>
    <t>Average of 2017-2021</t>
  </si>
  <si>
    <t xml:space="preserve">Holding 2021 value static (eCHE, eOGV, eTRU 2021) </t>
  </si>
  <si>
    <t xml:space="preserve">Growth using Linear regression of 2019-2021 </t>
  </si>
  <si>
    <t>Deficit Jet</t>
  </si>
  <si>
    <t>BD Waste</t>
  </si>
  <si>
    <t>RD Waste</t>
  </si>
  <si>
    <t>Grid EV</t>
  </si>
  <si>
    <t>0 EV</t>
  </si>
  <si>
    <t>Eth</t>
  </si>
  <si>
    <t>RG Waste</t>
  </si>
  <si>
    <t>H2 NG</t>
  </si>
  <si>
    <t>H2 CCS</t>
  </si>
  <si>
    <t>H2 RG</t>
  </si>
  <si>
    <t>Eth CCS</t>
  </si>
  <si>
    <t>E85 CCS</t>
  </si>
  <si>
    <t>E85 w. CCs</t>
  </si>
  <si>
    <t>H2 Grid</t>
  </si>
  <si>
    <t>H2 0</t>
  </si>
  <si>
    <t>BE Grid</t>
  </si>
  <si>
    <t>BE 0</t>
  </si>
  <si>
    <t>H2 HD NG</t>
  </si>
  <si>
    <t>Gradual phase out from no new applications</t>
  </si>
  <si>
    <t>No Subsidy, because expansion cost is D6 RIN price</t>
  </si>
  <si>
    <t>Dairy</t>
  </si>
  <si>
    <t>Dairy Gas for CNG</t>
  </si>
  <si>
    <t>LDV-e (Dairy Gas)</t>
  </si>
  <si>
    <t>Dairy Electric</t>
  </si>
  <si>
    <t>Electricity for LDVs (Dairy)</t>
  </si>
  <si>
    <t>HDV Hydrogen (Dairy Gas)</t>
  </si>
  <si>
    <t>LDV Hydrogen (Dairy Gas)</t>
  </si>
  <si>
    <t>HDV-e (Dairy Gas)</t>
  </si>
  <si>
    <t>Electricity for HDVs (Dairy)</t>
  </si>
  <si>
    <t>Feedstock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</si>
</sst>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MS Shell Dlg 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9" fontId="0" fillId="0" borderId="0" xfId="0" applyNumberFormat="1"/>
    <xf numFmtId="1" fontId="0" fillId="0" borderId="0" xfId="0" applyNumberFormat="1"/>
    <xf numFmtId="0" fontId="4" fillId="0" borderId="0" xfId="0" applyFont="1"/>
    <xf numFmtId="164" fontId="0" fillId="0" borderId="0" xfId="1" applyNumberFormat="1" applyFont="1"/>
    <xf numFmtId="0" fontId="1" fillId="0" borderId="0" xfId="0" applyFont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165" fontId="0" fillId="0" borderId="0" xfId="2" applyNumberFormat="1" applyFont="1"/>
    <xf numFmtId="10" fontId="0" fillId="0" borderId="0" xfId="1" applyNumberFormat="1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4" fillId="0" borderId="1" xfId="0" applyFont="1" applyBorder="1"/>
    <xf numFmtId="0" fontId="0" fillId="0" borderId="0" xfId="0" applyAlignment="1">
      <alignment vertical="center" wrapText="1"/>
    </xf>
    <xf numFmtId="1" fontId="0" fillId="0" borderId="0" xfId="2" applyNumberFormat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06"/>
  <sheetViews>
    <sheetView zoomScaleNormal="100" workbookViewId="0">
      <selection activeCell="E12" sqref="E12"/>
    </sheetView>
  </sheetViews>
  <sheetFormatPr defaultRowHeight="15" x14ac:dyDescent="0.25"/>
  <cols>
    <col min="4" max="4" width="12.85546875" customWidth="1"/>
  </cols>
  <sheetData>
    <row r="1" spans="1:4" x14ac:dyDescent="0.25">
      <c r="A1" s="14" t="s">
        <v>0</v>
      </c>
      <c r="B1" s="14" t="s">
        <v>1</v>
      </c>
      <c r="C1" s="14" t="s">
        <v>2</v>
      </c>
      <c r="D1" s="14" t="s">
        <v>93</v>
      </c>
    </row>
    <row r="2" spans="1:4" x14ac:dyDescent="0.25">
      <c r="A2">
        <v>2022</v>
      </c>
      <c r="B2" t="s">
        <v>31</v>
      </c>
      <c r="C2">
        <v>1633964216955.0972</v>
      </c>
      <c r="D2" t="b">
        <v>0</v>
      </c>
    </row>
    <row r="3" spans="1:4" x14ac:dyDescent="0.25">
      <c r="A3">
        <v>2023</v>
      </c>
      <c r="B3" t="s">
        <v>31</v>
      </c>
      <c r="C3">
        <v>1601070987026.4329</v>
      </c>
      <c r="D3" t="b">
        <v>0</v>
      </c>
    </row>
    <row r="4" spans="1:4" x14ac:dyDescent="0.25">
      <c r="A4">
        <v>2024</v>
      </c>
      <c r="B4" t="s">
        <v>31</v>
      </c>
      <c r="C4">
        <v>1565148667944.7292</v>
      </c>
      <c r="D4" t="b">
        <v>0</v>
      </c>
    </row>
    <row r="5" spans="1:4" x14ac:dyDescent="0.25">
      <c r="A5">
        <v>2025</v>
      </c>
      <c r="B5" t="s">
        <v>31</v>
      </c>
      <c r="C5">
        <v>1528384003876.4238</v>
      </c>
      <c r="D5" t="b">
        <v>0</v>
      </c>
    </row>
    <row r="6" spans="1:4" x14ac:dyDescent="0.25">
      <c r="A6">
        <v>2026</v>
      </c>
      <c r="B6" t="s">
        <v>31</v>
      </c>
      <c r="C6">
        <v>1487299546846.9709</v>
      </c>
      <c r="D6" t="b">
        <v>0</v>
      </c>
    </row>
    <row r="7" spans="1:4" x14ac:dyDescent="0.25">
      <c r="A7">
        <v>2027</v>
      </c>
      <c r="B7" t="s">
        <v>31</v>
      </c>
      <c r="C7">
        <v>1444593251894.7053</v>
      </c>
      <c r="D7" t="b">
        <v>0</v>
      </c>
    </row>
    <row r="8" spans="1:4" x14ac:dyDescent="0.25">
      <c r="A8">
        <v>2028</v>
      </c>
      <c r="B8" t="s">
        <v>31</v>
      </c>
      <c r="C8">
        <v>1398952193371.5366</v>
      </c>
      <c r="D8" t="b">
        <v>0</v>
      </c>
    </row>
    <row r="9" spans="1:4" x14ac:dyDescent="0.25">
      <c r="A9">
        <v>2029</v>
      </c>
      <c r="B9" t="s">
        <v>31</v>
      </c>
      <c r="C9">
        <v>1347608249759.2622</v>
      </c>
      <c r="D9" t="b">
        <v>0</v>
      </c>
    </row>
    <row r="10" spans="1:4" x14ac:dyDescent="0.25">
      <c r="A10">
        <v>2030</v>
      </c>
      <c r="B10" t="s">
        <v>31</v>
      </c>
      <c r="C10">
        <v>1290144991927.7671</v>
      </c>
      <c r="D10" t="b">
        <v>0</v>
      </c>
    </row>
    <row r="11" spans="1:4" x14ac:dyDescent="0.25">
      <c r="A11">
        <v>2031</v>
      </c>
      <c r="B11" t="s">
        <v>31</v>
      </c>
      <c r="C11">
        <v>1227193808326.54</v>
      </c>
      <c r="D11" t="b">
        <v>0</v>
      </c>
    </row>
    <row r="12" spans="1:4" x14ac:dyDescent="0.25">
      <c r="A12">
        <v>2032</v>
      </c>
      <c r="B12" t="s">
        <v>31</v>
      </c>
      <c r="C12">
        <v>1162417061991.198</v>
      </c>
      <c r="D12" t="b">
        <v>0</v>
      </c>
    </row>
    <row r="13" spans="1:4" x14ac:dyDescent="0.25">
      <c r="A13">
        <v>2033</v>
      </c>
      <c r="B13" t="s">
        <v>31</v>
      </c>
      <c r="C13">
        <v>1091786425906.682</v>
      </c>
      <c r="D13" t="b">
        <v>0</v>
      </c>
    </row>
    <row r="14" spans="1:4" x14ac:dyDescent="0.25">
      <c r="A14">
        <v>2034</v>
      </c>
      <c r="B14" t="s">
        <v>31</v>
      </c>
      <c r="C14">
        <v>1014987076079.493</v>
      </c>
      <c r="D14" t="b">
        <v>0</v>
      </c>
    </row>
    <row r="15" spans="1:4" x14ac:dyDescent="0.25">
      <c r="A15">
        <v>2035</v>
      </c>
      <c r="B15" t="s">
        <v>31</v>
      </c>
      <c r="C15">
        <v>931802081545.3634</v>
      </c>
      <c r="D15" t="b">
        <v>0</v>
      </c>
    </row>
    <row r="16" spans="1:4" x14ac:dyDescent="0.25">
      <c r="A16">
        <v>2036</v>
      </c>
      <c r="B16" t="s">
        <v>31</v>
      </c>
      <c r="C16">
        <v>850735131975.17969</v>
      </c>
      <c r="D16" t="b">
        <v>0</v>
      </c>
    </row>
    <row r="17" spans="1:4" x14ac:dyDescent="0.25">
      <c r="A17">
        <v>2037</v>
      </c>
      <c r="B17" t="s">
        <v>31</v>
      </c>
      <c r="C17">
        <v>772448193545.81067</v>
      </c>
      <c r="D17" t="b">
        <v>0</v>
      </c>
    </row>
    <row r="18" spans="1:4" x14ac:dyDescent="0.25">
      <c r="A18">
        <v>2038</v>
      </c>
      <c r="B18" t="s">
        <v>31</v>
      </c>
      <c r="C18">
        <v>697260161705.66638</v>
      </c>
      <c r="D18" t="b">
        <v>0</v>
      </c>
    </row>
    <row r="19" spans="1:4" x14ac:dyDescent="0.25">
      <c r="A19">
        <v>2039</v>
      </c>
      <c r="B19" t="s">
        <v>31</v>
      </c>
      <c r="C19">
        <v>625514691853.27246</v>
      </c>
      <c r="D19" t="b">
        <v>0</v>
      </c>
    </row>
    <row r="20" spans="1:4" x14ac:dyDescent="0.25">
      <c r="A20">
        <v>2040</v>
      </c>
      <c r="B20" t="s">
        <v>31</v>
      </c>
      <c r="C20">
        <v>557197651214.51086</v>
      </c>
      <c r="D20" t="b">
        <v>0</v>
      </c>
    </row>
    <row r="21" spans="1:4" x14ac:dyDescent="0.25">
      <c r="A21">
        <v>2041</v>
      </c>
      <c r="B21" t="s">
        <v>31</v>
      </c>
      <c r="C21">
        <v>492240384813.43634</v>
      </c>
      <c r="D21" t="b">
        <v>0</v>
      </c>
    </row>
    <row r="22" spans="1:4" x14ac:dyDescent="0.25">
      <c r="A22">
        <v>2042</v>
      </c>
      <c r="B22" t="s">
        <v>31</v>
      </c>
      <c r="C22">
        <v>431009564298.15631</v>
      </c>
      <c r="D22" t="b">
        <v>0</v>
      </c>
    </row>
    <row r="23" spans="1:4" x14ac:dyDescent="0.25">
      <c r="A23">
        <v>2043</v>
      </c>
      <c r="B23" t="s">
        <v>31</v>
      </c>
      <c r="C23">
        <v>373569497804.32074</v>
      </c>
      <c r="D23" t="b">
        <v>0</v>
      </c>
    </row>
    <row r="24" spans="1:4" x14ac:dyDescent="0.25">
      <c r="A24">
        <v>2044</v>
      </c>
      <c r="B24" t="s">
        <v>31</v>
      </c>
      <c r="C24">
        <v>319975631939.58868</v>
      </c>
      <c r="D24" t="b">
        <v>0</v>
      </c>
    </row>
    <row r="25" spans="1:4" x14ac:dyDescent="0.25">
      <c r="A25">
        <v>2045</v>
      </c>
      <c r="B25" t="s">
        <v>31</v>
      </c>
      <c r="C25">
        <v>270514954337.08945</v>
      </c>
      <c r="D25" t="b">
        <v>0</v>
      </c>
    </row>
    <row r="26" spans="1:4" x14ac:dyDescent="0.25">
      <c r="A26">
        <v>2022</v>
      </c>
      <c r="B26" t="s">
        <v>30</v>
      </c>
      <c r="C26">
        <v>508463913818.34174</v>
      </c>
      <c r="D26" t="b">
        <v>0</v>
      </c>
    </row>
    <row r="27" spans="1:4" x14ac:dyDescent="0.25">
      <c r="A27">
        <v>2023</v>
      </c>
      <c r="B27" t="s">
        <v>30</v>
      </c>
      <c r="C27">
        <v>510166171499.59064</v>
      </c>
      <c r="D27" t="b">
        <v>0</v>
      </c>
    </row>
    <row r="28" spans="1:4" x14ac:dyDescent="0.25">
      <c r="A28">
        <v>2024</v>
      </c>
      <c r="B28" t="s">
        <v>30</v>
      </c>
      <c r="C28">
        <v>509544563628.06799</v>
      </c>
      <c r="D28" t="b">
        <v>0</v>
      </c>
    </row>
    <row r="29" spans="1:4" x14ac:dyDescent="0.25">
      <c r="A29">
        <v>2025</v>
      </c>
      <c r="B29" t="s">
        <v>30</v>
      </c>
      <c r="C29">
        <v>507403394883.3252</v>
      </c>
      <c r="D29" t="b">
        <v>0</v>
      </c>
    </row>
    <row r="30" spans="1:4" x14ac:dyDescent="0.25">
      <c r="A30">
        <v>2026</v>
      </c>
      <c r="B30" t="s">
        <v>30</v>
      </c>
      <c r="C30">
        <v>502973787271.59369</v>
      </c>
      <c r="D30" t="b">
        <v>0</v>
      </c>
    </row>
    <row r="31" spans="1:4" x14ac:dyDescent="0.25">
      <c r="A31">
        <v>2027</v>
      </c>
      <c r="B31" t="s">
        <v>30</v>
      </c>
      <c r="C31">
        <v>496969405176.71637</v>
      </c>
      <c r="D31" t="b">
        <v>0</v>
      </c>
    </row>
    <row r="32" spans="1:4" x14ac:dyDescent="0.25">
      <c r="A32">
        <v>2028</v>
      </c>
      <c r="B32" t="s">
        <v>30</v>
      </c>
      <c r="C32">
        <v>489225307106.14941</v>
      </c>
      <c r="D32" t="b">
        <v>0</v>
      </c>
    </row>
    <row r="33" spans="1:4" x14ac:dyDescent="0.25">
      <c r="A33">
        <v>2029</v>
      </c>
      <c r="B33" t="s">
        <v>30</v>
      </c>
      <c r="C33">
        <v>481129959090.95264</v>
      </c>
      <c r="D33" t="b">
        <v>0</v>
      </c>
    </row>
    <row r="34" spans="1:4" x14ac:dyDescent="0.25">
      <c r="A34">
        <v>2030</v>
      </c>
      <c r="B34" t="s">
        <v>30</v>
      </c>
      <c r="C34">
        <v>472169252798.02301</v>
      </c>
      <c r="D34" t="b">
        <v>0</v>
      </c>
    </row>
    <row r="35" spans="1:4" x14ac:dyDescent="0.25">
      <c r="A35">
        <v>2031</v>
      </c>
      <c r="B35" t="s">
        <v>30</v>
      </c>
      <c r="C35">
        <v>463140806325.67847</v>
      </c>
      <c r="D35" t="b">
        <v>0</v>
      </c>
    </row>
    <row r="36" spans="1:4" x14ac:dyDescent="0.25">
      <c r="A36">
        <v>2032</v>
      </c>
      <c r="B36" t="s">
        <v>30</v>
      </c>
      <c r="C36">
        <v>453448078555.01538</v>
      </c>
      <c r="D36" t="b">
        <v>0</v>
      </c>
    </row>
    <row r="37" spans="1:4" x14ac:dyDescent="0.25">
      <c r="A37">
        <v>2033</v>
      </c>
      <c r="B37" t="s">
        <v>30</v>
      </c>
      <c r="C37">
        <v>442322480635.38269</v>
      </c>
      <c r="D37" t="b">
        <v>0</v>
      </c>
    </row>
    <row r="38" spans="1:4" x14ac:dyDescent="0.25">
      <c r="A38">
        <v>2034</v>
      </c>
      <c r="B38" t="s">
        <v>30</v>
      </c>
      <c r="C38">
        <v>429616170362.64331</v>
      </c>
      <c r="D38" t="b">
        <v>0</v>
      </c>
    </row>
    <row r="39" spans="1:4" x14ac:dyDescent="0.25">
      <c r="A39">
        <v>2035</v>
      </c>
      <c r="B39" t="s">
        <v>30</v>
      </c>
      <c r="C39">
        <v>414286067094.42572</v>
      </c>
      <c r="D39" t="b">
        <v>0</v>
      </c>
    </row>
    <row r="40" spans="1:4" x14ac:dyDescent="0.25">
      <c r="A40">
        <v>2036</v>
      </c>
      <c r="B40" t="s">
        <v>30</v>
      </c>
      <c r="C40">
        <v>396389294706.97351</v>
      </c>
      <c r="D40" t="b">
        <v>0</v>
      </c>
    </row>
    <row r="41" spans="1:4" x14ac:dyDescent="0.25">
      <c r="A41">
        <v>2037</v>
      </c>
      <c r="B41" t="s">
        <v>30</v>
      </c>
      <c r="C41">
        <v>377335197266.55829</v>
      </c>
      <c r="D41" t="b">
        <v>0</v>
      </c>
    </row>
    <row r="42" spans="1:4" x14ac:dyDescent="0.25">
      <c r="A42">
        <v>2038</v>
      </c>
      <c r="B42" t="s">
        <v>30</v>
      </c>
      <c r="C42">
        <v>357374148788.58655</v>
      </c>
      <c r="D42" t="b">
        <v>0</v>
      </c>
    </row>
    <row r="43" spans="1:4" x14ac:dyDescent="0.25">
      <c r="A43">
        <v>2039</v>
      </c>
      <c r="B43" t="s">
        <v>30</v>
      </c>
      <c r="C43">
        <v>335952045899.82056</v>
      </c>
      <c r="D43" t="b">
        <v>0</v>
      </c>
    </row>
    <row r="44" spans="1:4" x14ac:dyDescent="0.25">
      <c r="A44">
        <v>2040</v>
      </c>
      <c r="B44" t="s">
        <v>30</v>
      </c>
      <c r="C44">
        <v>313490469135.43921</v>
      </c>
      <c r="D44" t="b">
        <v>0</v>
      </c>
    </row>
    <row r="45" spans="1:4" x14ac:dyDescent="0.25">
      <c r="A45">
        <v>2041</v>
      </c>
      <c r="B45" t="s">
        <v>30</v>
      </c>
      <c r="C45">
        <v>291442140179.04669</v>
      </c>
      <c r="D45" t="b">
        <v>0</v>
      </c>
    </row>
    <row r="46" spans="1:4" x14ac:dyDescent="0.25">
      <c r="A46">
        <v>2042</v>
      </c>
      <c r="B46" t="s">
        <v>30</v>
      </c>
      <c r="C46">
        <v>269588389936.82581</v>
      </c>
      <c r="D46" t="b">
        <v>0</v>
      </c>
    </row>
    <row r="47" spans="1:4" x14ac:dyDescent="0.25">
      <c r="A47">
        <v>2043</v>
      </c>
      <c r="B47" t="s">
        <v>30</v>
      </c>
      <c r="C47">
        <v>248664742645.55414</v>
      </c>
      <c r="D47" t="b">
        <v>0</v>
      </c>
    </row>
    <row r="48" spans="1:4" x14ac:dyDescent="0.25">
      <c r="A48">
        <v>2044</v>
      </c>
      <c r="B48" t="s">
        <v>30</v>
      </c>
      <c r="C48">
        <v>228614554905.01138</v>
      </c>
      <c r="D48" t="b">
        <v>0</v>
      </c>
    </row>
    <row r="49" spans="1:4" x14ac:dyDescent="0.25">
      <c r="A49">
        <v>2045</v>
      </c>
      <c r="B49" t="s">
        <v>30</v>
      </c>
      <c r="C49">
        <v>170304548327.78601</v>
      </c>
      <c r="D49" t="b">
        <v>0</v>
      </c>
    </row>
    <row r="50" spans="1:4" x14ac:dyDescent="0.25">
      <c r="A50">
        <v>2022</v>
      </c>
      <c r="B50" t="s">
        <v>46</v>
      </c>
      <c r="C50">
        <v>8306567725.0276823</v>
      </c>
      <c r="D50" t="b">
        <v>0</v>
      </c>
    </row>
    <row r="51" spans="1:4" x14ac:dyDescent="0.25">
      <c r="A51">
        <v>2023</v>
      </c>
      <c r="B51" t="s">
        <v>46</v>
      </c>
      <c r="C51">
        <v>10906980501.627476</v>
      </c>
      <c r="D51" t="b">
        <v>0</v>
      </c>
    </row>
    <row r="52" spans="1:4" x14ac:dyDescent="0.25">
      <c r="A52">
        <v>2024</v>
      </c>
      <c r="B52" t="s">
        <v>46</v>
      </c>
      <c r="C52">
        <v>14121733314.790775</v>
      </c>
      <c r="D52" t="b">
        <v>0</v>
      </c>
    </row>
    <row r="53" spans="1:4" x14ac:dyDescent="0.25">
      <c r="A53">
        <v>2025</v>
      </c>
      <c r="B53" t="s">
        <v>46</v>
      </c>
      <c r="C53">
        <v>17992552041.391151</v>
      </c>
      <c r="D53" t="b">
        <v>0</v>
      </c>
    </row>
    <row r="54" spans="1:4" x14ac:dyDescent="0.25">
      <c r="A54">
        <v>2026</v>
      </c>
      <c r="B54" t="s">
        <v>46</v>
      </c>
      <c r="C54">
        <v>23034792275.640953</v>
      </c>
      <c r="D54" t="b">
        <v>0</v>
      </c>
    </row>
    <row r="55" spans="1:4" x14ac:dyDescent="0.25">
      <c r="A55">
        <v>2027</v>
      </c>
      <c r="B55" t="s">
        <v>46</v>
      </c>
      <c r="C55">
        <v>29256768013.043129</v>
      </c>
      <c r="D55" t="b">
        <v>0</v>
      </c>
    </row>
    <row r="56" spans="1:4" x14ac:dyDescent="0.25">
      <c r="A56">
        <v>2028</v>
      </c>
      <c r="B56" t="s">
        <v>46</v>
      </c>
      <c r="C56">
        <v>36772815238.919464</v>
      </c>
      <c r="D56" t="b">
        <v>0</v>
      </c>
    </row>
    <row r="57" spans="1:4" x14ac:dyDescent="0.25">
      <c r="A57">
        <v>2029</v>
      </c>
      <c r="B57" t="s">
        <v>46</v>
      </c>
      <c r="C57">
        <v>45679291279.308594</v>
      </c>
      <c r="D57" t="b">
        <v>0</v>
      </c>
    </row>
    <row r="58" spans="1:4" x14ac:dyDescent="0.25">
      <c r="A58">
        <v>2030</v>
      </c>
      <c r="B58" t="s">
        <v>46</v>
      </c>
      <c r="C58">
        <v>56131210119.991295</v>
      </c>
      <c r="D58" t="b">
        <v>0</v>
      </c>
    </row>
    <row r="59" spans="1:4" x14ac:dyDescent="0.25">
      <c r="A59">
        <v>2031</v>
      </c>
      <c r="B59" t="s">
        <v>46</v>
      </c>
      <c r="C59">
        <v>68040157556.6567</v>
      </c>
      <c r="D59" t="b">
        <v>0</v>
      </c>
    </row>
    <row r="60" spans="1:4" x14ac:dyDescent="0.25">
      <c r="A60">
        <v>2032</v>
      </c>
      <c r="B60" t="s">
        <v>46</v>
      </c>
      <c r="C60">
        <v>80042426304.19899</v>
      </c>
      <c r="D60" t="b">
        <v>0</v>
      </c>
    </row>
    <row r="61" spans="1:4" x14ac:dyDescent="0.25">
      <c r="A61">
        <v>2033</v>
      </c>
      <c r="B61" t="s">
        <v>46</v>
      </c>
      <c r="C61">
        <v>93370256996.650986</v>
      </c>
      <c r="D61" t="b">
        <v>0</v>
      </c>
    </row>
    <row r="62" spans="1:4" x14ac:dyDescent="0.25">
      <c r="A62">
        <v>2034</v>
      </c>
      <c r="B62" t="s">
        <v>46</v>
      </c>
      <c r="C62">
        <v>107989697414.15758</v>
      </c>
      <c r="D62" t="b">
        <v>0</v>
      </c>
    </row>
    <row r="63" spans="1:4" x14ac:dyDescent="0.25">
      <c r="A63">
        <v>2035</v>
      </c>
      <c r="B63" t="s">
        <v>46</v>
      </c>
      <c r="C63">
        <v>123891439826.32809</v>
      </c>
      <c r="D63" t="b">
        <v>0</v>
      </c>
    </row>
    <row r="64" spans="1:4" x14ac:dyDescent="0.25">
      <c r="A64">
        <v>2036</v>
      </c>
      <c r="B64" t="s">
        <v>46</v>
      </c>
      <c r="C64">
        <v>139626407817.34949</v>
      </c>
      <c r="D64" t="b">
        <v>0</v>
      </c>
    </row>
    <row r="65" spans="1:4" x14ac:dyDescent="0.25">
      <c r="A65">
        <v>2037</v>
      </c>
      <c r="B65" t="s">
        <v>46</v>
      </c>
      <c r="C65">
        <v>155164725010.33487</v>
      </c>
      <c r="D65" t="b">
        <v>0</v>
      </c>
    </row>
    <row r="66" spans="1:4" x14ac:dyDescent="0.25">
      <c r="A66">
        <v>2038</v>
      </c>
      <c r="B66" t="s">
        <v>46</v>
      </c>
      <c r="C66">
        <v>170362875661.57556</v>
      </c>
      <c r="D66" t="b">
        <v>0</v>
      </c>
    </row>
    <row r="67" spans="1:4" x14ac:dyDescent="0.25">
      <c r="A67">
        <v>2039</v>
      </c>
      <c r="B67" t="s">
        <v>46</v>
      </c>
      <c r="C67">
        <v>185120299580.42413</v>
      </c>
      <c r="D67" t="b">
        <v>0</v>
      </c>
    </row>
    <row r="68" spans="1:4" x14ac:dyDescent="0.25">
      <c r="A68">
        <v>2040</v>
      </c>
      <c r="B68" t="s">
        <v>46</v>
      </c>
      <c r="C68">
        <v>199380739715.77002</v>
      </c>
      <c r="D68" t="b">
        <v>0</v>
      </c>
    </row>
    <row r="69" spans="1:4" x14ac:dyDescent="0.25">
      <c r="A69">
        <v>2041</v>
      </c>
      <c r="B69" t="s">
        <v>46</v>
      </c>
      <c r="C69">
        <v>213137699576.89493</v>
      </c>
      <c r="D69" t="b">
        <v>0</v>
      </c>
    </row>
    <row r="70" spans="1:4" x14ac:dyDescent="0.25">
      <c r="A70">
        <v>2042</v>
      </c>
      <c r="B70" t="s">
        <v>46</v>
      </c>
      <c r="C70">
        <v>226208171681.19727</v>
      </c>
      <c r="D70" t="b">
        <v>0</v>
      </c>
    </row>
    <row r="71" spans="1:4" x14ac:dyDescent="0.25">
      <c r="A71">
        <v>2043</v>
      </c>
      <c r="B71" t="s">
        <v>46</v>
      </c>
      <c r="C71">
        <v>238561801990.51923</v>
      </c>
      <c r="D71" t="b">
        <v>0</v>
      </c>
    </row>
    <row r="72" spans="1:4" x14ac:dyDescent="0.25">
      <c r="A72">
        <v>2044</v>
      </c>
      <c r="B72" t="s">
        <v>46</v>
      </c>
      <c r="C72">
        <v>250128206820.38919</v>
      </c>
      <c r="D72" t="b">
        <v>0</v>
      </c>
    </row>
    <row r="73" spans="1:4" x14ac:dyDescent="0.25">
      <c r="A73">
        <v>2045</v>
      </c>
      <c r="B73" t="s">
        <v>46</v>
      </c>
      <c r="C73">
        <v>260803885902.33792</v>
      </c>
      <c r="D73" t="b">
        <v>0</v>
      </c>
    </row>
    <row r="74" spans="1:4" x14ac:dyDescent="0.25">
      <c r="A74">
        <v>2022</v>
      </c>
      <c r="B74" t="s">
        <v>121</v>
      </c>
      <c r="C74">
        <v>7976542834.2600002</v>
      </c>
      <c r="D74" t="b">
        <v>0</v>
      </c>
    </row>
    <row r="75" spans="1:4" x14ac:dyDescent="0.25">
      <c r="A75">
        <v>2023</v>
      </c>
      <c r="B75" t="s">
        <v>121</v>
      </c>
      <c r="C75">
        <v>8124199694.6454029</v>
      </c>
      <c r="D75" t="b">
        <v>0</v>
      </c>
    </row>
    <row r="76" spans="1:4" x14ac:dyDescent="0.25">
      <c r="A76">
        <v>2024</v>
      </c>
      <c r="B76" t="s">
        <v>121</v>
      </c>
      <c r="C76">
        <v>8427006963.2774792</v>
      </c>
      <c r="D76" t="b">
        <v>0</v>
      </c>
    </row>
    <row r="77" spans="1:4" x14ac:dyDescent="0.25">
      <c r="A77">
        <v>2025</v>
      </c>
      <c r="B77" t="s">
        <v>121</v>
      </c>
      <c r="C77">
        <v>8957797448.7432346</v>
      </c>
      <c r="D77" t="b">
        <v>0</v>
      </c>
    </row>
    <row r="78" spans="1:4" x14ac:dyDescent="0.25">
      <c r="A78">
        <v>2026</v>
      </c>
      <c r="B78" t="s">
        <v>121</v>
      </c>
      <c r="C78">
        <v>9832624254.3469696</v>
      </c>
      <c r="D78" t="b">
        <v>0</v>
      </c>
    </row>
    <row r="79" spans="1:4" x14ac:dyDescent="0.25">
      <c r="A79">
        <v>2027</v>
      </c>
      <c r="B79" t="s">
        <v>121</v>
      </c>
      <c r="C79">
        <v>11185129139.684216</v>
      </c>
      <c r="D79" t="b">
        <v>0</v>
      </c>
    </row>
    <row r="80" spans="1:4" x14ac:dyDescent="0.25">
      <c r="A80">
        <v>2028</v>
      </c>
      <c r="B80" t="s">
        <v>121</v>
      </c>
      <c r="C80">
        <v>12961537067.793234</v>
      </c>
      <c r="D80" t="b">
        <v>0</v>
      </c>
    </row>
    <row r="81" spans="1:4" x14ac:dyDescent="0.25">
      <c r="A81">
        <v>2029</v>
      </c>
      <c r="B81" t="s">
        <v>121</v>
      </c>
      <c r="C81">
        <v>15014331052.446957</v>
      </c>
      <c r="D81" t="b">
        <v>0</v>
      </c>
    </row>
    <row r="82" spans="1:4" x14ac:dyDescent="0.25">
      <c r="A82">
        <v>2030</v>
      </c>
      <c r="B82" t="s">
        <v>121</v>
      </c>
      <c r="C82">
        <v>17359910025.149284</v>
      </c>
      <c r="D82" t="b">
        <v>0</v>
      </c>
    </row>
    <row r="83" spans="1:4" x14ac:dyDescent="0.25">
      <c r="A83">
        <v>2031</v>
      </c>
      <c r="B83" t="s">
        <v>121</v>
      </c>
      <c r="C83">
        <v>20108678399.389542</v>
      </c>
      <c r="D83" t="b">
        <v>0</v>
      </c>
    </row>
    <row r="84" spans="1:4" x14ac:dyDescent="0.25">
      <c r="A84">
        <v>2032</v>
      </c>
      <c r="B84" t="s">
        <v>121</v>
      </c>
      <c r="C84">
        <v>22985700678.696106</v>
      </c>
      <c r="D84" t="b">
        <v>0</v>
      </c>
    </row>
    <row r="85" spans="1:4" x14ac:dyDescent="0.25">
      <c r="A85">
        <v>2033</v>
      </c>
      <c r="B85" t="s">
        <v>121</v>
      </c>
      <c r="C85">
        <v>26186935678.712219</v>
      </c>
      <c r="D85" t="b">
        <v>0</v>
      </c>
    </row>
    <row r="86" spans="1:4" x14ac:dyDescent="0.25">
      <c r="A86">
        <v>2034</v>
      </c>
      <c r="B86" t="s">
        <v>121</v>
      </c>
      <c r="C86">
        <v>29855035854.789917</v>
      </c>
      <c r="D86" t="b">
        <v>0</v>
      </c>
    </row>
    <row r="87" spans="1:4" x14ac:dyDescent="0.25">
      <c r="A87">
        <v>2035</v>
      </c>
      <c r="B87" t="s">
        <v>121</v>
      </c>
      <c r="C87">
        <v>34444443268.823524</v>
      </c>
      <c r="D87" t="b">
        <v>0</v>
      </c>
    </row>
    <row r="88" spans="1:4" x14ac:dyDescent="0.25">
      <c r="A88">
        <v>2036</v>
      </c>
      <c r="B88" t="s">
        <v>121</v>
      </c>
      <c r="C88">
        <v>39598463082.561768</v>
      </c>
      <c r="D88" t="b">
        <v>0</v>
      </c>
    </row>
    <row r="89" spans="1:4" x14ac:dyDescent="0.25">
      <c r="A89">
        <v>2037</v>
      </c>
      <c r="B89" t="s">
        <v>121</v>
      </c>
      <c r="C89">
        <v>44931539661.097351</v>
      </c>
      <c r="D89" t="b">
        <v>0</v>
      </c>
    </row>
    <row r="90" spans="1:4" x14ac:dyDescent="0.25">
      <c r="A90">
        <v>2038</v>
      </c>
      <c r="B90" t="s">
        <v>121</v>
      </c>
      <c r="C90">
        <v>50368768209.401413</v>
      </c>
      <c r="D90" t="b">
        <v>0</v>
      </c>
    </row>
    <row r="91" spans="1:4" x14ac:dyDescent="0.25">
      <c r="A91">
        <v>2039</v>
      </c>
      <c r="B91" t="s">
        <v>121</v>
      </c>
      <c r="C91">
        <v>55997821625.81749</v>
      </c>
      <c r="D91" t="b">
        <v>0</v>
      </c>
    </row>
    <row r="92" spans="1:4" x14ac:dyDescent="0.25">
      <c r="A92">
        <v>2040</v>
      </c>
      <c r="B92" t="s">
        <v>121</v>
      </c>
      <c r="C92">
        <v>61731648345.576469</v>
      </c>
      <c r="D92" t="b">
        <v>0</v>
      </c>
    </row>
    <row r="93" spans="1:4" x14ac:dyDescent="0.25">
      <c r="A93">
        <v>2041</v>
      </c>
      <c r="B93" t="s">
        <v>121</v>
      </c>
      <c r="C93">
        <v>67428518579.284821</v>
      </c>
      <c r="D93" t="b">
        <v>0</v>
      </c>
    </row>
    <row r="94" spans="1:4" x14ac:dyDescent="0.25">
      <c r="A94">
        <v>2042</v>
      </c>
      <c r="B94" t="s">
        <v>121</v>
      </c>
      <c r="C94">
        <v>73100985944.261154</v>
      </c>
      <c r="D94" t="b">
        <v>0</v>
      </c>
    </row>
    <row r="95" spans="1:4" x14ac:dyDescent="0.25">
      <c r="A95">
        <v>2043</v>
      </c>
      <c r="B95" t="s">
        <v>121</v>
      </c>
      <c r="C95">
        <v>78796431365.697327</v>
      </c>
      <c r="D95" t="b">
        <v>0</v>
      </c>
    </row>
    <row r="96" spans="1:4" x14ac:dyDescent="0.25">
      <c r="A96">
        <v>2044</v>
      </c>
      <c r="B96" t="s">
        <v>121</v>
      </c>
      <c r="C96">
        <v>84396010194.599548</v>
      </c>
      <c r="D96" t="b">
        <v>0</v>
      </c>
    </row>
    <row r="97" spans="1:4" x14ac:dyDescent="0.25">
      <c r="A97">
        <v>2045</v>
      </c>
      <c r="B97" t="s">
        <v>121</v>
      </c>
      <c r="C97">
        <v>89769014761.246811</v>
      </c>
      <c r="D97" t="b">
        <v>0</v>
      </c>
    </row>
    <row r="98" spans="1:4" x14ac:dyDescent="0.25">
      <c r="A98">
        <v>2022</v>
      </c>
      <c r="B98" t="s">
        <v>86</v>
      </c>
      <c r="C98">
        <v>130285152.79687862</v>
      </c>
      <c r="D98" t="b">
        <v>0</v>
      </c>
    </row>
    <row r="99" spans="1:4" x14ac:dyDescent="0.25">
      <c r="A99">
        <v>2023</v>
      </c>
      <c r="B99" t="s">
        <v>86</v>
      </c>
      <c r="C99">
        <v>128019094.13184316</v>
      </c>
      <c r="D99" t="b">
        <v>0</v>
      </c>
    </row>
    <row r="100" spans="1:4" x14ac:dyDescent="0.25">
      <c r="A100">
        <v>2024</v>
      </c>
      <c r="B100" t="s">
        <v>86</v>
      </c>
      <c r="C100">
        <v>125688318.23942189</v>
      </c>
      <c r="D100" t="b">
        <v>0</v>
      </c>
    </row>
    <row r="101" spans="1:4" x14ac:dyDescent="0.25">
      <c r="A101">
        <v>2025</v>
      </c>
      <c r="B101" t="s">
        <v>86</v>
      </c>
      <c r="C101">
        <v>123442596.62293601</v>
      </c>
      <c r="D101" t="b">
        <v>0</v>
      </c>
    </row>
    <row r="102" spans="1:4" x14ac:dyDescent="0.25">
      <c r="A102">
        <v>2026</v>
      </c>
      <c r="B102" t="s">
        <v>86</v>
      </c>
      <c r="C102">
        <v>182184422.10559267</v>
      </c>
      <c r="D102" t="b">
        <v>0</v>
      </c>
    </row>
    <row r="103" spans="1:4" x14ac:dyDescent="0.25">
      <c r="A103">
        <v>2027</v>
      </c>
      <c r="B103" t="s">
        <v>86</v>
      </c>
      <c r="C103">
        <v>297091135.23021787</v>
      </c>
      <c r="D103" t="b">
        <v>0</v>
      </c>
    </row>
    <row r="104" spans="1:4" x14ac:dyDescent="0.25">
      <c r="A104">
        <v>2028</v>
      </c>
      <c r="B104" t="s">
        <v>86</v>
      </c>
      <c r="C104">
        <v>464377405.75257862</v>
      </c>
      <c r="D104" t="b">
        <v>0</v>
      </c>
    </row>
    <row r="105" spans="1:4" x14ac:dyDescent="0.25">
      <c r="A105">
        <v>2029</v>
      </c>
      <c r="B105" t="s">
        <v>86</v>
      </c>
      <c r="C105">
        <v>2138756406.0188403</v>
      </c>
      <c r="D105" t="b">
        <v>0</v>
      </c>
    </row>
    <row r="106" spans="1:4" x14ac:dyDescent="0.25">
      <c r="A106">
        <v>2030</v>
      </c>
      <c r="B106" t="s">
        <v>86</v>
      </c>
      <c r="C106">
        <v>5328038938.8608618</v>
      </c>
      <c r="D106" t="b">
        <v>0</v>
      </c>
    </row>
    <row r="107" spans="1:4" x14ac:dyDescent="0.25">
      <c r="A107">
        <v>2031</v>
      </c>
      <c r="B107" t="s">
        <v>86</v>
      </c>
      <c r="C107">
        <v>9980390574.0703392</v>
      </c>
      <c r="D107" t="b">
        <v>0</v>
      </c>
    </row>
    <row r="108" spans="1:4" x14ac:dyDescent="0.25">
      <c r="A108">
        <v>2032</v>
      </c>
      <c r="B108" t="s">
        <v>86</v>
      </c>
      <c r="C108">
        <v>14574124296.05986</v>
      </c>
      <c r="D108" t="b">
        <v>0</v>
      </c>
    </row>
    <row r="109" spans="1:4" x14ac:dyDescent="0.25">
      <c r="A109">
        <v>2033</v>
      </c>
      <c r="B109" t="s">
        <v>86</v>
      </c>
      <c r="C109">
        <v>19101968032.432259</v>
      </c>
      <c r="D109" t="b">
        <v>0</v>
      </c>
    </row>
    <row r="110" spans="1:4" x14ac:dyDescent="0.25">
      <c r="A110">
        <v>2034</v>
      </c>
      <c r="B110" t="s">
        <v>86</v>
      </c>
      <c r="C110">
        <v>23504358953.760193</v>
      </c>
      <c r="D110" t="b">
        <v>0</v>
      </c>
    </row>
    <row r="111" spans="1:4" x14ac:dyDescent="0.25">
      <c r="A111">
        <v>2035</v>
      </c>
      <c r="B111" t="s">
        <v>86</v>
      </c>
      <c r="C111">
        <v>27761528091.248863</v>
      </c>
      <c r="D111" t="b">
        <v>0</v>
      </c>
    </row>
    <row r="112" spans="1:4" x14ac:dyDescent="0.25">
      <c r="A112">
        <v>2036</v>
      </c>
      <c r="B112" t="s">
        <v>86</v>
      </c>
      <c r="C112">
        <v>31862004811.719597</v>
      </c>
      <c r="D112" t="b">
        <v>0</v>
      </c>
    </row>
    <row r="113" spans="1:4" x14ac:dyDescent="0.25">
      <c r="A113">
        <v>2037</v>
      </c>
      <c r="B113" t="s">
        <v>86</v>
      </c>
      <c r="C113">
        <v>35814518679.513542</v>
      </c>
      <c r="D113" t="b">
        <v>0</v>
      </c>
    </row>
    <row r="114" spans="1:4" x14ac:dyDescent="0.25">
      <c r="A114">
        <v>2038</v>
      </c>
      <c r="B114" t="s">
        <v>86</v>
      </c>
      <c r="C114">
        <v>39613026979.670761</v>
      </c>
      <c r="D114" t="b">
        <v>0</v>
      </c>
    </row>
    <row r="115" spans="1:4" x14ac:dyDescent="0.25">
      <c r="A115">
        <v>2039</v>
      </c>
      <c r="B115" t="s">
        <v>86</v>
      </c>
      <c r="C115">
        <v>43258743279.49855</v>
      </c>
      <c r="D115" t="b">
        <v>0</v>
      </c>
    </row>
    <row r="116" spans="1:4" x14ac:dyDescent="0.25">
      <c r="A116">
        <v>2040</v>
      </c>
      <c r="B116" t="s">
        <v>86</v>
      </c>
      <c r="C116">
        <v>46750573279.958817</v>
      </c>
      <c r="D116" t="b">
        <v>0</v>
      </c>
    </row>
    <row r="117" spans="1:4" x14ac:dyDescent="0.25">
      <c r="A117">
        <v>2041</v>
      </c>
      <c r="B117" t="s">
        <v>86</v>
      </c>
      <c r="C117">
        <v>50098515701.157333</v>
      </c>
      <c r="D117" t="b">
        <v>0</v>
      </c>
    </row>
    <row r="118" spans="1:4" x14ac:dyDescent="0.25">
      <c r="A118">
        <v>2042</v>
      </c>
      <c r="B118" t="s">
        <v>86</v>
      </c>
      <c r="C118">
        <v>53294922467.372437</v>
      </c>
      <c r="D118" t="b">
        <v>0</v>
      </c>
    </row>
    <row r="119" spans="1:4" x14ac:dyDescent="0.25">
      <c r="A119">
        <v>2043</v>
      </c>
      <c r="B119" t="s">
        <v>86</v>
      </c>
      <c r="C119">
        <v>56323784083.87001</v>
      </c>
      <c r="D119" t="b">
        <v>0</v>
      </c>
    </row>
    <row r="120" spans="1:4" x14ac:dyDescent="0.25">
      <c r="A120">
        <v>2044</v>
      </c>
      <c r="B120" t="s">
        <v>86</v>
      </c>
      <c r="C120">
        <v>59168402722.488342</v>
      </c>
      <c r="D120" t="b">
        <v>0</v>
      </c>
    </row>
    <row r="121" spans="1:4" x14ac:dyDescent="0.25">
      <c r="A121">
        <v>2045</v>
      </c>
      <c r="B121" t="s">
        <v>86</v>
      </c>
      <c r="C121">
        <v>61792024839.753784</v>
      </c>
      <c r="D121" t="b">
        <v>0</v>
      </c>
    </row>
    <row r="122" spans="1:4" x14ac:dyDescent="0.25">
      <c r="A122">
        <v>2022</v>
      </c>
      <c r="B122" t="s">
        <v>49</v>
      </c>
      <c r="C122">
        <v>0</v>
      </c>
      <c r="D122" t="b">
        <v>0</v>
      </c>
    </row>
    <row r="123" spans="1:4" x14ac:dyDescent="0.25">
      <c r="A123">
        <v>2023</v>
      </c>
      <c r="B123" t="s">
        <v>49</v>
      </c>
      <c r="C123">
        <v>196745560.70273453</v>
      </c>
      <c r="D123" t="b">
        <v>0</v>
      </c>
    </row>
    <row r="124" spans="1:4" x14ac:dyDescent="0.25">
      <c r="A124">
        <v>2024</v>
      </c>
      <c r="B124" t="s">
        <v>49</v>
      </c>
      <c r="C124">
        <v>639703666.84393084</v>
      </c>
      <c r="D124" t="b">
        <v>0</v>
      </c>
    </row>
    <row r="125" spans="1:4" x14ac:dyDescent="0.25">
      <c r="A125">
        <v>2025</v>
      </c>
      <c r="B125" t="s">
        <v>49</v>
      </c>
      <c r="C125">
        <v>1301478671.0483212</v>
      </c>
      <c r="D125" t="b">
        <v>0</v>
      </c>
    </row>
    <row r="126" spans="1:4" x14ac:dyDescent="0.25">
      <c r="A126">
        <v>2026</v>
      </c>
      <c r="B126" t="s">
        <v>49</v>
      </c>
      <c r="C126">
        <v>2244152848.803854</v>
      </c>
      <c r="D126" t="b">
        <v>0</v>
      </c>
    </row>
    <row r="127" spans="1:4" x14ac:dyDescent="0.25">
      <c r="A127">
        <v>2027</v>
      </c>
      <c r="B127" t="s">
        <v>49</v>
      </c>
      <c r="C127">
        <v>3520723396.6146221</v>
      </c>
      <c r="D127" t="b">
        <v>0</v>
      </c>
    </row>
    <row r="128" spans="1:4" x14ac:dyDescent="0.25">
      <c r="A128">
        <v>2028</v>
      </c>
      <c r="B128" t="s">
        <v>49</v>
      </c>
      <c r="C128">
        <v>5085327299.0246582</v>
      </c>
      <c r="D128" t="b">
        <v>0</v>
      </c>
    </row>
    <row r="129" spans="1:4" x14ac:dyDescent="0.25">
      <c r="A129">
        <v>2029</v>
      </c>
      <c r="B129" t="s">
        <v>49</v>
      </c>
      <c r="C129">
        <v>6865450346.3436871</v>
      </c>
      <c r="D129" t="b">
        <v>0</v>
      </c>
    </row>
    <row r="130" spans="1:4" x14ac:dyDescent="0.25">
      <c r="A130">
        <v>2030</v>
      </c>
      <c r="B130" t="s">
        <v>49</v>
      </c>
      <c r="C130">
        <v>8841833676.1151562</v>
      </c>
      <c r="D130" t="b">
        <v>0</v>
      </c>
    </row>
    <row r="131" spans="1:4" x14ac:dyDescent="0.25">
      <c r="A131">
        <v>2031</v>
      </c>
      <c r="B131" t="s">
        <v>49</v>
      </c>
      <c r="C131">
        <v>11571118928.765388</v>
      </c>
      <c r="D131" t="b">
        <v>0</v>
      </c>
    </row>
    <row r="132" spans="1:4" x14ac:dyDescent="0.25">
      <c r="A132">
        <v>2032</v>
      </c>
      <c r="B132" t="s">
        <v>49</v>
      </c>
      <c r="C132">
        <v>14955795242.524784</v>
      </c>
      <c r="D132" t="b">
        <v>0</v>
      </c>
    </row>
    <row r="133" spans="1:4" x14ac:dyDescent="0.25">
      <c r="A133">
        <v>2033</v>
      </c>
      <c r="B133" t="s">
        <v>49</v>
      </c>
      <c r="C133">
        <v>19027993720.681217</v>
      </c>
      <c r="D133" t="b">
        <v>0</v>
      </c>
    </row>
    <row r="134" spans="1:4" x14ac:dyDescent="0.25">
      <c r="A134">
        <v>2034</v>
      </c>
      <c r="B134" t="s">
        <v>49</v>
      </c>
      <c r="C134">
        <v>23878768490.186569</v>
      </c>
      <c r="D134" t="b">
        <v>0</v>
      </c>
    </row>
    <row r="135" spans="1:4" x14ac:dyDescent="0.25">
      <c r="A135">
        <v>2035</v>
      </c>
      <c r="B135" t="s">
        <v>49</v>
      </c>
      <c r="C135">
        <v>29643673147.115543</v>
      </c>
      <c r="D135" t="b">
        <v>0</v>
      </c>
    </row>
    <row r="136" spans="1:4" x14ac:dyDescent="0.25">
      <c r="A136">
        <v>2036</v>
      </c>
      <c r="B136" t="s">
        <v>49</v>
      </c>
      <c r="C136">
        <v>35895298508.74205</v>
      </c>
      <c r="D136" t="b">
        <v>0</v>
      </c>
    </row>
    <row r="137" spans="1:4" x14ac:dyDescent="0.25">
      <c r="A137">
        <v>2037</v>
      </c>
      <c r="B137" t="s">
        <v>49</v>
      </c>
      <c r="C137">
        <v>43001520607.182518</v>
      </c>
      <c r="D137" t="b">
        <v>0</v>
      </c>
    </row>
    <row r="138" spans="1:4" x14ac:dyDescent="0.25">
      <c r="A138">
        <v>2038</v>
      </c>
      <c r="B138" t="s">
        <v>49</v>
      </c>
      <c r="C138">
        <v>50880438556.964462</v>
      </c>
      <c r="D138" t="b">
        <v>0</v>
      </c>
    </row>
    <row r="139" spans="1:4" x14ac:dyDescent="0.25">
      <c r="A139">
        <v>2039</v>
      </c>
      <c r="B139" t="s">
        <v>49</v>
      </c>
      <c r="C139">
        <v>59526651974.539909</v>
      </c>
      <c r="D139" t="b">
        <v>0</v>
      </c>
    </row>
    <row r="140" spans="1:4" x14ac:dyDescent="0.25">
      <c r="A140">
        <v>2040</v>
      </c>
      <c r="B140" t="s">
        <v>49</v>
      </c>
      <c r="C140">
        <v>68939306243.540161</v>
      </c>
      <c r="D140" t="b">
        <v>0</v>
      </c>
    </row>
    <row r="141" spans="1:4" x14ac:dyDescent="0.25">
      <c r="A141">
        <v>2041</v>
      </c>
      <c r="B141" t="s">
        <v>49</v>
      </c>
      <c r="C141">
        <v>78483473018.662735</v>
      </c>
      <c r="D141" t="b">
        <v>0</v>
      </c>
    </row>
    <row r="142" spans="1:4" x14ac:dyDescent="0.25">
      <c r="A142">
        <v>2042</v>
      </c>
      <c r="B142" t="s">
        <v>49</v>
      </c>
      <c r="C142">
        <v>88109207393.692261</v>
      </c>
      <c r="D142" t="b">
        <v>0</v>
      </c>
    </row>
    <row r="143" spans="1:4" x14ac:dyDescent="0.25">
      <c r="A143">
        <v>2043</v>
      </c>
      <c r="B143" t="s">
        <v>49</v>
      </c>
      <c r="C143">
        <v>97795071626.247742</v>
      </c>
      <c r="D143" t="b">
        <v>0</v>
      </c>
    </row>
    <row r="144" spans="1:4" x14ac:dyDescent="0.25">
      <c r="A144">
        <v>2044</v>
      </c>
      <c r="B144" t="s">
        <v>49</v>
      </c>
      <c r="C144">
        <v>107477547907.69724</v>
      </c>
      <c r="D144" t="b">
        <v>0</v>
      </c>
    </row>
    <row r="145" spans="1:4" x14ac:dyDescent="0.25">
      <c r="A145">
        <v>2045</v>
      </c>
      <c r="B145" t="s">
        <v>49</v>
      </c>
      <c r="C145">
        <v>117114269441.50186</v>
      </c>
      <c r="D145" t="b">
        <v>0</v>
      </c>
    </row>
    <row r="146" spans="1:4" x14ac:dyDescent="0.25">
      <c r="A146">
        <v>2022</v>
      </c>
      <c r="B146" t="s">
        <v>29</v>
      </c>
      <c r="C146">
        <v>20527019336.274921</v>
      </c>
      <c r="D146" t="b">
        <v>0</v>
      </c>
    </row>
    <row r="147" spans="1:4" x14ac:dyDescent="0.25">
      <c r="A147">
        <v>2023</v>
      </c>
      <c r="B147" t="s">
        <v>29</v>
      </c>
      <c r="C147">
        <v>19705126746.21183</v>
      </c>
      <c r="D147" t="b">
        <v>0</v>
      </c>
    </row>
    <row r="148" spans="1:4" x14ac:dyDescent="0.25">
      <c r="A148">
        <v>2024</v>
      </c>
      <c r="B148" t="s">
        <v>29</v>
      </c>
      <c r="C148">
        <v>18796789015.46508</v>
      </c>
      <c r="D148" t="b">
        <v>0</v>
      </c>
    </row>
    <row r="149" spans="1:4" x14ac:dyDescent="0.25">
      <c r="A149">
        <v>2025</v>
      </c>
      <c r="B149" t="s">
        <v>29</v>
      </c>
      <c r="C149">
        <v>17986332297.341938</v>
      </c>
      <c r="D149" t="b">
        <v>0</v>
      </c>
    </row>
    <row r="150" spans="1:4" x14ac:dyDescent="0.25">
      <c r="A150">
        <v>2026</v>
      </c>
      <c r="B150" t="s">
        <v>29</v>
      </c>
      <c r="C150">
        <v>17264522982.816219</v>
      </c>
      <c r="D150" t="b">
        <v>0</v>
      </c>
    </row>
    <row r="151" spans="1:4" x14ac:dyDescent="0.25">
      <c r="A151">
        <v>2027</v>
      </c>
      <c r="B151" t="s">
        <v>29</v>
      </c>
      <c r="C151">
        <v>16469821064.91304</v>
      </c>
      <c r="D151" t="b">
        <v>0</v>
      </c>
    </row>
    <row r="152" spans="1:4" x14ac:dyDescent="0.25">
      <c r="A152">
        <v>2028</v>
      </c>
      <c r="B152" t="s">
        <v>29</v>
      </c>
      <c r="C152">
        <v>15588594694.86869</v>
      </c>
      <c r="D152" t="b">
        <v>0</v>
      </c>
    </row>
    <row r="153" spans="1:4" x14ac:dyDescent="0.25">
      <c r="A153">
        <v>2029</v>
      </c>
      <c r="B153" t="s">
        <v>29</v>
      </c>
      <c r="C153">
        <v>14796792309.758369</v>
      </c>
      <c r="D153" t="b">
        <v>0</v>
      </c>
    </row>
    <row r="154" spans="1:4" x14ac:dyDescent="0.25">
      <c r="A154">
        <v>2030</v>
      </c>
      <c r="B154" t="s">
        <v>29</v>
      </c>
      <c r="C154">
        <v>14058833721.44408</v>
      </c>
      <c r="D154" t="b">
        <v>0</v>
      </c>
    </row>
    <row r="155" spans="1:4" x14ac:dyDescent="0.25">
      <c r="A155">
        <v>2031</v>
      </c>
      <c r="B155" t="s">
        <v>29</v>
      </c>
      <c r="C155">
        <v>13359521479.485291</v>
      </c>
      <c r="D155" t="b">
        <v>0</v>
      </c>
    </row>
    <row r="156" spans="1:4" x14ac:dyDescent="0.25">
      <c r="A156">
        <v>2032</v>
      </c>
      <c r="B156" t="s">
        <v>29</v>
      </c>
      <c r="C156">
        <v>12785403974.488998</v>
      </c>
      <c r="D156" t="b">
        <v>0</v>
      </c>
    </row>
    <row r="157" spans="1:4" x14ac:dyDescent="0.25">
      <c r="A157">
        <v>2033</v>
      </c>
      <c r="B157" t="s">
        <v>29</v>
      </c>
      <c r="C157">
        <v>12169754770.196428</v>
      </c>
      <c r="D157" t="b">
        <v>0</v>
      </c>
    </row>
    <row r="158" spans="1:4" x14ac:dyDescent="0.25">
      <c r="A158">
        <v>2034</v>
      </c>
      <c r="B158" t="s">
        <v>29</v>
      </c>
      <c r="C158">
        <v>11544369063.92662</v>
      </c>
      <c r="D158" t="b">
        <v>0</v>
      </c>
    </row>
    <row r="159" spans="1:4" x14ac:dyDescent="0.25">
      <c r="A159">
        <v>2035</v>
      </c>
      <c r="B159" t="s">
        <v>29</v>
      </c>
      <c r="C159">
        <v>10867867872.677021</v>
      </c>
      <c r="D159" t="b">
        <v>0</v>
      </c>
    </row>
    <row r="160" spans="1:4" x14ac:dyDescent="0.25">
      <c r="A160">
        <v>2036</v>
      </c>
      <c r="B160" t="s">
        <v>29</v>
      </c>
      <c r="C160">
        <v>10136297508.50901</v>
      </c>
      <c r="D160" t="b">
        <v>0</v>
      </c>
    </row>
    <row r="161" spans="1:4" x14ac:dyDescent="0.25">
      <c r="A161">
        <v>2037</v>
      </c>
      <c r="B161" t="s">
        <v>29</v>
      </c>
      <c r="C161">
        <v>9355292038.0830593</v>
      </c>
      <c r="D161" t="b">
        <v>0</v>
      </c>
    </row>
    <row r="162" spans="1:4" x14ac:dyDescent="0.25">
      <c r="A162">
        <v>2038</v>
      </c>
      <c r="B162" t="s">
        <v>29</v>
      </c>
      <c r="C162">
        <v>8519032254.1823893</v>
      </c>
      <c r="D162" t="b">
        <v>0</v>
      </c>
    </row>
    <row r="163" spans="1:4" x14ac:dyDescent="0.25">
      <c r="A163">
        <v>2039</v>
      </c>
      <c r="B163" t="s">
        <v>29</v>
      </c>
      <c r="C163">
        <v>7624247294.7380905</v>
      </c>
      <c r="D163" t="b">
        <v>0</v>
      </c>
    </row>
    <row r="164" spans="1:4" x14ac:dyDescent="0.25">
      <c r="A164">
        <v>2040</v>
      </c>
      <c r="B164" t="s">
        <v>29</v>
      </c>
      <c r="C164">
        <v>6771071186.0046597</v>
      </c>
      <c r="D164" t="b">
        <v>0</v>
      </c>
    </row>
    <row r="165" spans="1:4" x14ac:dyDescent="0.25">
      <c r="A165">
        <v>2041</v>
      </c>
      <c r="B165" t="s">
        <v>29</v>
      </c>
      <c r="C165">
        <v>5868931311.6285505</v>
      </c>
      <c r="D165" t="b">
        <v>0</v>
      </c>
    </row>
    <row r="166" spans="1:4" x14ac:dyDescent="0.25">
      <c r="A166">
        <v>2042</v>
      </c>
      <c r="B166" t="s">
        <v>29</v>
      </c>
      <c r="C166">
        <v>5050132715.7779398</v>
      </c>
      <c r="D166" t="b">
        <v>0</v>
      </c>
    </row>
    <row r="167" spans="1:4" x14ac:dyDescent="0.25">
      <c r="A167">
        <v>2043</v>
      </c>
      <c r="B167" t="s">
        <v>29</v>
      </c>
      <c r="C167">
        <v>4301877105.9507399</v>
      </c>
      <c r="D167" t="b">
        <v>0</v>
      </c>
    </row>
    <row r="168" spans="1:4" x14ac:dyDescent="0.25">
      <c r="A168">
        <v>2044</v>
      </c>
      <c r="B168" t="s">
        <v>29</v>
      </c>
      <c r="C168">
        <v>3650614406.59271</v>
      </c>
      <c r="D168" t="b">
        <v>0</v>
      </c>
    </row>
    <row r="169" spans="1:4" x14ac:dyDescent="0.25">
      <c r="A169">
        <v>2045</v>
      </c>
      <c r="B169" t="s">
        <v>29</v>
      </c>
      <c r="C169">
        <v>3055747361.0136399</v>
      </c>
      <c r="D169" t="b">
        <v>0</v>
      </c>
    </row>
    <row r="170" spans="1:4" x14ac:dyDescent="0.25">
      <c r="A170">
        <v>2050</v>
      </c>
      <c r="B170" t="s">
        <v>55</v>
      </c>
      <c r="C170">
        <v>0</v>
      </c>
      <c r="D170" t="b">
        <v>1</v>
      </c>
    </row>
    <row r="171" spans="1:4" x14ac:dyDescent="0.25">
      <c r="A171">
        <v>2020</v>
      </c>
      <c r="B171" t="s">
        <v>44</v>
      </c>
      <c r="C171">
        <v>50902978587.875999</v>
      </c>
      <c r="D171" t="b">
        <v>0</v>
      </c>
    </row>
    <row r="172" spans="1:4" x14ac:dyDescent="0.25">
      <c r="A172">
        <v>2021</v>
      </c>
      <c r="B172" t="s">
        <v>44</v>
      </c>
      <c r="C172">
        <v>62418167069.344704</v>
      </c>
      <c r="D172" t="b">
        <v>0</v>
      </c>
    </row>
    <row r="173" spans="1:4" x14ac:dyDescent="0.25">
      <c r="A173">
        <v>2022</v>
      </c>
      <c r="B173" t="s">
        <v>44</v>
      </c>
      <c r="C173">
        <v>66805282970.887909</v>
      </c>
      <c r="D173" t="b">
        <v>0</v>
      </c>
    </row>
    <row r="174" spans="1:4" x14ac:dyDescent="0.25">
      <c r="A174">
        <v>2023</v>
      </c>
      <c r="B174" t="s">
        <v>44</v>
      </c>
      <c r="C174">
        <v>68191432092.625504</v>
      </c>
      <c r="D174" t="b">
        <v>0</v>
      </c>
    </row>
    <row r="175" spans="1:4" x14ac:dyDescent="0.25">
      <c r="A175">
        <v>2024</v>
      </c>
      <c r="B175" t="s">
        <v>44</v>
      </c>
      <c r="C175">
        <v>68871265321.358704</v>
      </c>
      <c r="D175" t="b">
        <v>0</v>
      </c>
    </row>
    <row r="176" spans="1:4" x14ac:dyDescent="0.25">
      <c r="A176">
        <v>2025</v>
      </c>
      <c r="B176" t="s">
        <v>44</v>
      </c>
      <c r="C176">
        <v>69176326490.820801</v>
      </c>
      <c r="D176" t="b">
        <v>0</v>
      </c>
    </row>
    <row r="177" spans="1:4" x14ac:dyDescent="0.25">
      <c r="A177">
        <v>2026</v>
      </c>
      <c r="B177" t="s">
        <v>44</v>
      </c>
      <c r="C177">
        <v>68654498802.893097</v>
      </c>
      <c r="D177" t="b">
        <v>0</v>
      </c>
    </row>
    <row r="178" spans="1:4" x14ac:dyDescent="0.25">
      <c r="A178">
        <v>2027</v>
      </c>
      <c r="B178" t="s">
        <v>44</v>
      </c>
      <c r="C178">
        <v>67999324291.698303</v>
      </c>
      <c r="D178" t="b">
        <v>0</v>
      </c>
    </row>
    <row r="179" spans="1:4" x14ac:dyDescent="0.25">
      <c r="A179">
        <v>2028</v>
      </c>
      <c r="B179" t="s">
        <v>44</v>
      </c>
      <c r="C179">
        <v>67172794071.734901</v>
      </c>
      <c r="D179" t="b">
        <v>0</v>
      </c>
    </row>
    <row r="180" spans="1:4" x14ac:dyDescent="0.25">
      <c r="A180">
        <v>2029</v>
      </c>
      <c r="B180" t="s">
        <v>44</v>
      </c>
      <c r="C180">
        <v>66170354166.347893</v>
      </c>
      <c r="D180" t="b">
        <v>0</v>
      </c>
    </row>
    <row r="181" spans="1:4" x14ac:dyDescent="0.25">
      <c r="A181">
        <v>2030</v>
      </c>
      <c r="B181" t="s">
        <v>44</v>
      </c>
      <c r="C181">
        <v>65092899269.815903</v>
      </c>
      <c r="D181" t="b">
        <v>0</v>
      </c>
    </row>
    <row r="182" spans="1:4" x14ac:dyDescent="0.25">
      <c r="A182">
        <v>2031</v>
      </c>
      <c r="B182" t="s">
        <v>44</v>
      </c>
      <c r="C182">
        <v>65634354750.176804</v>
      </c>
      <c r="D182" t="b">
        <v>0</v>
      </c>
    </row>
    <row r="183" spans="1:4" x14ac:dyDescent="0.25">
      <c r="A183">
        <v>2032</v>
      </c>
      <c r="B183" t="s">
        <v>44</v>
      </c>
      <c r="C183">
        <v>66148424447.416695</v>
      </c>
      <c r="D183" t="b">
        <v>0</v>
      </c>
    </row>
    <row r="184" spans="1:4" x14ac:dyDescent="0.25">
      <c r="A184">
        <v>2033</v>
      </c>
      <c r="B184" t="s">
        <v>44</v>
      </c>
      <c r="C184">
        <v>66635959879.507294</v>
      </c>
      <c r="D184" t="b">
        <v>0</v>
      </c>
    </row>
    <row r="185" spans="1:4" x14ac:dyDescent="0.25">
      <c r="A185">
        <v>2034</v>
      </c>
      <c r="B185" t="s">
        <v>44</v>
      </c>
      <c r="C185">
        <v>67096318841.333099</v>
      </c>
      <c r="D185" t="b">
        <v>0</v>
      </c>
    </row>
    <row r="186" spans="1:4" x14ac:dyDescent="0.25">
      <c r="A186">
        <v>2035</v>
      </c>
      <c r="B186" t="s">
        <v>44</v>
      </c>
      <c r="C186">
        <v>67528844560.2453</v>
      </c>
      <c r="D186" t="b">
        <v>0</v>
      </c>
    </row>
    <row r="187" spans="1:4" x14ac:dyDescent="0.25">
      <c r="A187">
        <v>2036</v>
      </c>
      <c r="B187" t="s">
        <v>44</v>
      </c>
      <c r="C187">
        <v>67934145398.713799</v>
      </c>
      <c r="D187" t="b">
        <v>0</v>
      </c>
    </row>
    <row r="188" spans="1:4" x14ac:dyDescent="0.25">
      <c r="A188">
        <v>2037</v>
      </c>
      <c r="B188" t="s">
        <v>44</v>
      </c>
      <c r="C188">
        <v>68313650626.299599</v>
      </c>
      <c r="D188" t="b">
        <v>0</v>
      </c>
    </row>
    <row r="189" spans="1:4" x14ac:dyDescent="0.25">
      <c r="A189">
        <v>2038</v>
      </c>
      <c r="B189" t="s">
        <v>44</v>
      </c>
      <c r="C189">
        <v>68665783086.908005</v>
      </c>
      <c r="D189" t="b">
        <v>0</v>
      </c>
    </row>
    <row r="190" spans="1:4" x14ac:dyDescent="0.25">
      <c r="A190">
        <v>2039</v>
      </c>
      <c r="B190" t="s">
        <v>44</v>
      </c>
      <c r="C190">
        <v>68988078917.164444</v>
      </c>
      <c r="D190" t="b">
        <v>0</v>
      </c>
    </row>
    <row r="191" spans="1:4" x14ac:dyDescent="0.25">
      <c r="A191">
        <v>2040</v>
      </c>
      <c r="B191" t="s">
        <v>44</v>
      </c>
      <c r="C191">
        <v>69284630311.023651</v>
      </c>
      <c r="D191" t="b">
        <v>0</v>
      </c>
    </row>
    <row r="192" spans="1:4" x14ac:dyDescent="0.25">
      <c r="A192">
        <v>2041</v>
      </c>
      <c r="B192" t="s">
        <v>44</v>
      </c>
      <c r="C192">
        <v>69553043957.364273</v>
      </c>
      <c r="D192" t="b">
        <v>0</v>
      </c>
    </row>
    <row r="193" spans="1:4" x14ac:dyDescent="0.25">
      <c r="A193">
        <v>2042</v>
      </c>
      <c r="B193" t="s">
        <v>44</v>
      </c>
      <c r="C193">
        <v>69795620720.361969</v>
      </c>
      <c r="D193" t="b">
        <v>0</v>
      </c>
    </row>
    <row r="194" spans="1:4" x14ac:dyDescent="0.25">
      <c r="A194">
        <v>2043</v>
      </c>
      <c r="B194" t="s">
        <v>44</v>
      </c>
      <c r="C194">
        <v>70011266599.243515</v>
      </c>
      <c r="D194" t="b">
        <v>0</v>
      </c>
    </row>
    <row r="195" spans="1:4" x14ac:dyDescent="0.25">
      <c r="A195">
        <v>2044</v>
      </c>
      <c r="B195" t="s">
        <v>44</v>
      </c>
      <c r="C195">
        <v>70200960506.284409</v>
      </c>
      <c r="D195" t="b">
        <v>0</v>
      </c>
    </row>
    <row r="196" spans="1:4" x14ac:dyDescent="0.25">
      <c r="A196">
        <v>2045</v>
      </c>
      <c r="B196" t="s">
        <v>44</v>
      </c>
      <c r="C196">
        <v>70364908819.443634</v>
      </c>
      <c r="D196" t="b">
        <v>0</v>
      </c>
    </row>
    <row r="197" spans="1:4" x14ac:dyDescent="0.25">
      <c r="A197">
        <v>2022</v>
      </c>
      <c r="B197" t="s">
        <v>114</v>
      </c>
      <c r="C197">
        <v>0</v>
      </c>
      <c r="D197" t="b">
        <v>1</v>
      </c>
    </row>
    <row r="198" spans="1:4" x14ac:dyDescent="0.25">
      <c r="A198" s="13"/>
      <c r="B198" s="12"/>
      <c r="D198" s="13"/>
    </row>
    <row r="199" spans="1:4" x14ac:dyDescent="0.25">
      <c r="A199" s="13"/>
      <c r="B199" s="12"/>
      <c r="D199" s="13"/>
    </row>
    <row r="200" spans="1:4" x14ac:dyDescent="0.25">
      <c r="A200" s="13"/>
      <c r="B200" s="12"/>
      <c r="D200" s="13"/>
    </row>
    <row r="201" spans="1:4" x14ac:dyDescent="0.25">
      <c r="A201" s="13"/>
      <c r="B201" s="12"/>
      <c r="D201" s="13"/>
    </row>
    <row r="202" spans="1:4" x14ac:dyDescent="0.25">
      <c r="A202" s="13"/>
      <c r="B202" s="12"/>
      <c r="D202" s="13"/>
    </row>
    <row r="203" spans="1:4" x14ac:dyDescent="0.25">
      <c r="A203" s="13"/>
      <c r="B203" s="12"/>
      <c r="D203" s="13"/>
    </row>
    <row r="204" spans="1:4" x14ac:dyDescent="0.25">
      <c r="A204" s="13"/>
      <c r="B204" s="12"/>
      <c r="D204" s="13"/>
    </row>
    <row r="205" spans="1:4" x14ac:dyDescent="0.25">
      <c r="A205" s="13"/>
      <c r="B205" s="12"/>
      <c r="D205" s="13"/>
    </row>
    <row r="206" spans="1:4" x14ac:dyDescent="0.25">
      <c r="A206" s="13"/>
      <c r="B206" s="12"/>
      <c r="D206" s="13"/>
    </row>
  </sheetData>
  <phoneticPr fontId="5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2"/>
  <sheetViews>
    <sheetView workbookViewId="0">
      <selection activeCell="B4" sqref="B4"/>
    </sheetView>
  </sheetViews>
  <sheetFormatPr defaultRowHeight="15" x14ac:dyDescent="0.25"/>
  <cols>
    <col min="2" max="2" width="17.28515625" bestFit="1" customWidth="1"/>
    <col min="3" max="3" width="17.140625" bestFit="1" customWidth="1"/>
    <col min="4" max="4" width="16.7109375" bestFit="1" customWidth="1"/>
  </cols>
  <sheetData>
    <row r="1" spans="1:4" x14ac:dyDescent="0.25">
      <c r="A1" s="1" t="s">
        <v>0</v>
      </c>
      <c r="B1" s="1" t="s">
        <v>3</v>
      </c>
      <c r="C1" s="1" t="s">
        <v>2</v>
      </c>
      <c r="D1" s="1" t="s">
        <v>4</v>
      </c>
    </row>
    <row r="2" spans="1:4" x14ac:dyDescent="0.25">
      <c r="A2">
        <v>2022</v>
      </c>
      <c r="B2" t="s">
        <v>38</v>
      </c>
      <c r="C2" s="4">
        <v>36810856097.940002</v>
      </c>
    </row>
    <row r="3" spans="1:4" x14ac:dyDescent="0.25">
      <c r="A3">
        <v>2022</v>
      </c>
      <c r="B3" t="s">
        <v>32</v>
      </c>
      <c r="C3" s="4">
        <f>1062*129.65*1000000</f>
        <v>137688300000.00003</v>
      </c>
    </row>
    <row r="4" spans="1:4" x14ac:dyDescent="0.25">
      <c r="A4">
        <v>2022</v>
      </c>
      <c r="B4" t="s">
        <v>125</v>
      </c>
      <c r="C4" s="4">
        <v>5568655430</v>
      </c>
    </row>
    <row r="5" spans="1:4" x14ac:dyDescent="0.25">
      <c r="A5">
        <v>2022</v>
      </c>
      <c r="B5" t="s">
        <v>47</v>
      </c>
      <c r="C5" s="16">
        <f>50*1000000*80</f>
        <v>4000000000</v>
      </c>
    </row>
    <row r="6" spans="1:4" x14ac:dyDescent="0.25">
      <c r="A6">
        <v>2023</v>
      </c>
      <c r="B6" t="s">
        <v>47</v>
      </c>
      <c r="C6" s="16">
        <f>C5*1.2</f>
        <v>4800000000</v>
      </c>
    </row>
    <row r="7" spans="1:4" x14ac:dyDescent="0.25">
      <c r="A7">
        <v>2024</v>
      </c>
      <c r="B7" t="s">
        <v>47</v>
      </c>
      <c r="C7" s="16">
        <f t="shared" ref="C7:C11" si="0">C6*1.2</f>
        <v>5760000000</v>
      </c>
    </row>
    <row r="8" spans="1:4" x14ac:dyDescent="0.25">
      <c r="A8">
        <v>2025</v>
      </c>
      <c r="B8" t="s">
        <v>47</v>
      </c>
      <c r="C8" s="16">
        <f t="shared" si="0"/>
        <v>6912000000</v>
      </c>
    </row>
    <row r="9" spans="1:4" x14ac:dyDescent="0.25">
      <c r="A9">
        <v>2026</v>
      </c>
      <c r="B9" t="s">
        <v>47</v>
      </c>
      <c r="C9" s="16">
        <f t="shared" si="0"/>
        <v>8294400000</v>
      </c>
    </row>
    <row r="10" spans="1:4" x14ac:dyDescent="0.25">
      <c r="A10">
        <v>2027</v>
      </c>
      <c r="B10" t="s">
        <v>47</v>
      </c>
      <c r="C10" s="16">
        <f t="shared" si="0"/>
        <v>9953280000</v>
      </c>
    </row>
    <row r="11" spans="1:4" x14ac:dyDescent="0.25">
      <c r="A11">
        <v>2028</v>
      </c>
      <c r="B11" t="s">
        <v>47</v>
      </c>
      <c r="C11" s="16">
        <f t="shared" si="0"/>
        <v>11943936000</v>
      </c>
    </row>
    <row r="12" spans="1:4" x14ac:dyDescent="0.25">
      <c r="A12">
        <v>2029</v>
      </c>
      <c r="B12" t="s">
        <v>47</v>
      </c>
      <c r="C12" s="16">
        <f>C11*1.2</f>
        <v>14332723200</v>
      </c>
    </row>
  </sheetData>
  <phoneticPr fontId="5" type="noConversion"/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U64"/>
  <sheetViews>
    <sheetView zoomScale="112" zoomScaleNormal="112" workbookViewId="0">
      <selection activeCell="B27" sqref="B27"/>
    </sheetView>
  </sheetViews>
  <sheetFormatPr defaultRowHeight="15" x14ac:dyDescent="0.25"/>
  <cols>
    <col min="2" max="2" width="24.140625" bestFit="1" customWidth="1"/>
    <col min="3" max="3" width="17.5703125" customWidth="1"/>
    <col min="4" max="4" width="14.5703125" customWidth="1"/>
    <col min="5" max="5" width="15.42578125" customWidth="1"/>
    <col min="6" max="6" width="11.42578125" customWidth="1"/>
    <col min="7" max="7" width="23.5703125" customWidth="1"/>
    <col min="8" max="8" width="16.28515625" customWidth="1"/>
    <col min="9" max="11" width="15.7109375" customWidth="1"/>
    <col min="12" max="12" width="48.85546875" customWidth="1"/>
    <col min="13" max="14" width="18.140625" customWidth="1"/>
    <col min="15" max="15" width="21.140625" customWidth="1"/>
    <col min="16" max="16" width="18.85546875" customWidth="1"/>
    <col min="17" max="17" width="18.5703125" customWidth="1"/>
    <col min="18" max="18" width="24.7109375" bestFit="1" customWidth="1"/>
    <col min="19" max="19" width="12.5703125" bestFit="1" customWidth="1"/>
    <col min="20" max="20" width="18.140625" bestFit="1" customWidth="1"/>
    <col min="21" max="21" width="13.28515625" bestFit="1" customWidth="1"/>
    <col min="26" max="26" width="28.5703125" bestFit="1" customWidth="1"/>
  </cols>
  <sheetData>
    <row r="1" spans="1:21" x14ac:dyDescent="0.25">
      <c r="A1" s="1" t="s">
        <v>0</v>
      </c>
      <c r="B1" s="1" t="s">
        <v>3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20</v>
      </c>
      <c r="K1" s="1" t="s">
        <v>83</v>
      </c>
      <c r="L1" s="1" t="s">
        <v>79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100</v>
      </c>
      <c r="S1" s="1" t="s">
        <v>16</v>
      </c>
      <c r="T1" s="1" t="s">
        <v>101</v>
      </c>
      <c r="U1" s="1" t="s">
        <v>17</v>
      </c>
    </row>
    <row r="2" spans="1:21" x14ac:dyDescent="0.25">
      <c r="A2">
        <v>2022</v>
      </c>
      <c r="B2" t="s">
        <v>142</v>
      </c>
      <c r="C2" t="s">
        <v>114</v>
      </c>
      <c r="D2" t="s">
        <v>114</v>
      </c>
      <c r="E2">
        <v>1001</v>
      </c>
      <c r="F2" t="s">
        <v>117</v>
      </c>
      <c r="G2">
        <v>1</v>
      </c>
      <c r="H2" t="s">
        <v>116</v>
      </c>
      <c r="I2">
        <f>-1000000</f>
        <v>-1000000</v>
      </c>
      <c r="J2" t="s">
        <v>70</v>
      </c>
      <c r="K2">
        <v>1</v>
      </c>
      <c r="L2" t="s">
        <v>119</v>
      </c>
      <c r="O2" t="s">
        <v>141</v>
      </c>
      <c r="P2" t="s">
        <v>67</v>
      </c>
      <c r="R2" t="s">
        <v>141</v>
      </c>
      <c r="S2" t="s">
        <v>106</v>
      </c>
      <c r="T2">
        <f>1/1000000</f>
        <v>9.9999999999999995E-7</v>
      </c>
    </row>
    <row r="3" spans="1:21" x14ac:dyDescent="0.25">
      <c r="A3">
        <v>2022</v>
      </c>
      <c r="B3" t="s">
        <v>51</v>
      </c>
      <c r="C3" t="s">
        <v>44</v>
      </c>
      <c r="D3" t="s">
        <v>33</v>
      </c>
      <c r="E3">
        <f>633+53</f>
        <v>686</v>
      </c>
      <c r="F3" t="s">
        <v>35</v>
      </c>
      <c r="G3">
        <v>32552</v>
      </c>
      <c r="H3" t="s">
        <v>34</v>
      </c>
      <c r="I3">
        <v>56</v>
      </c>
      <c r="J3" t="s">
        <v>69</v>
      </c>
      <c r="K3">
        <v>1</v>
      </c>
      <c r="L3" t="s">
        <v>145</v>
      </c>
      <c r="M3">
        <v>2.1000000000000001E-2</v>
      </c>
      <c r="N3" t="s">
        <v>36</v>
      </c>
      <c r="O3" t="s">
        <v>82</v>
      </c>
      <c r="P3" t="s">
        <v>61</v>
      </c>
      <c r="R3" t="s">
        <v>96</v>
      </c>
      <c r="S3" t="s">
        <v>103</v>
      </c>
      <c r="T3">
        <f>1/129.69/1000000</f>
        <v>7.7106947335954979E-9</v>
      </c>
    </row>
    <row r="4" spans="1:21" x14ac:dyDescent="0.25">
      <c r="A4">
        <v>2022</v>
      </c>
      <c r="B4" t="s">
        <v>51</v>
      </c>
      <c r="C4" t="s">
        <v>44</v>
      </c>
      <c r="D4" t="s">
        <v>37</v>
      </c>
      <c r="E4">
        <f>776+53</f>
        <v>829</v>
      </c>
      <c r="F4" t="s">
        <v>35</v>
      </c>
      <c r="G4">
        <v>31528</v>
      </c>
      <c r="H4" t="s">
        <v>34</v>
      </c>
      <c r="I4">
        <v>31</v>
      </c>
      <c r="J4" t="s">
        <v>69</v>
      </c>
      <c r="K4">
        <v>1</v>
      </c>
      <c r="L4" t="s">
        <v>146</v>
      </c>
      <c r="M4">
        <v>2.4E-2</v>
      </c>
      <c r="N4" t="s">
        <v>36</v>
      </c>
      <c r="O4" t="s">
        <v>120</v>
      </c>
      <c r="P4" t="s">
        <v>61</v>
      </c>
      <c r="R4" t="s">
        <v>96</v>
      </c>
      <c r="S4" t="s">
        <v>103</v>
      </c>
      <c r="T4">
        <f>1/129.69/1000000</f>
        <v>7.7106947335954979E-9</v>
      </c>
    </row>
    <row r="5" spans="1:21" x14ac:dyDescent="0.25">
      <c r="A5">
        <v>2022</v>
      </c>
      <c r="B5" t="s">
        <v>143</v>
      </c>
      <c r="C5" t="s">
        <v>114</v>
      </c>
      <c r="D5" t="s">
        <v>114</v>
      </c>
      <c r="E5">
        <v>1001</v>
      </c>
      <c r="F5" t="s">
        <v>117</v>
      </c>
      <c r="G5">
        <v>1</v>
      </c>
      <c r="H5" t="s">
        <v>116</v>
      </c>
      <c r="I5">
        <f>-1000000</f>
        <v>-1000000</v>
      </c>
      <c r="J5" t="s">
        <v>70</v>
      </c>
      <c r="K5">
        <v>1</v>
      </c>
      <c r="L5" t="s">
        <v>119</v>
      </c>
      <c r="O5" t="s">
        <v>143</v>
      </c>
      <c r="P5" t="s">
        <v>67</v>
      </c>
      <c r="R5" t="s">
        <v>143</v>
      </c>
      <c r="S5" t="s">
        <v>106</v>
      </c>
      <c r="T5">
        <f>1/1000000</f>
        <v>9.9999999999999995E-7</v>
      </c>
    </row>
    <row r="6" spans="1:21" x14ac:dyDescent="0.25">
      <c r="A6">
        <v>2022</v>
      </c>
      <c r="B6" t="s">
        <v>38</v>
      </c>
      <c r="C6" t="s">
        <v>30</v>
      </c>
      <c r="D6" t="s">
        <v>33</v>
      </c>
      <c r="E6">
        <f>53+53</f>
        <v>106</v>
      </c>
      <c r="F6" t="s">
        <v>35</v>
      </c>
      <c r="G6">
        <v>31520</v>
      </c>
      <c r="H6" t="s">
        <v>34</v>
      </c>
      <c r="I6">
        <v>55</v>
      </c>
      <c r="J6" t="s">
        <v>69</v>
      </c>
      <c r="K6">
        <v>1</v>
      </c>
      <c r="M6">
        <v>1.7000000000000001E-2</v>
      </c>
      <c r="N6" t="s">
        <v>36</v>
      </c>
      <c r="O6" t="s">
        <v>120</v>
      </c>
      <c r="P6" t="s">
        <v>59</v>
      </c>
      <c r="Q6" t="s">
        <v>75</v>
      </c>
      <c r="R6" t="s">
        <v>38</v>
      </c>
      <c r="S6" t="s">
        <v>103</v>
      </c>
      <c r="T6">
        <f>1/126.13/1000000</f>
        <v>7.9283279156425911E-9</v>
      </c>
    </row>
    <row r="7" spans="1:21" x14ac:dyDescent="0.25">
      <c r="A7">
        <v>2022</v>
      </c>
      <c r="B7" t="s">
        <v>38</v>
      </c>
      <c r="C7" t="s">
        <v>30</v>
      </c>
      <c r="D7" t="s">
        <v>37</v>
      </c>
      <c r="E7">
        <f>330+53</f>
        <v>383</v>
      </c>
      <c r="F7" t="s">
        <v>35</v>
      </c>
      <c r="G7">
        <v>34064</v>
      </c>
      <c r="H7" t="s">
        <v>34</v>
      </c>
      <c r="I7">
        <v>25</v>
      </c>
      <c r="J7" t="s">
        <v>69</v>
      </c>
      <c r="K7">
        <v>1</v>
      </c>
      <c r="M7">
        <v>1.7000000000000001E-2</v>
      </c>
      <c r="N7" t="s">
        <v>36</v>
      </c>
      <c r="O7" t="s">
        <v>160</v>
      </c>
      <c r="P7" t="s">
        <v>59</v>
      </c>
      <c r="Q7" t="s">
        <v>75</v>
      </c>
      <c r="R7" t="s">
        <v>38</v>
      </c>
      <c r="S7" t="s">
        <v>103</v>
      </c>
      <c r="T7">
        <f>1/126.13/1000000</f>
        <v>7.9283279156425911E-9</v>
      </c>
    </row>
    <row r="8" spans="1:21" x14ac:dyDescent="0.25">
      <c r="A8">
        <v>2022</v>
      </c>
      <c r="B8" t="s">
        <v>109</v>
      </c>
      <c r="C8" t="s">
        <v>31</v>
      </c>
      <c r="D8" t="s">
        <v>41</v>
      </c>
      <c r="E8">
        <v>22</v>
      </c>
      <c r="F8" t="s">
        <v>64</v>
      </c>
      <c r="G8">
        <v>4687</v>
      </c>
      <c r="H8" t="s">
        <v>68</v>
      </c>
      <c r="I8">
        <v>100.82</v>
      </c>
      <c r="J8" t="s">
        <v>69</v>
      </c>
      <c r="K8">
        <v>1</v>
      </c>
      <c r="L8" t="s">
        <v>84</v>
      </c>
      <c r="O8" t="s">
        <v>139</v>
      </c>
      <c r="P8" t="s">
        <v>60</v>
      </c>
      <c r="R8" t="s">
        <v>109</v>
      </c>
      <c r="S8" t="s">
        <v>103</v>
      </c>
      <c r="T8">
        <f>1/119.53/1000000</f>
        <v>8.3661005605287371E-9</v>
      </c>
    </row>
    <row r="9" spans="1:21" x14ac:dyDescent="0.25">
      <c r="A9">
        <v>2022</v>
      </c>
      <c r="B9" t="s">
        <v>29</v>
      </c>
      <c r="C9" t="s">
        <v>29</v>
      </c>
      <c r="D9" t="s">
        <v>40</v>
      </c>
      <c r="E9">
        <v>11.4</v>
      </c>
      <c r="F9" t="s">
        <v>66</v>
      </c>
      <c r="G9">
        <v>1055</v>
      </c>
      <c r="H9" t="s">
        <v>81</v>
      </c>
      <c r="I9">
        <v>79.2</v>
      </c>
      <c r="J9" t="s">
        <v>69</v>
      </c>
      <c r="K9">
        <v>1</v>
      </c>
      <c r="L9" t="s">
        <v>85</v>
      </c>
      <c r="O9" t="s">
        <v>82</v>
      </c>
      <c r="P9" t="s">
        <v>59</v>
      </c>
      <c r="R9" t="s">
        <v>131</v>
      </c>
      <c r="S9" t="s">
        <v>105</v>
      </c>
      <c r="T9">
        <f>1/134.47/1000000</f>
        <v>7.436602959767978E-9</v>
      </c>
    </row>
    <row r="10" spans="1:21" x14ac:dyDescent="0.25">
      <c r="A10">
        <v>2022</v>
      </c>
      <c r="B10" t="s">
        <v>125</v>
      </c>
      <c r="C10" t="s">
        <v>29</v>
      </c>
      <c r="D10" t="s">
        <v>127</v>
      </c>
      <c r="E10">
        <v>11.4</v>
      </c>
      <c r="F10" t="s">
        <v>66</v>
      </c>
      <c r="G10">
        <v>1055</v>
      </c>
      <c r="H10" t="s">
        <v>81</v>
      </c>
      <c r="I10">
        <v>-293</v>
      </c>
      <c r="J10" t="s">
        <v>69</v>
      </c>
      <c r="K10">
        <v>0.9</v>
      </c>
      <c r="M10">
        <v>0.36929894749799963</v>
      </c>
      <c r="N10" t="s">
        <v>36</v>
      </c>
      <c r="O10" t="s">
        <v>179</v>
      </c>
      <c r="P10" t="s">
        <v>59</v>
      </c>
      <c r="R10" t="s">
        <v>180</v>
      </c>
      <c r="S10" t="s">
        <v>105</v>
      </c>
      <c r="T10">
        <v>7.436602959767978E-9</v>
      </c>
    </row>
    <row r="11" spans="1:21" x14ac:dyDescent="0.25">
      <c r="A11">
        <v>2022</v>
      </c>
      <c r="B11" t="s">
        <v>54</v>
      </c>
      <c r="C11" t="s">
        <v>44</v>
      </c>
      <c r="D11" t="s">
        <v>41</v>
      </c>
      <c r="E11">
        <v>0</v>
      </c>
      <c r="F11" t="s">
        <v>35</v>
      </c>
      <c r="G11">
        <f>ROUND(33.78*126.37,0)</f>
        <v>4269</v>
      </c>
      <c r="H11" t="s">
        <v>68</v>
      </c>
      <c r="I11">
        <v>89.37</v>
      </c>
      <c r="J11" t="s">
        <v>69</v>
      </c>
      <c r="K11">
        <v>1</v>
      </c>
      <c r="O11" t="s">
        <v>159</v>
      </c>
      <c r="P11" t="s">
        <v>61</v>
      </c>
      <c r="R11" t="s">
        <v>97</v>
      </c>
      <c r="S11" t="s">
        <v>103</v>
      </c>
      <c r="T11">
        <f>1/129.69/1000000</f>
        <v>7.7106947335954979E-9</v>
      </c>
    </row>
    <row r="12" spans="1:21" x14ac:dyDescent="0.25">
      <c r="A12">
        <v>2022</v>
      </c>
      <c r="B12" t="s">
        <v>55</v>
      </c>
      <c r="C12" t="s">
        <v>55</v>
      </c>
      <c r="D12" t="s">
        <v>48</v>
      </c>
      <c r="E12">
        <v>1000</v>
      </c>
      <c r="F12" t="s">
        <v>56</v>
      </c>
      <c r="G12">
        <v>1</v>
      </c>
      <c r="H12" t="s">
        <v>57</v>
      </c>
      <c r="I12">
        <f t="shared" ref="I12:I28" si="0">-1000000</f>
        <v>-1000000</v>
      </c>
      <c r="J12" t="s">
        <v>70</v>
      </c>
      <c r="K12">
        <v>1</v>
      </c>
      <c r="L12" t="s">
        <v>144</v>
      </c>
      <c r="M12">
        <v>130</v>
      </c>
      <c r="N12" t="s">
        <v>35</v>
      </c>
      <c r="O12" t="s">
        <v>55</v>
      </c>
      <c r="P12" t="s">
        <v>67</v>
      </c>
      <c r="R12" t="s">
        <v>98</v>
      </c>
      <c r="S12" t="s">
        <v>106</v>
      </c>
      <c r="T12">
        <f t="shared" ref="T12:T28" si="1">1/1000000</f>
        <v>9.9999999999999995E-7</v>
      </c>
    </row>
    <row r="13" spans="1:21" x14ac:dyDescent="0.25">
      <c r="A13">
        <v>2030</v>
      </c>
      <c r="B13" t="s">
        <v>55</v>
      </c>
      <c r="C13" t="s">
        <v>55</v>
      </c>
      <c r="D13" t="s">
        <v>48</v>
      </c>
      <c r="E13">
        <v>1000</v>
      </c>
      <c r="F13" t="s">
        <v>56</v>
      </c>
      <c r="G13">
        <v>1</v>
      </c>
      <c r="H13" t="s">
        <v>57</v>
      </c>
      <c r="I13">
        <f t="shared" si="0"/>
        <v>-1000000</v>
      </c>
      <c r="J13" t="s">
        <v>70</v>
      </c>
      <c r="K13">
        <v>1</v>
      </c>
      <c r="L13" t="s">
        <v>144</v>
      </c>
      <c r="M13">
        <v>130</v>
      </c>
      <c r="N13" t="s">
        <v>35</v>
      </c>
      <c r="O13" t="s">
        <v>55</v>
      </c>
      <c r="P13" t="s">
        <v>67</v>
      </c>
      <c r="R13" t="s">
        <v>98</v>
      </c>
      <c r="S13" t="s">
        <v>106</v>
      </c>
      <c r="T13">
        <f t="shared" si="1"/>
        <v>9.9999999999999995E-7</v>
      </c>
    </row>
    <row r="14" spans="1:21" x14ac:dyDescent="0.25">
      <c r="A14">
        <v>2031</v>
      </c>
      <c r="B14" t="s">
        <v>55</v>
      </c>
      <c r="C14" t="s">
        <v>55</v>
      </c>
      <c r="D14" t="s">
        <v>48</v>
      </c>
      <c r="E14">
        <v>908</v>
      </c>
      <c r="F14" t="s">
        <v>56</v>
      </c>
      <c r="G14">
        <v>1</v>
      </c>
      <c r="H14" t="s">
        <v>57</v>
      </c>
      <c r="I14">
        <f t="shared" si="0"/>
        <v>-1000000</v>
      </c>
      <c r="J14" t="s">
        <v>70</v>
      </c>
      <c r="K14">
        <v>1</v>
      </c>
      <c r="L14" t="s">
        <v>144</v>
      </c>
      <c r="M14">
        <v>130</v>
      </c>
      <c r="N14" t="s">
        <v>35</v>
      </c>
      <c r="O14" t="s">
        <v>55</v>
      </c>
      <c r="P14" t="s">
        <v>67</v>
      </c>
      <c r="R14" t="s">
        <v>98</v>
      </c>
      <c r="S14" t="s">
        <v>106</v>
      </c>
      <c r="T14">
        <f t="shared" si="1"/>
        <v>9.9999999999999995E-7</v>
      </c>
    </row>
    <row r="15" spans="1:21" x14ac:dyDescent="0.25">
      <c r="A15">
        <v>2032</v>
      </c>
      <c r="B15" t="s">
        <v>55</v>
      </c>
      <c r="C15" t="s">
        <v>55</v>
      </c>
      <c r="D15" t="s">
        <v>48</v>
      </c>
      <c r="E15">
        <v>825</v>
      </c>
      <c r="F15" t="s">
        <v>56</v>
      </c>
      <c r="G15">
        <v>1</v>
      </c>
      <c r="H15" t="s">
        <v>57</v>
      </c>
      <c r="I15">
        <f t="shared" si="0"/>
        <v>-1000000</v>
      </c>
      <c r="J15" t="s">
        <v>70</v>
      </c>
      <c r="K15">
        <v>1</v>
      </c>
      <c r="L15" t="s">
        <v>144</v>
      </c>
      <c r="M15">
        <v>130</v>
      </c>
      <c r="N15" t="s">
        <v>35</v>
      </c>
      <c r="O15" t="s">
        <v>55</v>
      </c>
      <c r="P15" t="s">
        <v>67</v>
      </c>
      <c r="R15" t="s">
        <v>98</v>
      </c>
      <c r="S15" t="s">
        <v>106</v>
      </c>
      <c r="T15">
        <f t="shared" si="1"/>
        <v>9.9999999999999995E-7</v>
      </c>
    </row>
    <row r="16" spans="1:21" x14ac:dyDescent="0.25">
      <c r="A16">
        <v>2033</v>
      </c>
      <c r="B16" t="s">
        <v>55</v>
      </c>
      <c r="C16" t="s">
        <v>55</v>
      </c>
      <c r="D16" t="s">
        <v>48</v>
      </c>
      <c r="E16">
        <v>749</v>
      </c>
      <c r="F16" t="s">
        <v>56</v>
      </c>
      <c r="G16">
        <v>1</v>
      </c>
      <c r="H16" t="s">
        <v>57</v>
      </c>
      <c r="I16">
        <f t="shared" si="0"/>
        <v>-1000000</v>
      </c>
      <c r="J16" t="s">
        <v>70</v>
      </c>
      <c r="K16">
        <v>1</v>
      </c>
      <c r="L16" t="s">
        <v>144</v>
      </c>
      <c r="M16">
        <v>130</v>
      </c>
      <c r="N16" t="s">
        <v>35</v>
      </c>
      <c r="O16" t="s">
        <v>55</v>
      </c>
      <c r="P16" t="s">
        <v>67</v>
      </c>
      <c r="R16" t="s">
        <v>98</v>
      </c>
      <c r="S16" t="s">
        <v>106</v>
      </c>
      <c r="T16">
        <f t="shared" si="1"/>
        <v>9.9999999999999995E-7</v>
      </c>
    </row>
    <row r="17" spans="1:20" x14ac:dyDescent="0.25">
      <c r="A17">
        <v>2034</v>
      </c>
      <c r="B17" t="s">
        <v>55</v>
      </c>
      <c r="C17" t="s">
        <v>55</v>
      </c>
      <c r="D17" t="s">
        <v>48</v>
      </c>
      <c r="E17">
        <v>680</v>
      </c>
      <c r="F17" t="s">
        <v>56</v>
      </c>
      <c r="G17">
        <v>1</v>
      </c>
      <c r="H17" t="s">
        <v>57</v>
      </c>
      <c r="I17">
        <f t="shared" si="0"/>
        <v>-1000000</v>
      </c>
      <c r="J17" t="s">
        <v>70</v>
      </c>
      <c r="K17">
        <v>1</v>
      </c>
      <c r="L17" t="s">
        <v>144</v>
      </c>
      <c r="M17">
        <v>130</v>
      </c>
      <c r="N17" t="s">
        <v>35</v>
      </c>
      <c r="O17" t="s">
        <v>55</v>
      </c>
      <c r="P17" t="s">
        <v>67</v>
      </c>
      <c r="R17" t="s">
        <v>98</v>
      </c>
      <c r="S17" t="s">
        <v>106</v>
      </c>
      <c r="T17">
        <f t="shared" si="1"/>
        <v>9.9999999999999995E-7</v>
      </c>
    </row>
    <row r="18" spans="1:20" x14ac:dyDescent="0.25">
      <c r="A18">
        <v>2035</v>
      </c>
      <c r="B18" t="s">
        <v>55</v>
      </c>
      <c r="C18" t="s">
        <v>55</v>
      </c>
      <c r="D18" t="s">
        <v>48</v>
      </c>
      <c r="E18">
        <v>618</v>
      </c>
      <c r="F18" t="s">
        <v>56</v>
      </c>
      <c r="G18">
        <v>1</v>
      </c>
      <c r="H18" t="s">
        <v>57</v>
      </c>
      <c r="I18">
        <f t="shared" si="0"/>
        <v>-1000000</v>
      </c>
      <c r="J18" t="s">
        <v>70</v>
      </c>
      <c r="K18">
        <v>1</v>
      </c>
      <c r="L18" t="s">
        <v>144</v>
      </c>
      <c r="M18">
        <v>130</v>
      </c>
      <c r="N18" t="s">
        <v>35</v>
      </c>
      <c r="O18" t="s">
        <v>55</v>
      </c>
      <c r="P18" t="s">
        <v>67</v>
      </c>
      <c r="R18" t="s">
        <v>98</v>
      </c>
      <c r="S18" t="s">
        <v>106</v>
      </c>
      <c r="T18">
        <f t="shared" si="1"/>
        <v>9.9999999999999995E-7</v>
      </c>
    </row>
    <row r="19" spans="1:20" x14ac:dyDescent="0.25">
      <c r="A19">
        <v>2036</v>
      </c>
      <c r="B19" t="s">
        <v>55</v>
      </c>
      <c r="C19" t="s">
        <v>55</v>
      </c>
      <c r="D19" t="s">
        <v>48</v>
      </c>
      <c r="E19">
        <v>561</v>
      </c>
      <c r="F19" t="s">
        <v>56</v>
      </c>
      <c r="G19">
        <v>1</v>
      </c>
      <c r="H19" t="s">
        <v>57</v>
      </c>
      <c r="I19">
        <f t="shared" si="0"/>
        <v>-1000000</v>
      </c>
      <c r="J19" t="s">
        <v>70</v>
      </c>
      <c r="K19">
        <v>1</v>
      </c>
      <c r="L19" t="s">
        <v>144</v>
      </c>
      <c r="M19">
        <v>130</v>
      </c>
      <c r="N19" t="s">
        <v>35</v>
      </c>
      <c r="O19" t="s">
        <v>55</v>
      </c>
      <c r="P19" t="s">
        <v>67</v>
      </c>
      <c r="R19" t="s">
        <v>98</v>
      </c>
      <c r="S19" t="s">
        <v>106</v>
      </c>
      <c r="T19">
        <f t="shared" si="1"/>
        <v>9.9999999999999995E-7</v>
      </c>
    </row>
    <row r="20" spans="1:20" x14ac:dyDescent="0.25">
      <c r="A20">
        <v>2037</v>
      </c>
      <c r="B20" t="s">
        <v>55</v>
      </c>
      <c r="C20" t="s">
        <v>55</v>
      </c>
      <c r="D20" t="s">
        <v>48</v>
      </c>
      <c r="E20">
        <v>510</v>
      </c>
      <c r="F20" t="s">
        <v>56</v>
      </c>
      <c r="G20">
        <v>1</v>
      </c>
      <c r="H20" t="s">
        <v>57</v>
      </c>
      <c r="I20">
        <f t="shared" si="0"/>
        <v>-1000000</v>
      </c>
      <c r="J20" t="s">
        <v>70</v>
      </c>
      <c r="K20">
        <v>1</v>
      </c>
      <c r="L20" t="s">
        <v>144</v>
      </c>
      <c r="M20">
        <v>130</v>
      </c>
      <c r="N20" t="s">
        <v>35</v>
      </c>
      <c r="O20" t="s">
        <v>55</v>
      </c>
      <c r="P20" t="s">
        <v>67</v>
      </c>
      <c r="R20" t="s">
        <v>98</v>
      </c>
      <c r="S20" t="s">
        <v>106</v>
      </c>
      <c r="T20">
        <f t="shared" si="1"/>
        <v>9.9999999999999995E-7</v>
      </c>
    </row>
    <row r="21" spans="1:20" x14ac:dyDescent="0.25">
      <c r="A21">
        <v>2038</v>
      </c>
      <c r="B21" t="s">
        <v>55</v>
      </c>
      <c r="C21" t="s">
        <v>55</v>
      </c>
      <c r="D21" t="s">
        <v>48</v>
      </c>
      <c r="E21">
        <v>463</v>
      </c>
      <c r="F21" t="s">
        <v>56</v>
      </c>
      <c r="G21">
        <v>1</v>
      </c>
      <c r="H21" t="s">
        <v>57</v>
      </c>
      <c r="I21">
        <f t="shared" si="0"/>
        <v>-1000000</v>
      </c>
      <c r="J21" t="s">
        <v>70</v>
      </c>
      <c r="K21">
        <v>1</v>
      </c>
      <c r="L21" t="s">
        <v>144</v>
      </c>
      <c r="M21">
        <v>130</v>
      </c>
      <c r="N21" t="s">
        <v>35</v>
      </c>
      <c r="O21" t="s">
        <v>55</v>
      </c>
      <c r="P21" t="s">
        <v>67</v>
      </c>
      <c r="R21" t="s">
        <v>98</v>
      </c>
      <c r="S21" t="s">
        <v>106</v>
      </c>
      <c r="T21">
        <f t="shared" si="1"/>
        <v>9.9999999999999995E-7</v>
      </c>
    </row>
    <row r="22" spans="1:20" x14ac:dyDescent="0.25">
      <c r="A22">
        <v>2039</v>
      </c>
      <c r="B22" t="s">
        <v>55</v>
      </c>
      <c r="C22" t="s">
        <v>55</v>
      </c>
      <c r="D22" t="s">
        <v>48</v>
      </c>
      <c r="E22">
        <v>420</v>
      </c>
      <c r="F22" t="s">
        <v>56</v>
      </c>
      <c r="G22">
        <v>1</v>
      </c>
      <c r="H22" t="s">
        <v>57</v>
      </c>
      <c r="I22">
        <f t="shared" si="0"/>
        <v>-1000000</v>
      </c>
      <c r="J22" t="s">
        <v>70</v>
      </c>
      <c r="K22">
        <v>1</v>
      </c>
      <c r="L22" t="s">
        <v>144</v>
      </c>
      <c r="M22">
        <v>130</v>
      </c>
      <c r="N22" t="s">
        <v>35</v>
      </c>
      <c r="O22" t="s">
        <v>55</v>
      </c>
      <c r="P22" t="s">
        <v>67</v>
      </c>
      <c r="R22" t="s">
        <v>98</v>
      </c>
      <c r="S22" t="s">
        <v>106</v>
      </c>
      <c r="T22">
        <f t="shared" si="1"/>
        <v>9.9999999999999995E-7</v>
      </c>
    </row>
    <row r="23" spans="1:20" x14ac:dyDescent="0.25">
      <c r="A23">
        <v>2040</v>
      </c>
      <c r="B23" t="s">
        <v>55</v>
      </c>
      <c r="C23" t="s">
        <v>55</v>
      </c>
      <c r="D23" t="s">
        <v>48</v>
      </c>
      <c r="E23">
        <v>382</v>
      </c>
      <c r="F23" t="s">
        <v>56</v>
      </c>
      <c r="G23">
        <v>1</v>
      </c>
      <c r="H23" t="s">
        <v>57</v>
      </c>
      <c r="I23">
        <f t="shared" si="0"/>
        <v>-1000000</v>
      </c>
      <c r="J23" t="s">
        <v>70</v>
      </c>
      <c r="K23">
        <v>1</v>
      </c>
      <c r="L23" t="s">
        <v>144</v>
      </c>
      <c r="M23">
        <v>130</v>
      </c>
      <c r="N23" t="s">
        <v>35</v>
      </c>
      <c r="O23" t="s">
        <v>55</v>
      </c>
      <c r="P23" t="s">
        <v>67</v>
      </c>
      <c r="R23" t="s">
        <v>98</v>
      </c>
      <c r="S23" t="s">
        <v>106</v>
      </c>
      <c r="T23">
        <f t="shared" si="1"/>
        <v>9.9999999999999995E-7</v>
      </c>
    </row>
    <row r="24" spans="1:20" x14ac:dyDescent="0.25">
      <c r="A24">
        <v>2041</v>
      </c>
      <c r="B24" t="s">
        <v>55</v>
      </c>
      <c r="C24" t="s">
        <v>55</v>
      </c>
      <c r="D24" t="s">
        <v>48</v>
      </c>
      <c r="E24">
        <v>347</v>
      </c>
      <c r="F24" t="s">
        <v>56</v>
      </c>
      <c r="G24">
        <v>1</v>
      </c>
      <c r="H24" t="s">
        <v>57</v>
      </c>
      <c r="I24">
        <f t="shared" si="0"/>
        <v>-1000000</v>
      </c>
      <c r="J24" t="s">
        <v>70</v>
      </c>
      <c r="K24">
        <v>1</v>
      </c>
      <c r="L24" t="s">
        <v>144</v>
      </c>
      <c r="M24">
        <v>130</v>
      </c>
      <c r="N24" t="s">
        <v>35</v>
      </c>
      <c r="O24" t="s">
        <v>55</v>
      </c>
      <c r="P24" t="s">
        <v>67</v>
      </c>
      <c r="R24" t="s">
        <v>98</v>
      </c>
      <c r="S24" t="s">
        <v>106</v>
      </c>
      <c r="T24">
        <f t="shared" si="1"/>
        <v>9.9999999999999995E-7</v>
      </c>
    </row>
    <row r="25" spans="1:20" x14ac:dyDescent="0.25">
      <c r="A25">
        <v>2042</v>
      </c>
      <c r="B25" t="s">
        <v>55</v>
      </c>
      <c r="C25" t="s">
        <v>55</v>
      </c>
      <c r="D25" t="s">
        <v>48</v>
      </c>
      <c r="E25">
        <v>315</v>
      </c>
      <c r="F25" t="s">
        <v>56</v>
      </c>
      <c r="G25">
        <v>1</v>
      </c>
      <c r="H25" t="s">
        <v>57</v>
      </c>
      <c r="I25">
        <f t="shared" si="0"/>
        <v>-1000000</v>
      </c>
      <c r="J25" t="s">
        <v>70</v>
      </c>
      <c r="K25">
        <v>1</v>
      </c>
      <c r="L25" t="s">
        <v>144</v>
      </c>
      <c r="M25">
        <v>130</v>
      </c>
      <c r="N25" t="s">
        <v>35</v>
      </c>
      <c r="O25" t="s">
        <v>55</v>
      </c>
      <c r="P25" t="s">
        <v>67</v>
      </c>
      <c r="R25" t="s">
        <v>98</v>
      </c>
      <c r="S25" t="s">
        <v>106</v>
      </c>
      <c r="T25">
        <f t="shared" si="1"/>
        <v>9.9999999999999995E-7</v>
      </c>
    </row>
    <row r="26" spans="1:20" x14ac:dyDescent="0.25">
      <c r="A26">
        <v>2043</v>
      </c>
      <c r="B26" t="s">
        <v>55</v>
      </c>
      <c r="C26" t="s">
        <v>55</v>
      </c>
      <c r="D26" t="s">
        <v>48</v>
      </c>
      <c r="E26">
        <v>286</v>
      </c>
      <c r="F26" t="s">
        <v>56</v>
      </c>
      <c r="G26">
        <v>1</v>
      </c>
      <c r="H26" t="s">
        <v>57</v>
      </c>
      <c r="I26">
        <f t="shared" si="0"/>
        <v>-1000000</v>
      </c>
      <c r="J26" t="s">
        <v>70</v>
      </c>
      <c r="K26">
        <v>1</v>
      </c>
      <c r="L26" t="s">
        <v>144</v>
      </c>
      <c r="M26">
        <v>130</v>
      </c>
      <c r="N26" t="s">
        <v>35</v>
      </c>
      <c r="O26" t="s">
        <v>55</v>
      </c>
      <c r="P26" t="s">
        <v>67</v>
      </c>
      <c r="R26" t="s">
        <v>98</v>
      </c>
      <c r="S26" t="s">
        <v>106</v>
      </c>
      <c r="T26">
        <f t="shared" si="1"/>
        <v>9.9999999999999995E-7</v>
      </c>
    </row>
    <row r="27" spans="1:20" x14ac:dyDescent="0.25">
      <c r="A27">
        <v>2044</v>
      </c>
      <c r="B27" t="s">
        <v>55</v>
      </c>
      <c r="C27" t="s">
        <v>55</v>
      </c>
      <c r="D27" t="s">
        <v>48</v>
      </c>
      <c r="E27">
        <v>260</v>
      </c>
      <c r="F27" t="s">
        <v>56</v>
      </c>
      <c r="G27">
        <v>1</v>
      </c>
      <c r="H27" t="s">
        <v>57</v>
      </c>
      <c r="I27">
        <f t="shared" si="0"/>
        <v>-1000000</v>
      </c>
      <c r="J27" t="s">
        <v>70</v>
      </c>
      <c r="K27">
        <v>1</v>
      </c>
      <c r="L27" t="s">
        <v>144</v>
      </c>
      <c r="M27">
        <v>130</v>
      </c>
      <c r="N27" t="s">
        <v>35</v>
      </c>
      <c r="O27" t="s">
        <v>55</v>
      </c>
      <c r="P27" t="s">
        <v>67</v>
      </c>
      <c r="R27" t="s">
        <v>98</v>
      </c>
      <c r="S27" t="s">
        <v>106</v>
      </c>
      <c r="T27">
        <f t="shared" si="1"/>
        <v>9.9999999999999995E-7</v>
      </c>
    </row>
    <row r="28" spans="1:20" x14ac:dyDescent="0.25">
      <c r="A28">
        <v>2045</v>
      </c>
      <c r="B28" t="s">
        <v>55</v>
      </c>
      <c r="C28" t="s">
        <v>55</v>
      </c>
      <c r="D28" t="s">
        <v>48</v>
      </c>
      <c r="E28">
        <v>236</v>
      </c>
      <c r="F28" t="s">
        <v>56</v>
      </c>
      <c r="G28">
        <v>1</v>
      </c>
      <c r="H28" t="s">
        <v>57</v>
      </c>
      <c r="I28">
        <f t="shared" si="0"/>
        <v>-1000000</v>
      </c>
      <c r="J28" t="s">
        <v>70</v>
      </c>
      <c r="K28">
        <v>1</v>
      </c>
      <c r="L28" t="s">
        <v>144</v>
      </c>
      <c r="M28">
        <v>130</v>
      </c>
      <c r="N28" t="s">
        <v>35</v>
      </c>
      <c r="O28" t="s">
        <v>55</v>
      </c>
      <c r="P28" t="s">
        <v>67</v>
      </c>
      <c r="R28" t="s">
        <v>98</v>
      </c>
      <c r="S28" t="s">
        <v>106</v>
      </c>
      <c r="T28">
        <f t="shared" si="1"/>
        <v>9.9999999999999995E-7</v>
      </c>
    </row>
    <row r="29" spans="1:20" x14ac:dyDescent="0.25">
      <c r="A29">
        <v>2022</v>
      </c>
      <c r="B29" t="s">
        <v>47</v>
      </c>
      <c r="C29" t="s">
        <v>31</v>
      </c>
      <c r="D29" t="s">
        <v>43</v>
      </c>
      <c r="E29">
        <v>0.75</v>
      </c>
      <c r="F29" t="s">
        <v>72</v>
      </c>
      <c r="G29">
        <v>235</v>
      </c>
      <c r="H29" t="s">
        <v>73</v>
      </c>
      <c r="I29">
        <v>66</v>
      </c>
      <c r="J29" t="s">
        <v>69</v>
      </c>
      <c r="K29">
        <v>1</v>
      </c>
      <c r="L29" t="s">
        <v>178</v>
      </c>
      <c r="N29" t="s">
        <v>36</v>
      </c>
      <c r="O29" t="s">
        <v>47</v>
      </c>
      <c r="P29" t="s">
        <v>60</v>
      </c>
      <c r="R29" t="s">
        <v>47</v>
      </c>
      <c r="S29" t="s">
        <v>103</v>
      </c>
      <c r="T29">
        <f>1/81.51/1000000</f>
        <v>1.2268433321064899E-8</v>
      </c>
    </row>
    <row r="30" spans="1:20" x14ac:dyDescent="0.25">
      <c r="A30">
        <v>2022</v>
      </c>
      <c r="B30" t="s">
        <v>171</v>
      </c>
      <c r="C30" t="s">
        <v>31</v>
      </c>
      <c r="D30" t="s">
        <v>43</v>
      </c>
      <c r="E30">
        <v>1.17</v>
      </c>
      <c r="F30" t="s">
        <v>72</v>
      </c>
      <c r="G30">
        <v>235</v>
      </c>
      <c r="H30" t="s">
        <v>73</v>
      </c>
      <c r="I30">
        <v>35</v>
      </c>
      <c r="J30" t="s">
        <v>69</v>
      </c>
      <c r="K30">
        <v>1</v>
      </c>
      <c r="L30" t="s">
        <v>178</v>
      </c>
      <c r="N30" t="s">
        <v>36</v>
      </c>
      <c r="O30" t="s">
        <v>170</v>
      </c>
      <c r="P30" t="s">
        <v>60</v>
      </c>
      <c r="R30" t="s">
        <v>47</v>
      </c>
      <c r="S30" t="s">
        <v>103</v>
      </c>
      <c r="T30">
        <f>1/81.51/1000000</f>
        <v>1.2268433321064899E-8</v>
      </c>
    </row>
    <row r="31" spans="1:20" x14ac:dyDescent="0.25">
      <c r="A31">
        <v>2022</v>
      </c>
      <c r="B31" t="s">
        <v>42</v>
      </c>
      <c r="C31" t="s">
        <v>31</v>
      </c>
      <c r="D31" t="s">
        <v>43</v>
      </c>
      <c r="E31">
        <v>0.75</v>
      </c>
      <c r="F31" t="s">
        <v>72</v>
      </c>
      <c r="G31">
        <v>235</v>
      </c>
      <c r="H31" t="s">
        <v>73</v>
      </c>
      <c r="I31">
        <v>66</v>
      </c>
      <c r="J31" t="s">
        <v>69</v>
      </c>
      <c r="K31">
        <v>1</v>
      </c>
      <c r="L31" t="s">
        <v>80</v>
      </c>
      <c r="M31">
        <v>1.4E-2</v>
      </c>
      <c r="N31" t="s">
        <v>36</v>
      </c>
      <c r="O31" t="s">
        <v>164</v>
      </c>
      <c r="P31" t="s">
        <v>60</v>
      </c>
      <c r="Q31" t="s">
        <v>74</v>
      </c>
      <c r="R31" t="s">
        <v>42</v>
      </c>
      <c r="S31" t="s">
        <v>103</v>
      </c>
      <c r="T31">
        <f>1/81.51/1000000</f>
        <v>1.2268433321064899E-8</v>
      </c>
    </row>
    <row r="32" spans="1:20" x14ac:dyDescent="0.25">
      <c r="A32">
        <v>2022</v>
      </c>
      <c r="B32" t="s">
        <v>58</v>
      </c>
      <c r="C32" t="s">
        <v>31</v>
      </c>
      <c r="D32" t="s">
        <v>43</v>
      </c>
      <c r="E32">
        <v>1.17</v>
      </c>
      <c r="F32" t="s">
        <v>72</v>
      </c>
      <c r="G32">
        <v>235</v>
      </c>
      <c r="H32" t="s">
        <v>73</v>
      </c>
      <c r="I32">
        <v>35</v>
      </c>
      <c r="J32" t="s">
        <v>69</v>
      </c>
      <c r="K32">
        <v>1</v>
      </c>
      <c r="L32" t="s">
        <v>147</v>
      </c>
      <c r="M32">
        <v>1.6E-2</v>
      </c>
      <c r="N32" t="s">
        <v>36</v>
      </c>
      <c r="O32" t="s">
        <v>169</v>
      </c>
      <c r="P32" t="s">
        <v>60</v>
      </c>
      <c r="Q32" t="s">
        <v>74</v>
      </c>
      <c r="R32" t="s">
        <v>42</v>
      </c>
      <c r="S32" t="s">
        <v>103</v>
      </c>
      <c r="T32">
        <f>1/81.51/1000000</f>
        <v>1.2268433321064899E-8</v>
      </c>
    </row>
    <row r="33" spans="1:20" x14ac:dyDescent="0.25">
      <c r="A33">
        <v>2022</v>
      </c>
      <c r="B33" t="s">
        <v>111</v>
      </c>
      <c r="C33" t="s">
        <v>114</v>
      </c>
      <c r="D33" t="s">
        <v>114</v>
      </c>
      <c r="E33">
        <v>1001</v>
      </c>
      <c r="F33" t="s">
        <v>117</v>
      </c>
      <c r="G33">
        <v>1</v>
      </c>
      <c r="H33" t="s">
        <v>116</v>
      </c>
      <c r="I33">
        <f>-1000000</f>
        <v>-1000000</v>
      </c>
      <c r="J33" t="s">
        <v>70</v>
      </c>
      <c r="K33">
        <v>1</v>
      </c>
      <c r="L33" t="s">
        <v>119</v>
      </c>
      <c r="O33" t="s">
        <v>111</v>
      </c>
      <c r="P33" t="s">
        <v>67</v>
      </c>
      <c r="R33" t="s">
        <v>111</v>
      </c>
      <c r="S33" t="s">
        <v>106</v>
      </c>
      <c r="T33">
        <f>1/1000000</f>
        <v>9.9999999999999995E-7</v>
      </c>
    </row>
    <row r="34" spans="1:20" x14ac:dyDescent="0.25">
      <c r="A34">
        <v>2022</v>
      </c>
      <c r="B34" t="s">
        <v>112</v>
      </c>
      <c r="C34" t="s">
        <v>114</v>
      </c>
      <c r="D34" t="s">
        <v>114</v>
      </c>
      <c r="E34">
        <v>1001</v>
      </c>
      <c r="F34" t="s">
        <v>117</v>
      </c>
      <c r="G34">
        <v>1</v>
      </c>
      <c r="H34" t="s">
        <v>116</v>
      </c>
      <c r="I34">
        <f>-1000000</f>
        <v>-1000000</v>
      </c>
      <c r="J34" t="s">
        <v>70</v>
      </c>
      <c r="K34">
        <v>1</v>
      </c>
      <c r="L34" t="s">
        <v>119</v>
      </c>
      <c r="O34" t="s">
        <v>112</v>
      </c>
      <c r="P34" t="s">
        <v>67</v>
      </c>
      <c r="R34" t="s">
        <v>112</v>
      </c>
      <c r="S34" t="s">
        <v>106</v>
      </c>
      <c r="T34">
        <f>1/1000000</f>
        <v>9.9999999999999995E-7</v>
      </c>
    </row>
    <row r="35" spans="1:20" x14ac:dyDescent="0.25">
      <c r="A35">
        <v>2022</v>
      </c>
      <c r="B35" t="s">
        <v>52</v>
      </c>
      <c r="C35" t="s">
        <v>49</v>
      </c>
      <c r="D35" t="s">
        <v>40</v>
      </c>
      <c r="E35">
        <v>51.2</v>
      </c>
      <c r="F35" t="s">
        <v>66</v>
      </c>
      <c r="G35">
        <v>865.1</v>
      </c>
      <c r="H35" t="s">
        <v>81</v>
      </c>
      <c r="I35">
        <v>118</v>
      </c>
      <c r="J35" t="s">
        <v>69</v>
      </c>
      <c r="K35">
        <v>1.9</v>
      </c>
      <c r="O35" t="s">
        <v>176</v>
      </c>
      <c r="P35" t="s">
        <v>59</v>
      </c>
      <c r="R35" t="s">
        <v>95</v>
      </c>
      <c r="S35" t="s">
        <v>104</v>
      </c>
      <c r="T35">
        <f>1/120/1000000</f>
        <v>8.3333333333333335E-9</v>
      </c>
    </row>
    <row r="36" spans="1:20" x14ac:dyDescent="0.25">
      <c r="A36">
        <v>2022</v>
      </c>
      <c r="B36" t="s">
        <v>52</v>
      </c>
      <c r="C36" t="s">
        <v>49</v>
      </c>
      <c r="D36" t="s">
        <v>50</v>
      </c>
      <c r="E36">
        <v>51.2</v>
      </c>
      <c r="F36" t="s">
        <v>66</v>
      </c>
      <c r="G36">
        <v>865.1</v>
      </c>
      <c r="H36" t="s">
        <v>81</v>
      </c>
      <c r="I36">
        <v>99</v>
      </c>
      <c r="J36" t="s">
        <v>69</v>
      </c>
      <c r="K36">
        <v>1.9</v>
      </c>
      <c r="O36" t="s">
        <v>168</v>
      </c>
      <c r="P36" t="s">
        <v>59</v>
      </c>
      <c r="R36" t="s">
        <v>95</v>
      </c>
      <c r="S36" t="s">
        <v>104</v>
      </c>
      <c r="T36">
        <f>1/120/1000000</f>
        <v>8.3333333333333335E-9</v>
      </c>
    </row>
    <row r="37" spans="1:20" x14ac:dyDescent="0.25">
      <c r="A37">
        <v>2022</v>
      </c>
      <c r="B37" t="s">
        <v>52</v>
      </c>
      <c r="C37" t="s">
        <v>49</v>
      </c>
      <c r="D37" t="s">
        <v>50</v>
      </c>
      <c r="E37">
        <v>42</v>
      </c>
      <c r="F37" t="s">
        <v>66</v>
      </c>
      <c r="G37">
        <v>865.1</v>
      </c>
      <c r="H37" t="s">
        <v>81</v>
      </c>
      <c r="I37">
        <v>99</v>
      </c>
      <c r="J37" t="s">
        <v>69</v>
      </c>
      <c r="K37">
        <v>1.9</v>
      </c>
      <c r="O37" t="s">
        <v>168</v>
      </c>
      <c r="P37" t="s">
        <v>59</v>
      </c>
      <c r="R37" t="s">
        <v>95</v>
      </c>
      <c r="S37" t="s">
        <v>104</v>
      </c>
      <c r="T37">
        <f>1/120/1000000</f>
        <v>8.3333333333333335E-9</v>
      </c>
    </row>
    <row r="38" spans="1:20" x14ac:dyDescent="0.25">
      <c r="A38">
        <v>2022</v>
      </c>
      <c r="B38" t="s">
        <v>52</v>
      </c>
      <c r="C38" t="s">
        <v>49</v>
      </c>
      <c r="D38" t="s">
        <v>45</v>
      </c>
      <c r="E38">
        <v>86</v>
      </c>
      <c r="F38" t="s">
        <v>62</v>
      </c>
      <c r="G38">
        <v>2066.4</v>
      </c>
      <c r="H38" t="s">
        <v>63</v>
      </c>
      <c r="I38">
        <v>164.46</v>
      </c>
      <c r="J38" t="s">
        <v>69</v>
      </c>
      <c r="K38">
        <v>1.9</v>
      </c>
      <c r="O38" t="s">
        <v>172</v>
      </c>
      <c r="P38" t="s">
        <v>59</v>
      </c>
      <c r="R38" t="s">
        <v>95</v>
      </c>
      <c r="S38" t="s">
        <v>104</v>
      </c>
      <c r="T38">
        <f>1/120/1000000</f>
        <v>8.3333333333333335E-9</v>
      </c>
    </row>
    <row r="39" spans="1:20" x14ac:dyDescent="0.25">
      <c r="A39">
        <v>2022</v>
      </c>
      <c r="B39" t="s">
        <v>132</v>
      </c>
      <c r="C39" t="s">
        <v>49</v>
      </c>
      <c r="D39" t="s">
        <v>45</v>
      </c>
      <c r="E39">
        <v>137</v>
      </c>
      <c r="F39" t="s">
        <v>62</v>
      </c>
      <c r="G39">
        <v>2066.4</v>
      </c>
      <c r="H39" t="s">
        <v>63</v>
      </c>
      <c r="I39">
        <v>10.51</v>
      </c>
      <c r="J39" t="s">
        <v>69</v>
      </c>
      <c r="K39">
        <v>1.9</v>
      </c>
      <c r="L39" t="s">
        <v>149</v>
      </c>
      <c r="M39">
        <v>2.5000000000000001E-2</v>
      </c>
      <c r="N39" t="s">
        <v>36</v>
      </c>
      <c r="O39" t="s">
        <v>173</v>
      </c>
      <c r="P39" t="s">
        <v>59</v>
      </c>
      <c r="R39" t="s">
        <v>95</v>
      </c>
      <c r="S39" t="s">
        <v>104</v>
      </c>
      <c r="T39">
        <f>1/120/1000000</f>
        <v>8.3333333333333335E-9</v>
      </c>
    </row>
    <row r="40" spans="1:20" x14ac:dyDescent="0.25">
      <c r="A40">
        <v>2022</v>
      </c>
      <c r="B40" t="s">
        <v>184</v>
      </c>
      <c r="C40" t="s">
        <v>49</v>
      </c>
      <c r="D40" t="s">
        <v>127</v>
      </c>
      <c r="E40">
        <v>51.2</v>
      </c>
      <c r="F40" t="s">
        <v>66</v>
      </c>
      <c r="G40">
        <v>865.1</v>
      </c>
      <c r="H40" t="s">
        <v>81</v>
      </c>
      <c r="I40">
        <v>-353</v>
      </c>
      <c r="J40" t="s">
        <v>69</v>
      </c>
      <c r="K40">
        <v>1.9</v>
      </c>
      <c r="O40" t="s">
        <v>179</v>
      </c>
      <c r="P40" t="s">
        <v>59</v>
      </c>
      <c r="R40" t="s">
        <v>95</v>
      </c>
      <c r="S40" t="s">
        <v>104</v>
      </c>
      <c r="T40">
        <v>8.3333333333333335E-9</v>
      </c>
    </row>
    <row r="41" spans="1:20" x14ac:dyDescent="0.25">
      <c r="A41">
        <v>2022</v>
      </c>
      <c r="B41" t="s">
        <v>53</v>
      </c>
      <c r="C41" t="s">
        <v>49</v>
      </c>
      <c r="D41" t="s">
        <v>40</v>
      </c>
      <c r="E41">
        <v>56.5</v>
      </c>
      <c r="F41" t="s">
        <v>66</v>
      </c>
      <c r="G41">
        <v>865.1</v>
      </c>
      <c r="H41" t="s">
        <v>81</v>
      </c>
      <c r="I41">
        <v>60</v>
      </c>
      <c r="J41" t="s">
        <v>69</v>
      </c>
      <c r="K41">
        <v>1.9</v>
      </c>
      <c r="O41" t="s">
        <v>167</v>
      </c>
      <c r="P41" t="s">
        <v>59</v>
      </c>
      <c r="R41" t="s">
        <v>95</v>
      </c>
      <c r="S41" t="s">
        <v>104</v>
      </c>
      <c r="T41">
        <f>1/120/1000000</f>
        <v>8.3333333333333335E-9</v>
      </c>
    </row>
    <row r="42" spans="1:20" x14ac:dyDescent="0.25">
      <c r="A42">
        <v>2022</v>
      </c>
      <c r="B42" t="s">
        <v>123</v>
      </c>
      <c r="C42" t="s">
        <v>121</v>
      </c>
      <c r="D42" t="s">
        <v>45</v>
      </c>
      <c r="E42">
        <v>18</v>
      </c>
      <c r="F42" t="s">
        <v>62</v>
      </c>
      <c r="G42">
        <v>3600</v>
      </c>
      <c r="H42" t="s">
        <v>63</v>
      </c>
      <c r="I42">
        <v>0</v>
      </c>
      <c r="J42" t="s">
        <v>69</v>
      </c>
      <c r="K42">
        <v>5</v>
      </c>
      <c r="L42" t="s">
        <v>150</v>
      </c>
      <c r="M42">
        <v>5.0000000000000001E-3</v>
      </c>
      <c r="N42" t="s">
        <v>36</v>
      </c>
      <c r="O42" t="s">
        <v>175</v>
      </c>
      <c r="P42" t="s">
        <v>59</v>
      </c>
      <c r="R42" t="s">
        <v>124</v>
      </c>
      <c r="S42" t="s">
        <v>107</v>
      </c>
      <c r="T42">
        <f>1/3.6/1000000</f>
        <v>2.7777777777777781E-7</v>
      </c>
    </row>
    <row r="43" spans="1:20" x14ac:dyDescent="0.25">
      <c r="A43">
        <v>2022</v>
      </c>
      <c r="B43" t="s">
        <v>186</v>
      </c>
      <c r="C43" t="s">
        <v>121</v>
      </c>
      <c r="D43" t="s">
        <v>130</v>
      </c>
      <c r="E43">
        <v>0</v>
      </c>
      <c r="F43" t="s">
        <v>66</v>
      </c>
      <c r="G43">
        <v>601.34999999999991</v>
      </c>
      <c r="H43" t="s">
        <v>81</v>
      </c>
      <c r="I43">
        <v>-440</v>
      </c>
      <c r="J43" t="s">
        <v>69</v>
      </c>
      <c r="K43">
        <v>5</v>
      </c>
      <c r="O43" t="s">
        <v>182</v>
      </c>
      <c r="P43" t="s">
        <v>59</v>
      </c>
      <c r="R43" t="s">
        <v>187</v>
      </c>
      <c r="S43" t="s">
        <v>107</v>
      </c>
      <c r="T43">
        <v>2.7777777777777781E-7</v>
      </c>
    </row>
    <row r="44" spans="1:20" x14ac:dyDescent="0.25">
      <c r="A44">
        <v>2022</v>
      </c>
      <c r="B44" t="s">
        <v>122</v>
      </c>
      <c r="C44" t="s">
        <v>121</v>
      </c>
      <c r="D44" t="s">
        <v>45</v>
      </c>
      <c r="E44">
        <v>0</v>
      </c>
      <c r="F44" t="s">
        <v>62</v>
      </c>
      <c r="G44">
        <v>3600</v>
      </c>
      <c r="H44" t="s">
        <v>63</v>
      </c>
      <c r="I44">
        <v>76.73</v>
      </c>
      <c r="J44" t="s">
        <v>69</v>
      </c>
      <c r="K44">
        <v>5</v>
      </c>
      <c r="O44" t="s">
        <v>174</v>
      </c>
      <c r="P44" t="s">
        <v>59</v>
      </c>
      <c r="R44" t="s">
        <v>124</v>
      </c>
      <c r="S44" t="s">
        <v>107</v>
      </c>
      <c r="T44">
        <f>1/3.6/1000000</f>
        <v>2.7777777777777781E-7</v>
      </c>
    </row>
    <row r="45" spans="1:20" x14ac:dyDescent="0.25">
      <c r="A45">
        <v>2022</v>
      </c>
      <c r="B45" t="s">
        <v>110</v>
      </c>
      <c r="C45" t="s">
        <v>114</v>
      </c>
      <c r="D45" t="s">
        <v>114</v>
      </c>
      <c r="E45">
        <v>1001</v>
      </c>
      <c r="F45" t="s">
        <v>117</v>
      </c>
      <c r="G45">
        <v>1</v>
      </c>
      <c r="H45" t="s">
        <v>116</v>
      </c>
      <c r="I45">
        <f>-1000000</f>
        <v>-1000000</v>
      </c>
      <c r="J45" t="s">
        <v>70</v>
      </c>
      <c r="K45">
        <v>1</v>
      </c>
      <c r="L45" t="s">
        <v>119</v>
      </c>
      <c r="O45" t="s">
        <v>110</v>
      </c>
      <c r="P45" t="s">
        <v>67</v>
      </c>
      <c r="R45" t="s">
        <v>110</v>
      </c>
      <c r="S45" t="s">
        <v>106</v>
      </c>
      <c r="T45">
        <f>1/1000000</f>
        <v>9.9999999999999995E-7</v>
      </c>
    </row>
    <row r="46" spans="1:20" x14ac:dyDescent="0.25">
      <c r="A46">
        <v>2022</v>
      </c>
      <c r="B46" t="s">
        <v>128</v>
      </c>
      <c r="C46" t="s">
        <v>29</v>
      </c>
      <c r="D46" t="s">
        <v>50</v>
      </c>
      <c r="E46">
        <v>11.4</v>
      </c>
      <c r="F46" t="s">
        <v>66</v>
      </c>
      <c r="G46">
        <v>1055</v>
      </c>
      <c r="H46" t="s">
        <v>81</v>
      </c>
      <c r="I46">
        <v>45</v>
      </c>
      <c r="J46" t="s">
        <v>69</v>
      </c>
      <c r="K46">
        <v>0.9</v>
      </c>
      <c r="M46">
        <f>3/7700*1000000/1055</f>
        <v>0.36929894749799963</v>
      </c>
      <c r="N46" t="s">
        <v>36</v>
      </c>
      <c r="O46" t="s">
        <v>82</v>
      </c>
      <c r="P46" t="s">
        <v>59</v>
      </c>
      <c r="R46" t="s">
        <v>129</v>
      </c>
      <c r="S46" t="s">
        <v>105</v>
      </c>
      <c r="T46">
        <f>1/134.47/1000000</f>
        <v>7.436602959767978E-9</v>
      </c>
    </row>
    <row r="47" spans="1:20" x14ac:dyDescent="0.25">
      <c r="A47">
        <v>2022</v>
      </c>
      <c r="B47" t="s">
        <v>137</v>
      </c>
      <c r="C47" t="s">
        <v>114</v>
      </c>
      <c r="D47" t="s">
        <v>114</v>
      </c>
      <c r="E47">
        <v>1001</v>
      </c>
      <c r="F47" t="s">
        <v>117</v>
      </c>
      <c r="G47">
        <v>1</v>
      </c>
      <c r="H47" t="s">
        <v>116</v>
      </c>
      <c r="I47">
        <f>-1000000</f>
        <v>-1000000</v>
      </c>
      <c r="J47" t="s">
        <v>70</v>
      </c>
      <c r="K47">
        <v>1</v>
      </c>
      <c r="L47" t="s">
        <v>119</v>
      </c>
      <c r="O47" t="s">
        <v>137</v>
      </c>
      <c r="P47" t="s">
        <v>67</v>
      </c>
      <c r="R47" t="s">
        <v>137</v>
      </c>
      <c r="S47" t="s">
        <v>106</v>
      </c>
      <c r="T47">
        <f>1/1000000</f>
        <v>9.9999999999999995E-7</v>
      </c>
    </row>
    <row r="48" spans="1:20" x14ac:dyDescent="0.25">
      <c r="A48">
        <v>2022</v>
      </c>
      <c r="B48" t="s">
        <v>87</v>
      </c>
      <c r="C48" t="s">
        <v>86</v>
      </c>
      <c r="D48" t="s">
        <v>40</v>
      </c>
      <c r="E48">
        <v>51.2</v>
      </c>
      <c r="F48" t="s">
        <v>66</v>
      </c>
      <c r="G48">
        <v>865.1</v>
      </c>
      <c r="H48" t="s">
        <v>81</v>
      </c>
      <c r="I48">
        <v>118</v>
      </c>
      <c r="J48" t="s">
        <v>69</v>
      </c>
      <c r="K48">
        <v>2.5</v>
      </c>
      <c r="O48" t="s">
        <v>166</v>
      </c>
      <c r="P48" t="s">
        <v>60</v>
      </c>
      <c r="R48" t="s">
        <v>99</v>
      </c>
      <c r="S48" t="s">
        <v>104</v>
      </c>
      <c r="T48">
        <f>1/120/1000000</f>
        <v>8.3333333333333335E-9</v>
      </c>
    </row>
    <row r="49" spans="1:21" x14ac:dyDescent="0.25">
      <c r="A49">
        <v>2022</v>
      </c>
      <c r="B49" t="s">
        <v>87</v>
      </c>
      <c r="C49" t="s">
        <v>86</v>
      </c>
      <c r="D49" t="s">
        <v>50</v>
      </c>
      <c r="E49">
        <v>51.2</v>
      </c>
      <c r="F49" t="s">
        <v>66</v>
      </c>
      <c r="G49">
        <v>865.1</v>
      </c>
      <c r="H49" t="s">
        <v>81</v>
      </c>
      <c r="I49">
        <v>99</v>
      </c>
      <c r="J49" t="s">
        <v>69</v>
      </c>
      <c r="K49">
        <v>2.5</v>
      </c>
      <c r="O49" t="s">
        <v>168</v>
      </c>
      <c r="P49" t="s">
        <v>60</v>
      </c>
      <c r="R49" t="s">
        <v>99</v>
      </c>
      <c r="S49" t="s">
        <v>104</v>
      </c>
      <c r="T49">
        <f>1/120/1000000</f>
        <v>8.3333333333333335E-9</v>
      </c>
    </row>
    <row r="50" spans="1:21" x14ac:dyDescent="0.25">
      <c r="A50">
        <v>2022</v>
      </c>
      <c r="B50" t="s">
        <v>87</v>
      </c>
      <c r="C50" t="s">
        <v>86</v>
      </c>
      <c r="D50" t="s">
        <v>45</v>
      </c>
      <c r="E50">
        <v>86</v>
      </c>
      <c r="F50" t="s">
        <v>62</v>
      </c>
      <c r="G50">
        <v>2066.4</v>
      </c>
      <c r="H50" t="s">
        <v>63</v>
      </c>
      <c r="I50">
        <v>164.46</v>
      </c>
      <c r="J50" t="s">
        <v>69</v>
      </c>
      <c r="K50">
        <v>2.5</v>
      </c>
      <c r="O50" t="s">
        <v>172</v>
      </c>
      <c r="P50" t="s">
        <v>60</v>
      </c>
      <c r="R50" t="s">
        <v>99</v>
      </c>
      <c r="S50" t="s">
        <v>104</v>
      </c>
      <c r="T50">
        <f>1/120/1000000</f>
        <v>8.3333333333333335E-9</v>
      </c>
    </row>
    <row r="51" spans="1:21" x14ac:dyDescent="0.25">
      <c r="A51">
        <v>2022</v>
      </c>
      <c r="B51" t="s">
        <v>133</v>
      </c>
      <c r="C51" t="s">
        <v>86</v>
      </c>
      <c r="D51" t="s">
        <v>45</v>
      </c>
      <c r="E51">
        <v>137</v>
      </c>
      <c r="F51" t="s">
        <v>62</v>
      </c>
      <c r="G51">
        <v>2066.4</v>
      </c>
      <c r="H51" t="s">
        <v>63</v>
      </c>
      <c r="I51">
        <v>10.51</v>
      </c>
      <c r="J51" t="s">
        <v>69</v>
      </c>
      <c r="K51">
        <v>2.5</v>
      </c>
      <c r="L51" t="s">
        <v>149</v>
      </c>
      <c r="M51">
        <v>2.5000000000000001E-2</v>
      </c>
      <c r="N51" t="s">
        <v>36</v>
      </c>
      <c r="O51" t="s">
        <v>173</v>
      </c>
      <c r="P51" t="s">
        <v>60</v>
      </c>
      <c r="R51" t="s">
        <v>99</v>
      </c>
      <c r="S51" t="s">
        <v>104</v>
      </c>
      <c r="T51">
        <f>1/120/1000000</f>
        <v>8.3333333333333335E-9</v>
      </c>
    </row>
    <row r="52" spans="1:21" x14ac:dyDescent="0.25">
      <c r="A52">
        <v>2022</v>
      </c>
      <c r="B52" t="s">
        <v>185</v>
      </c>
      <c r="C52" t="s">
        <v>86</v>
      </c>
      <c r="D52" t="s">
        <v>127</v>
      </c>
      <c r="E52">
        <v>51.2</v>
      </c>
      <c r="F52" t="s">
        <v>66</v>
      </c>
      <c r="G52">
        <v>865.1</v>
      </c>
      <c r="H52" t="s">
        <v>81</v>
      </c>
      <c r="I52">
        <v>-353</v>
      </c>
      <c r="J52" t="s">
        <v>69</v>
      </c>
      <c r="K52">
        <v>2.5</v>
      </c>
      <c r="O52" t="s">
        <v>179</v>
      </c>
      <c r="P52" t="s">
        <v>60</v>
      </c>
      <c r="R52" t="s">
        <v>99</v>
      </c>
      <c r="S52" t="s">
        <v>104</v>
      </c>
      <c r="T52">
        <v>8.3333333333333335E-9</v>
      </c>
    </row>
    <row r="53" spans="1:21" x14ac:dyDescent="0.25">
      <c r="A53">
        <v>2022</v>
      </c>
      <c r="B53" t="s">
        <v>88</v>
      </c>
      <c r="C53" t="s">
        <v>86</v>
      </c>
      <c r="D53" t="s">
        <v>40</v>
      </c>
      <c r="E53">
        <v>56.5</v>
      </c>
      <c r="F53" t="s">
        <v>66</v>
      </c>
      <c r="G53">
        <v>865.1</v>
      </c>
      <c r="H53" t="s">
        <v>81</v>
      </c>
      <c r="I53">
        <v>60</v>
      </c>
      <c r="J53" t="s">
        <v>69</v>
      </c>
      <c r="K53">
        <v>2.5</v>
      </c>
      <c r="O53" t="s">
        <v>167</v>
      </c>
      <c r="P53" t="s">
        <v>60</v>
      </c>
      <c r="R53" t="s">
        <v>99</v>
      </c>
      <c r="S53" t="s">
        <v>104</v>
      </c>
      <c r="T53">
        <f>1/120/1000000</f>
        <v>8.3333333333333335E-9</v>
      </c>
    </row>
    <row r="54" spans="1:21" x14ac:dyDescent="0.25">
      <c r="A54">
        <v>2022</v>
      </c>
      <c r="B54" t="s">
        <v>89</v>
      </c>
      <c r="C54" t="s">
        <v>46</v>
      </c>
      <c r="D54" t="s">
        <v>45</v>
      </c>
      <c r="E54">
        <v>18</v>
      </c>
      <c r="F54" t="s">
        <v>62</v>
      </c>
      <c r="G54">
        <v>3600</v>
      </c>
      <c r="H54" t="s">
        <v>63</v>
      </c>
      <c r="I54">
        <v>0</v>
      </c>
      <c r="J54" t="s">
        <v>69</v>
      </c>
      <c r="K54">
        <v>3.4</v>
      </c>
      <c r="L54" t="s">
        <v>151</v>
      </c>
      <c r="M54">
        <v>5.0000000000000001E-3</v>
      </c>
      <c r="N54" t="s">
        <v>36</v>
      </c>
      <c r="O54" t="s">
        <v>163</v>
      </c>
      <c r="P54" t="s">
        <v>60</v>
      </c>
      <c r="R54" t="s">
        <v>94</v>
      </c>
      <c r="S54" t="s">
        <v>107</v>
      </c>
      <c r="T54">
        <f>1/3.6/1000000</f>
        <v>2.7777777777777781E-7</v>
      </c>
    </row>
    <row r="55" spans="1:21" x14ac:dyDescent="0.25">
      <c r="A55">
        <v>2022</v>
      </c>
      <c r="B55" t="s">
        <v>181</v>
      </c>
      <c r="C55" t="s">
        <v>46</v>
      </c>
      <c r="D55" t="s">
        <v>130</v>
      </c>
      <c r="E55">
        <v>0</v>
      </c>
      <c r="F55" t="s">
        <v>66</v>
      </c>
      <c r="G55">
        <v>601.34999999999991</v>
      </c>
      <c r="H55" t="s">
        <v>81</v>
      </c>
      <c r="I55">
        <v>-440</v>
      </c>
      <c r="J55" t="s">
        <v>69</v>
      </c>
      <c r="K55">
        <v>3.4</v>
      </c>
      <c r="O55" t="s">
        <v>182</v>
      </c>
      <c r="P55" t="s">
        <v>60</v>
      </c>
      <c r="R55" t="s">
        <v>183</v>
      </c>
      <c r="S55" t="s">
        <v>107</v>
      </c>
      <c r="T55">
        <v>2.7777777777777781E-7</v>
      </c>
    </row>
    <row r="56" spans="1:21" x14ac:dyDescent="0.25">
      <c r="A56">
        <v>2022</v>
      </c>
      <c r="B56" t="s">
        <v>90</v>
      </c>
      <c r="C56" t="s">
        <v>46</v>
      </c>
      <c r="D56" t="s">
        <v>45</v>
      </c>
      <c r="E56">
        <v>0</v>
      </c>
      <c r="F56" t="s">
        <v>62</v>
      </c>
      <c r="G56">
        <v>3600</v>
      </c>
      <c r="H56" t="s">
        <v>63</v>
      </c>
      <c r="I56">
        <v>76.73</v>
      </c>
      <c r="J56" t="s">
        <v>69</v>
      </c>
      <c r="K56">
        <v>3.4</v>
      </c>
      <c r="O56" t="s">
        <v>162</v>
      </c>
      <c r="P56" t="s">
        <v>60</v>
      </c>
      <c r="R56" t="s">
        <v>94</v>
      </c>
      <c r="S56" t="s">
        <v>107</v>
      </c>
      <c r="T56">
        <f>1/3.6/1000000</f>
        <v>2.7777777777777781E-7</v>
      </c>
    </row>
    <row r="57" spans="1:21" x14ac:dyDescent="0.25">
      <c r="A57">
        <v>2022</v>
      </c>
      <c r="B57" t="s">
        <v>138</v>
      </c>
      <c r="C57" s="12" t="s">
        <v>114</v>
      </c>
      <c r="D57" t="s">
        <v>114</v>
      </c>
      <c r="E57">
        <v>1001</v>
      </c>
      <c r="F57" t="s">
        <v>117</v>
      </c>
      <c r="G57">
        <v>1</v>
      </c>
      <c r="H57" t="s">
        <v>116</v>
      </c>
      <c r="I57">
        <f>-1000000</f>
        <v>-1000000</v>
      </c>
      <c r="J57" t="s">
        <v>70</v>
      </c>
      <c r="K57">
        <v>1</v>
      </c>
      <c r="L57" t="s">
        <v>119</v>
      </c>
      <c r="O57" t="s">
        <v>138</v>
      </c>
      <c r="P57" t="s">
        <v>67</v>
      </c>
      <c r="R57" t="s">
        <v>138</v>
      </c>
      <c r="S57" t="s">
        <v>106</v>
      </c>
      <c r="T57">
        <f>1/1000000</f>
        <v>9.9999999999999995E-7</v>
      </c>
    </row>
    <row r="58" spans="1:21" x14ac:dyDescent="0.25">
      <c r="A58">
        <v>2022</v>
      </c>
      <c r="B58" t="s">
        <v>113</v>
      </c>
      <c r="C58" s="12" t="s">
        <v>114</v>
      </c>
      <c r="D58" t="s">
        <v>114</v>
      </c>
      <c r="E58">
        <v>1001</v>
      </c>
      <c r="F58" t="s">
        <v>117</v>
      </c>
      <c r="G58">
        <v>1</v>
      </c>
      <c r="H58" t="s">
        <v>116</v>
      </c>
      <c r="I58">
        <f>-1000000</f>
        <v>-1000000</v>
      </c>
      <c r="J58" t="s">
        <v>70</v>
      </c>
      <c r="K58">
        <v>1</v>
      </c>
      <c r="L58" t="s">
        <v>119</v>
      </c>
      <c r="O58" t="s">
        <v>113</v>
      </c>
      <c r="P58" t="s">
        <v>67</v>
      </c>
      <c r="R58" t="s">
        <v>113</v>
      </c>
      <c r="S58" t="s">
        <v>106</v>
      </c>
      <c r="T58">
        <f>1/1000000</f>
        <v>9.9999999999999995E-7</v>
      </c>
    </row>
    <row r="59" spans="1:21" x14ac:dyDescent="0.25">
      <c r="A59">
        <v>2022</v>
      </c>
      <c r="B59" t="s">
        <v>155</v>
      </c>
      <c r="C59" s="12" t="s">
        <v>114</v>
      </c>
      <c r="D59" t="s">
        <v>114</v>
      </c>
      <c r="E59">
        <v>1001</v>
      </c>
      <c r="F59" t="s">
        <v>117</v>
      </c>
      <c r="G59">
        <v>1</v>
      </c>
      <c r="H59" t="s">
        <v>116</v>
      </c>
      <c r="I59">
        <f>-1000000</f>
        <v>-1000000</v>
      </c>
      <c r="J59" t="s">
        <v>70</v>
      </c>
      <c r="K59">
        <v>1</v>
      </c>
      <c r="L59" t="s">
        <v>119</v>
      </c>
      <c r="O59" t="s">
        <v>155</v>
      </c>
      <c r="P59" t="s">
        <v>67</v>
      </c>
      <c r="R59" t="s">
        <v>155</v>
      </c>
      <c r="S59" t="s">
        <v>106</v>
      </c>
      <c r="T59">
        <f>1/1000000</f>
        <v>9.9999999999999995E-7</v>
      </c>
    </row>
    <row r="60" spans="1:21" x14ac:dyDescent="0.25">
      <c r="A60">
        <v>2022</v>
      </c>
      <c r="B60" t="s">
        <v>32</v>
      </c>
      <c r="C60" t="s">
        <v>30</v>
      </c>
      <c r="D60" t="s">
        <v>33</v>
      </c>
      <c r="E60">
        <f>872+53</f>
        <v>925</v>
      </c>
      <c r="F60" t="s">
        <v>35</v>
      </c>
      <c r="G60">
        <v>38878</v>
      </c>
      <c r="H60" t="s">
        <v>34</v>
      </c>
      <c r="I60">
        <v>56</v>
      </c>
      <c r="J60" t="s">
        <v>69</v>
      </c>
      <c r="K60">
        <v>1</v>
      </c>
      <c r="M60">
        <v>1.9E-2</v>
      </c>
      <c r="N60" t="s">
        <v>36</v>
      </c>
      <c r="O60" t="s">
        <v>120</v>
      </c>
      <c r="P60" t="s">
        <v>59</v>
      </c>
      <c r="R60" t="s">
        <v>32</v>
      </c>
      <c r="S60" t="s">
        <v>103</v>
      </c>
      <c r="T60">
        <f>1/129.65/1000000</f>
        <v>7.713073659853452E-9</v>
      </c>
      <c r="U60" t="s">
        <v>102</v>
      </c>
    </row>
    <row r="61" spans="1:21" x14ac:dyDescent="0.25">
      <c r="A61">
        <v>2022</v>
      </c>
      <c r="B61" t="s">
        <v>32</v>
      </c>
      <c r="C61" t="s">
        <v>30</v>
      </c>
      <c r="D61" t="s">
        <v>37</v>
      </c>
      <c r="E61">
        <f>1069+53</f>
        <v>1122</v>
      </c>
      <c r="F61" t="s">
        <v>35</v>
      </c>
      <c r="G61">
        <v>37655</v>
      </c>
      <c r="H61" t="s">
        <v>34</v>
      </c>
      <c r="I61">
        <v>31</v>
      </c>
      <c r="J61" t="s">
        <v>69</v>
      </c>
      <c r="K61">
        <v>1</v>
      </c>
      <c r="M61">
        <v>1.9E-2</v>
      </c>
      <c r="N61" t="s">
        <v>36</v>
      </c>
      <c r="O61" t="s">
        <v>161</v>
      </c>
      <c r="P61" t="s">
        <v>59</v>
      </c>
      <c r="R61" t="s">
        <v>32</v>
      </c>
      <c r="S61" t="s">
        <v>103</v>
      </c>
      <c r="T61">
        <f>1/129.65/1000000</f>
        <v>7.713073659853452E-9</v>
      </c>
    </row>
    <row r="62" spans="1:21" x14ac:dyDescent="0.25">
      <c r="A62">
        <v>2022</v>
      </c>
      <c r="B62" t="s">
        <v>39</v>
      </c>
      <c r="C62" t="s">
        <v>31</v>
      </c>
      <c r="D62" t="s">
        <v>33</v>
      </c>
      <c r="E62">
        <f>872+53+33</f>
        <v>958</v>
      </c>
      <c r="F62" t="s">
        <v>35</v>
      </c>
      <c r="G62">
        <v>38878</v>
      </c>
      <c r="H62" t="s">
        <v>34</v>
      </c>
      <c r="I62">
        <f>I51</f>
        <v>10.51</v>
      </c>
      <c r="J62" t="s">
        <v>69</v>
      </c>
      <c r="K62">
        <v>1</v>
      </c>
      <c r="M62">
        <v>1.9E-2</v>
      </c>
      <c r="N62" t="s">
        <v>36</v>
      </c>
      <c r="O62" t="s">
        <v>120</v>
      </c>
      <c r="P62" t="s">
        <v>60</v>
      </c>
      <c r="R62" t="s">
        <v>39</v>
      </c>
      <c r="S62" t="s">
        <v>103</v>
      </c>
      <c r="T62">
        <f>1/119.53/1000000</f>
        <v>8.3661005605287371E-9</v>
      </c>
    </row>
    <row r="63" spans="1:21" x14ac:dyDescent="0.25">
      <c r="A63">
        <v>2022</v>
      </c>
      <c r="B63" t="s">
        <v>39</v>
      </c>
      <c r="C63" t="s">
        <v>31</v>
      </c>
      <c r="D63" t="s">
        <v>37</v>
      </c>
      <c r="E63">
        <f>1069+53+33</f>
        <v>1155</v>
      </c>
      <c r="F63" t="s">
        <v>35</v>
      </c>
      <c r="G63">
        <v>37655</v>
      </c>
      <c r="H63" t="s">
        <v>34</v>
      </c>
      <c r="I63">
        <f>I52</f>
        <v>-353</v>
      </c>
      <c r="J63" t="s">
        <v>69</v>
      </c>
      <c r="K63">
        <v>1</v>
      </c>
      <c r="M63">
        <v>1.9E-2</v>
      </c>
      <c r="N63" t="s">
        <v>36</v>
      </c>
      <c r="O63" t="s">
        <v>165</v>
      </c>
      <c r="P63" t="s">
        <v>60</v>
      </c>
      <c r="R63" t="s">
        <v>39</v>
      </c>
      <c r="S63" t="s">
        <v>103</v>
      </c>
      <c r="T63">
        <f>1/119.53/1000000</f>
        <v>8.3661005605287371E-9</v>
      </c>
    </row>
    <row r="64" spans="1:21" x14ac:dyDescent="0.25">
      <c r="A64">
        <v>2022</v>
      </c>
      <c r="B64" t="s">
        <v>108</v>
      </c>
      <c r="C64" t="s">
        <v>30</v>
      </c>
      <c r="D64" t="s">
        <v>41</v>
      </c>
      <c r="E64">
        <v>10</v>
      </c>
      <c r="F64" t="s">
        <v>64</v>
      </c>
      <c r="G64">
        <v>4528</v>
      </c>
      <c r="H64" t="s">
        <v>68</v>
      </c>
      <c r="I64">
        <v>100.45</v>
      </c>
      <c r="J64" t="s">
        <v>69</v>
      </c>
      <c r="K64">
        <v>1</v>
      </c>
      <c r="L64" t="s">
        <v>84</v>
      </c>
      <c r="O64" t="s">
        <v>140</v>
      </c>
      <c r="P64" t="s">
        <v>59</v>
      </c>
      <c r="R64" t="s">
        <v>108</v>
      </c>
      <c r="S64" t="s">
        <v>103</v>
      </c>
      <c r="T64">
        <f>1/134.47/1000000</f>
        <v>7.436602959767978E-9</v>
      </c>
    </row>
  </sheetData>
  <phoneticPr fontId="5" type="noConversion"/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DB08F-4BDF-4628-8C39-C35E3E8D9990}">
  <dimension ref="A1:C1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s="5" t="s">
        <v>0</v>
      </c>
      <c r="B1" s="5" t="s">
        <v>188</v>
      </c>
      <c r="C1" s="5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5E8CD-8C32-4144-B6AB-B258227B53B7}">
  <dimension ref="A1:E3"/>
  <sheetViews>
    <sheetView workbookViewId="0">
      <selection activeCell="E1" sqref="A1:E1"/>
    </sheetView>
  </sheetViews>
  <sheetFormatPr defaultRowHeight="15" x14ac:dyDescent="0.25"/>
  <cols>
    <col min="1" max="1" width="29.140625" customWidth="1"/>
    <col min="2" max="2" width="17.28515625" bestFit="1" customWidth="1"/>
    <col min="3" max="3" width="20.42578125" bestFit="1" customWidth="1"/>
    <col min="4" max="4" width="20.42578125" customWidth="1"/>
    <col min="5" max="5" width="42.140625" bestFit="1" customWidth="1"/>
  </cols>
  <sheetData>
    <row r="1" spans="1:5" x14ac:dyDescent="0.25">
      <c r="A1" s="14" t="s">
        <v>3</v>
      </c>
      <c r="B1" s="14" t="s">
        <v>92</v>
      </c>
      <c r="C1" s="14" t="s">
        <v>91</v>
      </c>
      <c r="D1" s="14" t="s">
        <v>148</v>
      </c>
      <c r="E1" s="14" t="s">
        <v>76</v>
      </c>
    </row>
    <row r="2" spans="1:5" x14ac:dyDescent="0.25">
      <c r="A2" t="s">
        <v>51</v>
      </c>
      <c r="B2" t="s">
        <v>32</v>
      </c>
      <c r="C2">
        <v>5.0000000000000001E-3</v>
      </c>
      <c r="D2" t="b">
        <v>1</v>
      </c>
      <c r="E2" t="s">
        <v>152</v>
      </c>
    </row>
    <row r="3" spans="1:5" x14ac:dyDescent="0.25">
      <c r="A3" t="s">
        <v>39</v>
      </c>
      <c r="B3" t="s">
        <v>32</v>
      </c>
      <c r="C3">
        <v>0.01</v>
      </c>
      <c r="D3" t="b">
        <v>0</v>
      </c>
      <c r="E3" t="s">
        <v>153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161"/>
  <sheetViews>
    <sheetView zoomScaleNormal="100" workbookViewId="0">
      <selection activeCell="D22" sqref="D22"/>
    </sheetView>
  </sheetViews>
  <sheetFormatPr defaultRowHeight="15" x14ac:dyDescent="0.25"/>
  <cols>
    <col min="2" max="2" width="18.85546875" bestFit="1" customWidth="1"/>
    <col min="3" max="3" width="17.7109375" bestFit="1" customWidth="1"/>
    <col min="4" max="4" width="28.7109375" bestFit="1" customWidth="1"/>
  </cols>
  <sheetData>
    <row r="1" spans="1:4" x14ac:dyDescent="0.25">
      <c r="A1" s="1" t="s">
        <v>0</v>
      </c>
      <c r="B1" s="1" t="s">
        <v>3</v>
      </c>
      <c r="C1" s="1" t="s">
        <v>18</v>
      </c>
      <c r="D1" s="1" t="s">
        <v>19</v>
      </c>
    </row>
    <row r="2" spans="1:4" x14ac:dyDescent="0.25">
      <c r="A2">
        <v>2022</v>
      </c>
      <c r="B2" t="s">
        <v>58</v>
      </c>
      <c r="C2" s="2">
        <f>20*80*1000000</f>
        <v>1600000000</v>
      </c>
      <c r="D2" s="3">
        <v>0.4</v>
      </c>
    </row>
    <row r="3" spans="1:4" x14ac:dyDescent="0.25">
      <c r="A3">
        <v>2022</v>
      </c>
      <c r="B3" t="s">
        <v>90</v>
      </c>
      <c r="C3" t="s">
        <v>71</v>
      </c>
      <c r="D3" t="s">
        <v>71</v>
      </c>
    </row>
    <row r="4" spans="1:4" x14ac:dyDescent="0.25">
      <c r="A4">
        <v>2022</v>
      </c>
      <c r="B4" t="s">
        <v>89</v>
      </c>
      <c r="C4" t="s">
        <v>71</v>
      </c>
      <c r="D4" t="s">
        <v>71</v>
      </c>
    </row>
    <row r="5" spans="1:4" x14ac:dyDescent="0.25">
      <c r="A5">
        <f>A3+1</f>
        <v>2023</v>
      </c>
      <c r="B5" t="s">
        <v>90</v>
      </c>
      <c r="C5" t="s">
        <v>71</v>
      </c>
      <c r="D5" t="s">
        <v>71</v>
      </c>
    </row>
    <row r="6" spans="1:4" x14ac:dyDescent="0.25">
      <c r="A6">
        <f t="shared" ref="A6:A60" si="0">A4+1</f>
        <v>2023</v>
      </c>
      <c r="B6" t="s">
        <v>89</v>
      </c>
      <c r="C6" t="s">
        <v>71</v>
      </c>
      <c r="D6" t="s">
        <v>71</v>
      </c>
    </row>
    <row r="7" spans="1:4" x14ac:dyDescent="0.25">
      <c r="A7">
        <f t="shared" si="0"/>
        <v>2024</v>
      </c>
      <c r="B7" t="s">
        <v>90</v>
      </c>
      <c r="C7" t="s">
        <v>71</v>
      </c>
      <c r="D7" t="s">
        <v>71</v>
      </c>
    </row>
    <row r="8" spans="1:4" x14ac:dyDescent="0.25">
      <c r="A8">
        <f t="shared" si="0"/>
        <v>2024</v>
      </c>
      <c r="B8" t="s">
        <v>89</v>
      </c>
      <c r="C8" t="s">
        <v>71</v>
      </c>
      <c r="D8" t="s">
        <v>71</v>
      </c>
    </row>
    <row r="9" spans="1:4" x14ac:dyDescent="0.25">
      <c r="A9">
        <f t="shared" si="0"/>
        <v>2025</v>
      </c>
      <c r="B9" t="s">
        <v>90</v>
      </c>
      <c r="C9" t="s">
        <v>71</v>
      </c>
      <c r="D9" t="s">
        <v>71</v>
      </c>
    </row>
    <row r="10" spans="1:4" x14ac:dyDescent="0.25">
      <c r="A10">
        <f t="shared" si="0"/>
        <v>2025</v>
      </c>
      <c r="B10" t="s">
        <v>89</v>
      </c>
      <c r="C10" t="s">
        <v>71</v>
      </c>
      <c r="D10" t="s">
        <v>71</v>
      </c>
    </row>
    <row r="11" spans="1:4" x14ac:dyDescent="0.25">
      <c r="A11">
        <f t="shared" si="0"/>
        <v>2026</v>
      </c>
      <c r="B11" t="s">
        <v>90</v>
      </c>
      <c r="C11" t="s">
        <v>71</v>
      </c>
      <c r="D11" t="s">
        <v>71</v>
      </c>
    </row>
    <row r="12" spans="1:4" x14ac:dyDescent="0.25">
      <c r="A12">
        <f t="shared" si="0"/>
        <v>2026</v>
      </c>
      <c r="B12" t="s">
        <v>89</v>
      </c>
      <c r="C12" t="s">
        <v>71</v>
      </c>
      <c r="D12" t="s">
        <v>71</v>
      </c>
    </row>
    <row r="13" spans="1:4" x14ac:dyDescent="0.25">
      <c r="A13">
        <f t="shared" si="0"/>
        <v>2027</v>
      </c>
      <c r="B13" t="s">
        <v>90</v>
      </c>
      <c r="C13" t="s">
        <v>71</v>
      </c>
      <c r="D13" t="s">
        <v>71</v>
      </c>
    </row>
    <row r="14" spans="1:4" x14ac:dyDescent="0.25">
      <c r="A14">
        <f t="shared" si="0"/>
        <v>2027</v>
      </c>
      <c r="B14" t="s">
        <v>89</v>
      </c>
      <c r="C14" t="s">
        <v>71</v>
      </c>
      <c r="D14" t="s">
        <v>71</v>
      </c>
    </row>
    <row r="15" spans="1:4" x14ac:dyDescent="0.25">
      <c r="A15">
        <f t="shared" si="0"/>
        <v>2028</v>
      </c>
      <c r="B15" t="s">
        <v>90</v>
      </c>
      <c r="C15" t="s">
        <v>71</v>
      </c>
      <c r="D15" t="s">
        <v>71</v>
      </c>
    </row>
    <row r="16" spans="1:4" x14ac:dyDescent="0.25">
      <c r="A16">
        <f t="shared" si="0"/>
        <v>2028</v>
      </c>
      <c r="B16" t="s">
        <v>89</v>
      </c>
      <c r="C16" t="s">
        <v>71</v>
      </c>
      <c r="D16" t="s">
        <v>71</v>
      </c>
    </row>
    <row r="17" spans="1:4" x14ac:dyDescent="0.25">
      <c r="A17">
        <f t="shared" si="0"/>
        <v>2029</v>
      </c>
      <c r="B17" t="s">
        <v>90</v>
      </c>
      <c r="C17" t="s">
        <v>71</v>
      </c>
      <c r="D17" t="s">
        <v>71</v>
      </c>
    </row>
    <row r="18" spans="1:4" x14ac:dyDescent="0.25">
      <c r="A18">
        <f t="shared" si="0"/>
        <v>2029</v>
      </c>
      <c r="B18" t="s">
        <v>89</v>
      </c>
      <c r="C18" t="s">
        <v>71</v>
      </c>
      <c r="D18" t="s">
        <v>71</v>
      </c>
    </row>
    <row r="19" spans="1:4" x14ac:dyDescent="0.25">
      <c r="A19">
        <f t="shared" si="0"/>
        <v>2030</v>
      </c>
      <c r="B19" t="s">
        <v>90</v>
      </c>
      <c r="C19" t="s">
        <v>71</v>
      </c>
      <c r="D19" t="s">
        <v>71</v>
      </c>
    </row>
    <row r="20" spans="1:4" x14ac:dyDescent="0.25">
      <c r="A20">
        <f t="shared" si="0"/>
        <v>2030</v>
      </c>
      <c r="B20" t="s">
        <v>89</v>
      </c>
      <c r="C20" t="s">
        <v>71</v>
      </c>
      <c r="D20" t="s">
        <v>71</v>
      </c>
    </row>
    <row r="21" spans="1:4" x14ac:dyDescent="0.25">
      <c r="A21">
        <f t="shared" si="0"/>
        <v>2031</v>
      </c>
      <c r="B21" t="s">
        <v>90</v>
      </c>
      <c r="C21" t="s">
        <v>71</v>
      </c>
      <c r="D21" t="s">
        <v>71</v>
      </c>
    </row>
    <row r="22" spans="1:4" x14ac:dyDescent="0.25">
      <c r="A22">
        <f t="shared" si="0"/>
        <v>2031</v>
      </c>
      <c r="B22" t="s">
        <v>89</v>
      </c>
      <c r="C22" t="s">
        <v>71</v>
      </c>
      <c r="D22" t="s">
        <v>71</v>
      </c>
    </row>
    <row r="23" spans="1:4" x14ac:dyDescent="0.25">
      <c r="A23">
        <f t="shared" si="0"/>
        <v>2032</v>
      </c>
      <c r="B23" t="s">
        <v>90</v>
      </c>
      <c r="C23" t="s">
        <v>71</v>
      </c>
      <c r="D23" t="s">
        <v>71</v>
      </c>
    </row>
    <row r="24" spans="1:4" x14ac:dyDescent="0.25">
      <c r="A24">
        <f t="shared" si="0"/>
        <v>2032</v>
      </c>
      <c r="B24" t="s">
        <v>89</v>
      </c>
      <c r="C24" t="s">
        <v>71</v>
      </c>
      <c r="D24" t="s">
        <v>71</v>
      </c>
    </row>
    <row r="25" spans="1:4" x14ac:dyDescent="0.25">
      <c r="A25">
        <f t="shared" si="0"/>
        <v>2033</v>
      </c>
      <c r="B25" t="s">
        <v>90</v>
      </c>
      <c r="C25" t="s">
        <v>71</v>
      </c>
      <c r="D25" t="s">
        <v>71</v>
      </c>
    </row>
    <row r="26" spans="1:4" x14ac:dyDescent="0.25">
      <c r="A26">
        <f t="shared" si="0"/>
        <v>2033</v>
      </c>
      <c r="B26" t="s">
        <v>89</v>
      </c>
      <c r="C26" t="s">
        <v>71</v>
      </c>
      <c r="D26" t="s">
        <v>71</v>
      </c>
    </row>
    <row r="27" spans="1:4" x14ac:dyDescent="0.25">
      <c r="A27">
        <f t="shared" si="0"/>
        <v>2034</v>
      </c>
      <c r="B27" t="s">
        <v>90</v>
      </c>
      <c r="C27" t="s">
        <v>71</v>
      </c>
      <c r="D27" t="s">
        <v>71</v>
      </c>
    </row>
    <row r="28" spans="1:4" x14ac:dyDescent="0.25">
      <c r="A28">
        <f t="shared" si="0"/>
        <v>2034</v>
      </c>
      <c r="B28" t="s">
        <v>89</v>
      </c>
      <c r="C28" t="s">
        <v>71</v>
      </c>
      <c r="D28" t="s">
        <v>71</v>
      </c>
    </row>
    <row r="29" spans="1:4" x14ac:dyDescent="0.25">
      <c r="A29">
        <f t="shared" si="0"/>
        <v>2035</v>
      </c>
      <c r="B29" t="s">
        <v>90</v>
      </c>
      <c r="C29" t="s">
        <v>71</v>
      </c>
      <c r="D29" t="s">
        <v>71</v>
      </c>
    </row>
    <row r="30" spans="1:4" x14ac:dyDescent="0.25">
      <c r="A30">
        <f t="shared" si="0"/>
        <v>2035</v>
      </c>
      <c r="B30" t="s">
        <v>89</v>
      </c>
      <c r="C30" t="s">
        <v>71</v>
      </c>
      <c r="D30" t="s">
        <v>71</v>
      </c>
    </row>
    <row r="31" spans="1:4" x14ac:dyDescent="0.25">
      <c r="A31">
        <f t="shared" si="0"/>
        <v>2036</v>
      </c>
      <c r="B31" t="s">
        <v>90</v>
      </c>
      <c r="C31" t="s">
        <v>71</v>
      </c>
      <c r="D31" t="s">
        <v>71</v>
      </c>
    </row>
    <row r="32" spans="1:4" x14ac:dyDescent="0.25">
      <c r="A32">
        <f t="shared" si="0"/>
        <v>2036</v>
      </c>
      <c r="B32" t="s">
        <v>89</v>
      </c>
      <c r="C32" t="s">
        <v>71</v>
      </c>
      <c r="D32" t="s">
        <v>71</v>
      </c>
    </row>
    <row r="33" spans="1:4" x14ac:dyDescent="0.25">
      <c r="A33">
        <f t="shared" si="0"/>
        <v>2037</v>
      </c>
      <c r="B33" t="s">
        <v>90</v>
      </c>
      <c r="C33" t="s">
        <v>71</v>
      </c>
      <c r="D33" t="s">
        <v>71</v>
      </c>
    </row>
    <row r="34" spans="1:4" x14ac:dyDescent="0.25">
      <c r="A34">
        <f t="shared" si="0"/>
        <v>2037</v>
      </c>
      <c r="B34" t="s">
        <v>89</v>
      </c>
      <c r="C34" t="s">
        <v>71</v>
      </c>
      <c r="D34" t="s">
        <v>71</v>
      </c>
    </row>
    <row r="35" spans="1:4" x14ac:dyDescent="0.25">
      <c r="A35">
        <f t="shared" si="0"/>
        <v>2038</v>
      </c>
      <c r="B35" t="s">
        <v>90</v>
      </c>
      <c r="C35" t="s">
        <v>71</v>
      </c>
      <c r="D35" t="s">
        <v>71</v>
      </c>
    </row>
    <row r="36" spans="1:4" x14ac:dyDescent="0.25">
      <c r="A36">
        <f t="shared" si="0"/>
        <v>2038</v>
      </c>
      <c r="B36" t="s">
        <v>89</v>
      </c>
      <c r="C36" t="s">
        <v>71</v>
      </c>
      <c r="D36" t="s">
        <v>71</v>
      </c>
    </row>
    <row r="37" spans="1:4" x14ac:dyDescent="0.25">
      <c r="A37">
        <f t="shared" si="0"/>
        <v>2039</v>
      </c>
      <c r="B37" t="s">
        <v>90</v>
      </c>
      <c r="C37" t="s">
        <v>71</v>
      </c>
      <c r="D37" t="s">
        <v>71</v>
      </c>
    </row>
    <row r="38" spans="1:4" x14ac:dyDescent="0.25">
      <c r="A38">
        <f t="shared" si="0"/>
        <v>2039</v>
      </c>
      <c r="B38" t="s">
        <v>89</v>
      </c>
      <c r="C38" t="s">
        <v>71</v>
      </c>
      <c r="D38" t="s">
        <v>71</v>
      </c>
    </row>
    <row r="39" spans="1:4" x14ac:dyDescent="0.25">
      <c r="A39">
        <f t="shared" si="0"/>
        <v>2040</v>
      </c>
      <c r="B39" t="s">
        <v>90</v>
      </c>
      <c r="C39" t="s">
        <v>71</v>
      </c>
      <c r="D39" t="s">
        <v>71</v>
      </c>
    </row>
    <row r="40" spans="1:4" x14ac:dyDescent="0.25">
      <c r="A40">
        <f t="shared" si="0"/>
        <v>2040</v>
      </c>
      <c r="B40" t="s">
        <v>89</v>
      </c>
      <c r="C40" t="s">
        <v>71</v>
      </c>
      <c r="D40" t="s">
        <v>71</v>
      </c>
    </row>
    <row r="41" spans="1:4" x14ac:dyDescent="0.25">
      <c r="A41">
        <f t="shared" si="0"/>
        <v>2041</v>
      </c>
      <c r="B41" t="s">
        <v>90</v>
      </c>
      <c r="C41" t="s">
        <v>71</v>
      </c>
      <c r="D41" t="s">
        <v>71</v>
      </c>
    </row>
    <row r="42" spans="1:4" x14ac:dyDescent="0.25">
      <c r="A42">
        <f t="shared" si="0"/>
        <v>2041</v>
      </c>
      <c r="B42" t="s">
        <v>89</v>
      </c>
      <c r="C42" t="s">
        <v>71</v>
      </c>
      <c r="D42" t="s">
        <v>71</v>
      </c>
    </row>
    <row r="43" spans="1:4" x14ac:dyDescent="0.25">
      <c r="A43">
        <f t="shared" si="0"/>
        <v>2042</v>
      </c>
      <c r="B43" t="s">
        <v>90</v>
      </c>
      <c r="C43" t="s">
        <v>71</v>
      </c>
      <c r="D43" t="s">
        <v>71</v>
      </c>
    </row>
    <row r="44" spans="1:4" x14ac:dyDescent="0.25">
      <c r="A44">
        <f t="shared" si="0"/>
        <v>2042</v>
      </c>
      <c r="B44" t="s">
        <v>89</v>
      </c>
      <c r="C44" t="s">
        <v>71</v>
      </c>
      <c r="D44" t="s">
        <v>71</v>
      </c>
    </row>
    <row r="45" spans="1:4" x14ac:dyDescent="0.25">
      <c r="A45">
        <f t="shared" si="0"/>
        <v>2043</v>
      </c>
      <c r="B45" t="s">
        <v>90</v>
      </c>
      <c r="C45" t="s">
        <v>71</v>
      </c>
      <c r="D45" t="s">
        <v>71</v>
      </c>
    </row>
    <row r="46" spans="1:4" x14ac:dyDescent="0.25">
      <c r="A46">
        <f t="shared" si="0"/>
        <v>2043</v>
      </c>
      <c r="B46" t="s">
        <v>89</v>
      </c>
      <c r="C46" t="s">
        <v>71</v>
      </c>
      <c r="D46" t="s">
        <v>71</v>
      </c>
    </row>
    <row r="47" spans="1:4" x14ac:dyDescent="0.25">
      <c r="A47">
        <f t="shared" si="0"/>
        <v>2044</v>
      </c>
      <c r="B47" t="s">
        <v>90</v>
      </c>
      <c r="C47" t="s">
        <v>71</v>
      </c>
      <c r="D47" t="s">
        <v>71</v>
      </c>
    </row>
    <row r="48" spans="1:4" x14ac:dyDescent="0.25">
      <c r="A48">
        <f t="shared" si="0"/>
        <v>2044</v>
      </c>
      <c r="B48" t="s">
        <v>89</v>
      </c>
      <c r="C48" t="s">
        <v>71</v>
      </c>
      <c r="D48" t="s">
        <v>71</v>
      </c>
    </row>
    <row r="49" spans="1:4" x14ac:dyDescent="0.25">
      <c r="A49">
        <f t="shared" si="0"/>
        <v>2045</v>
      </c>
      <c r="B49" t="s">
        <v>90</v>
      </c>
      <c r="C49" t="s">
        <v>71</v>
      </c>
      <c r="D49" t="s">
        <v>71</v>
      </c>
    </row>
    <row r="50" spans="1:4" x14ac:dyDescent="0.25">
      <c r="A50">
        <f t="shared" si="0"/>
        <v>2045</v>
      </c>
      <c r="B50" t="s">
        <v>89</v>
      </c>
      <c r="C50" t="s">
        <v>71</v>
      </c>
      <c r="D50" t="s">
        <v>71</v>
      </c>
    </row>
    <row r="51" spans="1:4" x14ac:dyDescent="0.25">
      <c r="A51">
        <f t="shared" si="0"/>
        <v>2046</v>
      </c>
      <c r="B51" t="s">
        <v>90</v>
      </c>
      <c r="C51" t="s">
        <v>71</v>
      </c>
      <c r="D51" t="s">
        <v>71</v>
      </c>
    </row>
    <row r="52" spans="1:4" x14ac:dyDescent="0.25">
      <c r="A52">
        <f t="shared" si="0"/>
        <v>2046</v>
      </c>
      <c r="B52" t="s">
        <v>89</v>
      </c>
      <c r="C52" t="s">
        <v>71</v>
      </c>
      <c r="D52" t="s">
        <v>71</v>
      </c>
    </row>
    <row r="53" spans="1:4" x14ac:dyDescent="0.25">
      <c r="A53">
        <f t="shared" si="0"/>
        <v>2047</v>
      </c>
      <c r="B53" t="s">
        <v>90</v>
      </c>
      <c r="C53" t="s">
        <v>71</v>
      </c>
      <c r="D53" t="s">
        <v>71</v>
      </c>
    </row>
    <row r="54" spans="1:4" x14ac:dyDescent="0.25">
      <c r="A54">
        <f t="shared" si="0"/>
        <v>2047</v>
      </c>
      <c r="B54" t="s">
        <v>89</v>
      </c>
      <c r="C54" t="s">
        <v>71</v>
      </c>
      <c r="D54" t="s">
        <v>71</v>
      </c>
    </row>
    <row r="55" spans="1:4" x14ac:dyDescent="0.25">
      <c r="A55">
        <f t="shared" si="0"/>
        <v>2048</v>
      </c>
      <c r="B55" t="s">
        <v>90</v>
      </c>
      <c r="C55" t="s">
        <v>71</v>
      </c>
      <c r="D55" t="s">
        <v>71</v>
      </c>
    </row>
    <row r="56" spans="1:4" x14ac:dyDescent="0.25">
      <c r="A56">
        <f t="shared" si="0"/>
        <v>2048</v>
      </c>
      <c r="B56" t="s">
        <v>89</v>
      </c>
      <c r="C56" t="s">
        <v>71</v>
      </c>
      <c r="D56" t="s">
        <v>71</v>
      </c>
    </row>
    <row r="57" spans="1:4" x14ac:dyDescent="0.25">
      <c r="A57">
        <f t="shared" si="0"/>
        <v>2049</v>
      </c>
      <c r="B57" t="s">
        <v>90</v>
      </c>
      <c r="C57" t="s">
        <v>71</v>
      </c>
      <c r="D57" t="s">
        <v>71</v>
      </c>
    </row>
    <row r="58" spans="1:4" x14ac:dyDescent="0.25">
      <c r="A58">
        <f t="shared" si="0"/>
        <v>2049</v>
      </c>
      <c r="B58" t="s">
        <v>89</v>
      </c>
      <c r="C58" t="s">
        <v>71</v>
      </c>
      <c r="D58" t="s">
        <v>71</v>
      </c>
    </row>
    <row r="59" spans="1:4" x14ac:dyDescent="0.25">
      <c r="A59">
        <f t="shared" si="0"/>
        <v>2050</v>
      </c>
      <c r="B59" t="s">
        <v>90</v>
      </c>
      <c r="C59" t="s">
        <v>71</v>
      </c>
      <c r="D59" t="s">
        <v>71</v>
      </c>
    </row>
    <row r="60" spans="1:4" x14ac:dyDescent="0.25">
      <c r="A60">
        <f t="shared" si="0"/>
        <v>2050</v>
      </c>
      <c r="B60" t="s">
        <v>90</v>
      </c>
      <c r="C60" t="s">
        <v>71</v>
      </c>
      <c r="D60" t="s">
        <v>71</v>
      </c>
    </row>
    <row r="61" spans="1:4" x14ac:dyDescent="0.25">
      <c r="A61">
        <v>2022</v>
      </c>
      <c r="B61" t="s">
        <v>32</v>
      </c>
      <c r="C61">
        <f>1340000000*129.65</f>
        <v>173731000000</v>
      </c>
      <c r="D61" t="s">
        <v>71</v>
      </c>
    </row>
    <row r="62" spans="1:4" x14ac:dyDescent="0.25">
      <c r="A62">
        <v>2022</v>
      </c>
      <c r="B62" t="s">
        <v>122</v>
      </c>
      <c r="C62" t="s">
        <v>71</v>
      </c>
      <c r="D62" t="s">
        <v>71</v>
      </c>
    </row>
    <row r="63" spans="1:4" x14ac:dyDescent="0.25">
      <c r="A63">
        <v>2022</v>
      </c>
      <c r="B63" t="s">
        <v>123</v>
      </c>
      <c r="C63" t="s">
        <v>71</v>
      </c>
      <c r="D63" t="s">
        <v>71</v>
      </c>
    </row>
    <row r="64" spans="1:4" x14ac:dyDescent="0.25">
      <c r="A64">
        <f>A62+1</f>
        <v>2023</v>
      </c>
      <c r="B64" t="str">
        <f>B62</f>
        <v>HDV-e (grid)</v>
      </c>
      <c r="C64" t="str">
        <f>C62</f>
        <v>inf</v>
      </c>
      <c r="D64" t="s">
        <v>71</v>
      </c>
    </row>
    <row r="65" spans="1:4" x14ac:dyDescent="0.25">
      <c r="A65">
        <f t="shared" ref="A65:A109" si="1">A63+1</f>
        <v>2023</v>
      </c>
      <c r="B65" t="str">
        <f t="shared" ref="B65:C80" si="2">B63</f>
        <v>HDV-e (0-CI)</v>
      </c>
      <c r="C65" t="str">
        <f t="shared" si="2"/>
        <v>inf</v>
      </c>
      <c r="D65" t="s">
        <v>71</v>
      </c>
    </row>
    <row r="66" spans="1:4" x14ac:dyDescent="0.25">
      <c r="A66">
        <f t="shared" si="1"/>
        <v>2024</v>
      </c>
      <c r="B66" t="str">
        <f t="shared" si="2"/>
        <v>HDV-e (grid)</v>
      </c>
      <c r="C66" t="str">
        <f t="shared" si="2"/>
        <v>inf</v>
      </c>
      <c r="D66" t="s">
        <v>71</v>
      </c>
    </row>
    <row r="67" spans="1:4" x14ac:dyDescent="0.25">
      <c r="A67">
        <f t="shared" si="1"/>
        <v>2024</v>
      </c>
      <c r="B67" t="str">
        <f t="shared" si="2"/>
        <v>HDV-e (0-CI)</v>
      </c>
      <c r="C67" t="str">
        <f t="shared" si="2"/>
        <v>inf</v>
      </c>
      <c r="D67" t="s">
        <v>71</v>
      </c>
    </row>
    <row r="68" spans="1:4" x14ac:dyDescent="0.25">
      <c r="A68">
        <f t="shared" si="1"/>
        <v>2025</v>
      </c>
      <c r="B68" t="str">
        <f t="shared" si="2"/>
        <v>HDV-e (grid)</v>
      </c>
      <c r="C68" t="str">
        <f t="shared" si="2"/>
        <v>inf</v>
      </c>
      <c r="D68" t="s">
        <v>71</v>
      </c>
    </row>
    <row r="69" spans="1:4" x14ac:dyDescent="0.25">
      <c r="A69">
        <f t="shared" si="1"/>
        <v>2025</v>
      </c>
      <c r="B69" t="str">
        <f t="shared" si="2"/>
        <v>HDV-e (0-CI)</v>
      </c>
      <c r="C69" t="str">
        <f t="shared" si="2"/>
        <v>inf</v>
      </c>
      <c r="D69" t="s">
        <v>71</v>
      </c>
    </row>
    <row r="70" spans="1:4" x14ac:dyDescent="0.25">
      <c r="A70">
        <f t="shared" si="1"/>
        <v>2026</v>
      </c>
      <c r="B70" t="str">
        <f t="shared" si="2"/>
        <v>HDV-e (grid)</v>
      </c>
      <c r="C70" t="str">
        <f t="shared" si="2"/>
        <v>inf</v>
      </c>
      <c r="D70" t="s">
        <v>71</v>
      </c>
    </row>
    <row r="71" spans="1:4" x14ac:dyDescent="0.25">
      <c r="A71">
        <f t="shared" si="1"/>
        <v>2026</v>
      </c>
      <c r="B71" t="str">
        <f t="shared" si="2"/>
        <v>HDV-e (0-CI)</v>
      </c>
      <c r="C71" t="str">
        <f t="shared" si="2"/>
        <v>inf</v>
      </c>
      <c r="D71" t="s">
        <v>71</v>
      </c>
    </row>
    <row r="72" spans="1:4" x14ac:dyDescent="0.25">
      <c r="A72">
        <f t="shared" si="1"/>
        <v>2027</v>
      </c>
      <c r="B72" t="str">
        <f t="shared" si="2"/>
        <v>HDV-e (grid)</v>
      </c>
      <c r="C72" t="str">
        <f t="shared" si="2"/>
        <v>inf</v>
      </c>
      <c r="D72" t="s">
        <v>71</v>
      </c>
    </row>
    <row r="73" spans="1:4" x14ac:dyDescent="0.25">
      <c r="A73">
        <f t="shared" si="1"/>
        <v>2027</v>
      </c>
      <c r="B73" t="str">
        <f t="shared" si="2"/>
        <v>HDV-e (0-CI)</v>
      </c>
      <c r="C73" t="str">
        <f t="shared" si="2"/>
        <v>inf</v>
      </c>
      <c r="D73" t="s">
        <v>71</v>
      </c>
    </row>
    <row r="74" spans="1:4" x14ac:dyDescent="0.25">
      <c r="A74">
        <f t="shared" si="1"/>
        <v>2028</v>
      </c>
      <c r="B74" t="str">
        <f t="shared" si="2"/>
        <v>HDV-e (grid)</v>
      </c>
      <c r="C74" t="str">
        <f t="shared" si="2"/>
        <v>inf</v>
      </c>
      <c r="D74" t="s">
        <v>71</v>
      </c>
    </row>
    <row r="75" spans="1:4" x14ac:dyDescent="0.25">
      <c r="A75">
        <f t="shared" si="1"/>
        <v>2028</v>
      </c>
      <c r="B75" t="str">
        <f t="shared" si="2"/>
        <v>HDV-e (0-CI)</v>
      </c>
      <c r="C75" t="str">
        <f t="shared" si="2"/>
        <v>inf</v>
      </c>
      <c r="D75" t="s">
        <v>71</v>
      </c>
    </row>
    <row r="76" spans="1:4" x14ac:dyDescent="0.25">
      <c r="A76">
        <f t="shared" si="1"/>
        <v>2029</v>
      </c>
      <c r="B76" t="str">
        <f t="shared" si="2"/>
        <v>HDV-e (grid)</v>
      </c>
      <c r="C76" t="str">
        <f t="shared" si="2"/>
        <v>inf</v>
      </c>
      <c r="D76" t="s">
        <v>71</v>
      </c>
    </row>
    <row r="77" spans="1:4" x14ac:dyDescent="0.25">
      <c r="A77">
        <f t="shared" si="1"/>
        <v>2029</v>
      </c>
      <c r="B77" t="str">
        <f t="shared" si="2"/>
        <v>HDV-e (0-CI)</v>
      </c>
      <c r="C77" t="str">
        <f t="shared" si="2"/>
        <v>inf</v>
      </c>
      <c r="D77" t="s">
        <v>71</v>
      </c>
    </row>
    <row r="78" spans="1:4" x14ac:dyDescent="0.25">
      <c r="A78">
        <f t="shared" si="1"/>
        <v>2030</v>
      </c>
      <c r="B78" t="str">
        <f t="shared" si="2"/>
        <v>HDV-e (grid)</v>
      </c>
      <c r="C78" t="str">
        <f t="shared" si="2"/>
        <v>inf</v>
      </c>
      <c r="D78" t="s">
        <v>71</v>
      </c>
    </row>
    <row r="79" spans="1:4" x14ac:dyDescent="0.25">
      <c r="A79">
        <f t="shared" si="1"/>
        <v>2030</v>
      </c>
      <c r="B79" t="str">
        <f t="shared" si="2"/>
        <v>HDV-e (0-CI)</v>
      </c>
      <c r="C79" t="str">
        <f t="shared" si="2"/>
        <v>inf</v>
      </c>
      <c r="D79" t="s">
        <v>71</v>
      </c>
    </row>
    <row r="80" spans="1:4" x14ac:dyDescent="0.25">
      <c r="A80">
        <f t="shared" si="1"/>
        <v>2031</v>
      </c>
      <c r="B80" t="str">
        <f t="shared" si="2"/>
        <v>HDV-e (grid)</v>
      </c>
      <c r="C80" t="str">
        <f t="shared" si="2"/>
        <v>inf</v>
      </c>
      <c r="D80" t="s">
        <v>71</v>
      </c>
    </row>
    <row r="81" spans="1:4" x14ac:dyDescent="0.25">
      <c r="A81">
        <f t="shared" si="1"/>
        <v>2031</v>
      </c>
      <c r="B81" t="str">
        <f t="shared" ref="B81:C96" si="3">B79</f>
        <v>HDV-e (0-CI)</v>
      </c>
      <c r="C81" t="str">
        <f t="shared" si="3"/>
        <v>inf</v>
      </c>
      <c r="D81" t="s">
        <v>71</v>
      </c>
    </row>
    <row r="82" spans="1:4" x14ac:dyDescent="0.25">
      <c r="A82">
        <f t="shared" si="1"/>
        <v>2032</v>
      </c>
      <c r="B82" t="str">
        <f t="shared" si="3"/>
        <v>HDV-e (grid)</v>
      </c>
      <c r="C82" t="str">
        <f t="shared" si="3"/>
        <v>inf</v>
      </c>
      <c r="D82" t="s">
        <v>71</v>
      </c>
    </row>
    <row r="83" spans="1:4" x14ac:dyDescent="0.25">
      <c r="A83">
        <f t="shared" si="1"/>
        <v>2032</v>
      </c>
      <c r="B83" t="str">
        <f t="shared" si="3"/>
        <v>HDV-e (0-CI)</v>
      </c>
      <c r="C83" t="str">
        <f t="shared" si="3"/>
        <v>inf</v>
      </c>
      <c r="D83" t="s">
        <v>71</v>
      </c>
    </row>
    <row r="84" spans="1:4" x14ac:dyDescent="0.25">
      <c r="A84">
        <f t="shared" si="1"/>
        <v>2033</v>
      </c>
      <c r="B84" t="str">
        <f t="shared" si="3"/>
        <v>HDV-e (grid)</v>
      </c>
      <c r="C84" t="str">
        <f t="shared" si="3"/>
        <v>inf</v>
      </c>
      <c r="D84" t="s">
        <v>71</v>
      </c>
    </row>
    <row r="85" spans="1:4" x14ac:dyDescent="0.25">
      <c r="A85">
        <f t="shared" si="1"/>
        <v>2033</v>
      </c>
      <c r="B85" t="str">
        <f t="shared" si="3"/>
        <v>HDV-e (0-CI)</v>
      </c>
      <c r="C85" t="str">
        <f t="shared" si="3"/>
        <v>inf</v>
      </c>
      <c r="D85" t="s">
        <v>71</v>
      </c>
    </row>
    <row r="86" spans="1:4" x14ac:dyDescent="0.25">
      <c r="A86">
        <f t="shared" si="1"/>
        <v>2034</v>
      </c>
      <c r="B86" t="str">
        <f t="shared" si="3"/>
        <v>HDV-e (grid)</v>
      </c>
      <c r="C86" t="str">
        <f t="shared" si="3"/>
        <v>inf</v>
      </c>
      <c r="D86" t="s">
        <v>71</v>
      </c>
    </row>
    <row r="87" spans="1:4" x14ac:dyDescent="0.25">
      <c r="A87">
        <f t="shared" si="1"/>
        <v>2034</v>
      </c>
      <c r="B87" t="str">
        <f t="shared" si="3"/>
        <v>HDV-e (0-CI)</v>
      </c>
      <c r="C87" t="str">
        <f t="shared" si="3"/>
        <v>inf</v>
      </c>
      <c r="D87" t="s">
        <v>71</v>
      </c>
    </row>
    <row r="88" spans="1:4" x14ac:dyDescent="0.25">
      <c r="A88">
        <f t="shared" si="1"/>
        <v>2035</v>
      </c>
      <c r="B88" t="str">
        <f t="shared" si="3"/>
        <v>HDV-e (grid)</v>
      </c>
      <c r="C88" t="str">
        <f t="shared" si="3"/>
        <v>inf</v>
      </c>
      <c r="D88" t="s">
        <v>71</v>
      </c>
    </row>
    <row r="89" spans="1:4" x14ac:dyDescent="0.25">
      <c r="A89">
        <f t="shared" si="1"/>
        <v>2035</v>
      </c>
      <c r="B89" t="str">
        <f t="shared" si="3"/>
        <v>HDV-e (0-CI)</v>
      </c>
      <c r="C89" t="str">
        <f t="shared" si="3"/>
        <v>inf</v>
      </c>
      <c r="D89" t="s">
        <v>71</v>
      </c>
    </row>
    <row r="90" spans="1:4" x14ac:dyDescent="0.25">
      <c r="A90">
        <f t="shared" si="1"/>
        <v>2036</v>
      </c>
      <c r="B90" t="str">
        <f t="shared" si="3"/>
        <v>HDV-e (grid)</v>
      </c>
      <c r="C90" t="str">
        <f t="shared" si="3"/>
        <v>inf</v>
      </c>
      <c r="D90" t="s">
        <v>71</v>
      </c>
    </row>
    <row r="91" spans="1:4" x14ac:dyDescent="0.25">
      <c r="A91">
        <f t="shared" si="1"/>
        <v>2036</v>
      </c>
      <c r="B91" t="str">
        <f t="shared" si="3"/>
        <v>HDV-e (0-CI)</v>
      </c>
      <c r="C91" t="str">
        <f t="shared" si="3"/>
        <v>inf</v>
      </c>
      <c r="D91" t="s">
        <v>71</v>
      </c>
    </row>
    <row r="92" spans="1:4" x14ac:dyDescent="0.25">
      <c r="A92">
        <f t="shared" si="1"/>
        <v>2037</v>
      </c>
      <c r="B92" t="str">
        <f t="shared" si="3"/>
        <v>HDV-e (grid)</v>
      </c>
      <c r="C92" t="str">
        <f t="shared" si="3"/>
        <v>inf</v>
      </c>
      <c r="D92" t="s">
        <v>71</v>
      </c>
    </row>
    <row r="93" spans="1:4" x14ac:dyDescent="0.25">
      <c r="A93">
        <f t="shared" si="1"/>
        <v>2037</v>
      </c>
      <c r="B93" t="str">
        <f t="shared" si="3"/>
        <v>HDV-e (0-CI)</v>
      </c>
      <c r="C93" t="str">
        <f t="shared" si="3"/>
        <v>inf</v>
      </c>
      <c r="D93" t="s">
        <v>71</v>
      </c>
    </row>
    <row r="94" spans="1:4" x14ac:dyDescent="0.25">
      <c r="A94">
        <f t="shared" si="1"/>
        <v>2038</v>
      </c>
      <c r="B94" t="str">
        <f t="shared" si="3"/>
        <v>HDV-e (grid)</v>
      </c>
      <c r="C94" t="str">
        <f t="shared" si="3"/>
        <v>inf</v>
      </c>
      <c r="D94" t="s">
        <v>71</v>
      </c>
    </row>
    <row r="95" spans="1:4" x14ac:dyDescent="0.25">
      <c r="A95">
        <f t="shared" si="1"/>
        <v>2038</v>
      </c>
      <c r="B95" t="str">
        <f t="shared" si="3"/>
        <v>HDV-e (0-CI)</v>
      </c>
      <c r="C95" t="str">
        <f t="shared" si="3"/>
        <v>inf</v>
      </c>
      <c r="D95" t="s">
        <v>71</v>
      </c>
    </row>
    <row r="96" spans="1:4" x14ac:dyDescent="0.25">
      <c r="A96">
        <f t="shared" si="1"/>
        <v>2039</v>
      </c>
      <c r="B96" t="str">
        <f t="shared" si="3"/>
        <v>HDV-e (grid)</v>
      </c>
      <c r="C96" t="str">
        <f t="shared" si="3"/>
        <v>inf</v>
      </c>
      <c r="D96" t="s">
        <v>71</v>
      </c>
    </row>
    <row r="97" spans="1:4" x14ac:dyDescent="0.25">
      <c r="A97">
        <f t="shared" si="1"/>
        <v>2039</v>
      </c>
      <c r="B97" t="str">
        <f t="shared" ref="B97:C109" si="4">B95</f>
        <v>HDV-e (0-CI)</v>
      </c>
      <c r="C97" t="str">
        <f t="shared" si="4"/>
        <v>inf</v>
      </c>
      <c r="D97" t="s">
        <v>71</v>
      </c>
    </row>
    <row r="98" spans="1:4" x14ac:dyDescent="0.25">
      <c r="A98">
        <f t="shared" si="1"/>
        <v>2040</v>
      </c>
      <c r="B98" t="str">
        <f t="shared" si="4"/>
        <v>HDV-e (grid)</v>
      </c>
      <c r="C98" t="str">
        <f t="shared" si="4"/>
        <v>inf</v>
      </c>
      <c r="D98" t="s">
        <v>71</v>
      </c>
    </row>
    <row r="99" spans="1:4" x14ac:dyDescent="0.25">
      <c r="A99">
        <f t="shared" si="1"/>
        <v>2040</v>
      </c>
      <c r="B99" t="str">
        <f t="shared" si="4"/>
        <v>HDV-e (0-CI)</v>
      </c>
      <c r="C99" t="str">
        <f t="shared" si="4"/>
        <v>inf</v>
      </c>
      <c r="D99" t="s">
        <v>71</v>
      </c>
    </row>
    <row r="100" spans="1:4" x14ac:dyDescent="0.25">
      <c r="A100">
        <f t="shared" si="1"/>
        <v>2041</v>
      </c>
      <c r="B100" t="str">
        <f t="shared" si="4"/>
        <v>HDV-e (grid)</v>
      </c>
      <c r="C100" t="str">
        <f t="shared" si="4"/>
        <v>inf</v>
      </c>
      <c r="D100" t="s">
        <v>71</v>
      </c>
    </row>
    <row r="101" spans="1:4" x14ac:dyDescent="0.25">
      <c r="A101">
        <f t="shared" si="1"/>
        <v>2041</v>
      </c>
      <c r="B101" t="str">
        <f t="shared" si="4"/>
        <v>HDV-e (0-CI)</v>
      </c>
      <c r="C101" t="str">
        <f t="shared" si="4"/>
        <v>inf</v>
      </c>
      <c r="D101" t="s">
        <v>71</v>
      </c>
    </row>
    <row r="102" spans="1:4" x14ac:dyDescent="0.25">
      <c r="A102">
        <f t="shared" si="1"/>
        <v>2042</v>
      </c>
      <c r="B102" t="str">
        <f t="shared" si="4"/>
        <v>HDV-e (grid)</v>
      </c>
      <c r="C102" t="str">
        <f t="shared" si="4"/>
        <v>inf</v>
      </c>
      <c r="D102" t="s">
        <v>71</v>
      </c>
    </row>
    <row r="103" spans="1:4" x14ac:dyDescent="0.25">
      <c r="A103">
        <f t="shared" si="1"/>
        <v>2042</v>
      </c>
      <c r="B103" t="str">
        <f t="shared" si="4"/>
        <v>HDV-e (0-CI)</v>
      </c>
      <c r="C103" t="str">
        <f t="shared" si="4"/>
        <v>inf</v>
      </c>
      <c r="D103" t="s">
        <v>71</v>
      </c>
    </row>
    <row r="104" spans="1:4" x14ac:dyDescent="0.25">
      <c r="A104">
        <f t="shared" si="1"/>
        <v>2043</v>
      </c>
      <c r="B104" t="str">
        <f t="shared" si="4"/>
        <v>HDV-e (grid)</v>
      </c>
      <c r="C104" t="str">
        <f t="shared" si="4"/>
        <v>inf</v>
      </c>
      <c r="D104" t="s">
        <v>71</v>
      </c>
    </row>
    <row r="105" spans="1:4" x14ac:dyDescent="0.25">
      <c r="A105">
        <f t="shared" si="1"/>
        <v>2043</v>
      </c>
      <c r="B105" t="str">
        <f t="shared" si="4"/>
        <v>HDV-e (0-CI)</v>
      </c>
      <c r="C105" t="str">
        <f t="shared" si="4"/>
        <v>inf</v>
      </c>
      <c r="D105" t="s">
        <v>71</v>
      </c>
    </row>
    <row r="106" spans="1:4" x14ac:dyDescent="0.25">
      <c r="A106">
        <f t="shared" si="1"/>
        <v>2044</v>
      </c>
      <c r="B106" t="str">
        <f t="shared" si="4"/>
        <v>HDV-e (grid)</v>
      </c>
      <c r="C106" t="str">
        <f t="shared" si="4"/>
        <v>inf</v>
      </c>
      <c r="D106" t="s">
        <v>71</v>
      </c>
    </row>
    <row r="107" spans="1:4" x14ac:dyDescent="0.25">
      <c r="A107">
        <f t="shared" si="1"/>
        <v>2044</v>
      </c>
      <c r="B107" t="str">
        <f t="shared" si="4"/>
        <v>HDV-e (0-CI)</v>
      </c>
      <c r="C107" t="str">
        <f t="shared" si="4"/>
        <v>inf</v>
      </c>
      <c r="D107" t="s">
        <v>71</v>
      </c>
    </row>
    <row r="108" spans="1:4" x14ac:dyDescent="0.25">
      <c r="A108">
        <f t="shared" si="1"/>
        <v>2045</v>
      </c>
      <c r="B108" t="str">
        <f t="shared" si="4"/>
        <v>HDV-e (grid)</v>
      </c>
      <c r="C108" t="str">
        <f t="shared" si="4"/>
        <v>inf</v>
      </c>
      <c r="D108" t="s">
        <v>71</v>
      </c>
    </row>
    <row r="109" spans="1:4" x14ac:dyDescent="0.25">
      <c r="A109">
        <f t="shared" si="1"/>
        <v>2045</v>
      </c>
      <c r="B109" t="str">
        <f t="shared" si="4"/>
        <v>HDV-e (0-CI)</v>
      </c>
      <c r="C109" t="str">
        <f t="shared" si="4"/>
        <v>inf</v>
      </c>
      <c r="D109" t="s">
        <v>71</v>
      </c>
    </row>
    <row r="110" spans="1:4" x14ac:dyDescent="0.25">
      <c r="A110">
        <v>2022</v>
      </c>
      <c r="B110" t="s">
        <v>38</v>
      </c>
      <c r="C110">
        <v>36810856097.940002</v>
      </c>
      <c r="D110" s="3" t="s">
        <v>71</v>
      </c>
    </row>
    <row r="111" spans="1:4" x14ac:dyDescent="0.25">
      <c r="A111">
        <v>2022</v>
      </c>
      <c r="B111" t="s">
        <v>47</v>
      </c>
      <c r="C111" s="10">
        <f>50*1000000*80</f>
        <v>4000000000</v>
      </c>
      <c r="D111" s="3">
        <v>0.4</v>
      </c>
    </row>
    <row r="112" spans="1:4" x14ac:dyDescent="0.25">
      <c r="A112">
        <v>2022</v>
      </c>
      <c r="B112" t="s">
        <v>51</v>
      </c>
      <c r="C112">
        <f>8330000*126.37</f>
        <v>1052662100</v>
      </c>
      <c r="D112" s="3" t="s">
        <v>71</v>
      </c>
    </row>
    <row r="113" spans="1:4" x14ac:dyDescent="0.25">
      <c r="A113">
        <v>2022</v>
      </c>
      <c r="B113" t="s">
        <v>29</v>
      </c>
      <c r="C113" t="s">
        <v>71</v>
      </c>
      <c r="D113" s="3" t="s">
        <v>71</v>
      </c>
    </row>
    <row r="114" spans="1:4" x14ac:dyDescent="0.25">
      <c r="D114" s="3"/>
    </row>
    <row r="115" spans="1:4" x14ac:dyDescent="0.25">
      <c r="D115" s="3"/>
    </row>
    <row r="116" spans="1:4" x14ac:dyDescent="0.25">
      <c r="D116" s="3"/>
    </row>
    <row r="117" spans="1:4" x14ac:dyDescent="0.25">
      <c r="D117" s="3"/>
    </row>
    <row r="118" spans="1:4" x14ac:dyDescent="0.25">
      <c r="D118" s="3"/>
    </row>
    <row r="119" spans="1:4" x14ac:dyDescent="0.25">
      <c r="D119" s="3"/>
    </row>
    <row r="120" spans="1:4" x14ac:dyDescent="0.25">
      <c r="D120" s="3"/>
    </row>
    <row r="121" spans="1:4" x14ac:dyDescent="0.25">
      <c r="D121" s="3"/>
    </row>
    <row r="122" spans="1:4" x14ac:dyDescent="0.25">
      <c r="D122" s="3"/>
    </row>
    <row r="123" spans="1:4" x14ac:dyDescent="0.25">
      <c r="D123" s="3"/>
    </row>
    <row r="124" spans="1:4" x14ac:dyDescent="0.25">
      <c r="D124" s="3"/>
    </row>
    <row r="125" spans="1:4" x14ac:dyDescent="0.25">
      <c r="D125" s="3"/>
    </row>
    <row r="126" spans="1:4" x14ac:dyDescent="0.25">
      <c r="D126" s="3"/>
    </row>
    <row r="127" spans="1:4" x14ac:dyDescent="0.25">
      <c r="D127" s="3"/>
    </row>
    <row r="128" spans="1:4" x14ac:dyDescent="0.25">
      <c r="D128" s="3"/>
    </row>
    <row r="129" spans="4:4" x14ac:dyDescent="0.25">
      <c r="D129" s="3"/>
    </row>
    <row r="130" spans="4:4" x14ac:dyDescent="0.25">
      <c r="D130" s="3"/>
    </row>
    <row r="131" spans="4:4" x14ac:dyDescent="0.25">
      <c r="D131" s="3"/>
    </row>
    <row r="132" spans="4:4" x14ac:dyDescent="0.25">
      <c r="D132" s="3"/>
    </row>
    <row r="133" spans="4:4" x14ac:dyDescent="0.25">
      <c r="D133" s="3"/>
    </row>
    <row r="134" spans="4:4" x14ac:dyDescent="0.25">
      <c r="D134" s="3"/>
    </row>
    <row r="135" spans="4:4" x14ac:dyDescent="0.25">
      <c r="D135" s="3"/>
    </row>
    <row r="136" spans="4:4" x14ac:dyDescent="0.25">
      <c r="D136" s="3"/>
    </row>
    <row r="137" spans="4:4" x14ac:dyDescent="0.25">
      <c r="D137" s="3"/>
    </row>
    <row r="138" spans="4:4" x14ac:dyDescent="0.25">
      <c r="D138" s="3"/>
    </row>
    <row r="139" spans="4:4" x14ac:dyDescent="0.25">
      <c r="D139" s="3"/>
    </row>
    <row r="140" spans="4:4" x14ac:dyDescent="0.25">
      <c r="D140" s="3"/>
    </row>
    <row r="141" spans="4:4" x14ac:dyDescent="0.25">
      <c r="D141" s="3"/>
    </row>
    <row r="142" spans="4:4" x14ac:dyDescent="0.25">
      <c r="D142" s="3"/>
    </row>
    <row r="143" spans="4:4" x14ac:dyDescent="0.25">
      <c r="D143" s="3"/>
    </row>
    <row r="144" spans="4:4" x14ac:dyDescent="0.25">
      <c r="D144" s="3"/>
    </row>
    <row r="145" spans="4:4" x14ac:dyDescent="0.25">
      <c r="D145" s="3"/>
    </row>
    <row r="146" spans="4:4" x14ac:dyDescent="0.25">
      <c r="D146" s="3"/>
    </row>
    <row r="147" spans="4:4" x14ac:dyDescent="0.25">
      <c r="D147" s="3"/>
    </row>
    <row r="148" spans="4:4" x14ac:dyDescent="0.25">
      <c r="D148" s="3"/>
    </row>
    <row r="149" spans="4:4" x14ac:dyDescent="0.25">
      <c r="D149" s="3"/>
    </row>
    <row r="150" spans="4:4" x14ac:dyDescent="0.25">
      <c r="D150" s="3"/>
    </row>
    <row r="151" spans="4:4" x14ac:dyDescent="0.25">
      <c r="D151" s="3"/>
    </row>
    <row r="152" spans="4:4" x14ac:dyDescent="0.25">
      <c r="D152" s="3"/>
    </row>
    <row r="153" spans="4:4" x14ac:dyDescent="0.25">
      <c r="D153" s="3"/>
    </row>
    <row r="154" spans="4:4" x14ac:dyDescent="0.25">
      <c r="D154" s="3"/>
    </row>
    <row r="155" spans="4:4" x14ac:dyDescent="0.25">
      <c r="D155" s="3"/>
    </row>
    <row r="156" spans="4:4" x14ac:dyDescent="0.25">
      <c r="D156" s="3"/>
    </row>
    <row r="157" spans="4:4" x14ac:dyDescent="0.25">
      <c r="D157" s="3"/>
    </row>
    <row r="158" spans="4:4" x14ac:dyDescent="0.25">
      <c r="D158" s="3"/>
    </row>
    <row r="159" spans="4:4" x14ac:dyDescent="0.25">
      <c r="D159" s="3"/>
    </row>
    <row r="160" spans="4:4" x14ac:dyDescent="0.25">
      <c r="D160" s="3"/>
    </row>
    <row r="161" spans="4:4" x14ac:dyDescent="0.25">
      <c r="D161" s="3"/>
    </row>
  </sheetData>
  <phoneticPr fontId="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U14"/>
  <sheetViews>
    <sheetView workbookViewId="0">
      <selection activeCell="A22" sqref="A22"/>
    </sheetView>
  </sheetViews>
  <sheetFormatPr defaultRowHeight="15" x14ac:dyDescent="0.25"/>
  <cols>
    <col min="1" max="1" width="20.85546875" bestFit="1" customWidth="1"/>
    <col min="2" max="2" width="14" customWidth="1"/>
    <col min="3" max="3" width="18.7109375" bestFit="1" customWidth="1"/>
    <col min="4" max="8" width="18.7109375" customWidth="1"/>
    <col min="9" max="9" width="9.5703125" bestFit="1" customWidth="1"/>
    <col min="10" max="11" width="9.28515625" bestFit="1" customWidth="1"/>
    <col min="12" max="12" width="9.28515625" customWidth="1"/>
  </cols>
  <sheetData>
    <row r="1" spans="1:73" x14ac:dyDescent="0.25">
      <c r="A1" s="1" t="s">
        <v>5</v>
      </c>
      <c r="B1" s="1" t="s">
        <v>20</v>
      </c>
      <c r="C1" s="1">
        <v>0</v>
      </c>
      <c r="D1" s="1">
        <v>6</v>
      </c>
      <c r="E1" s="1">
        <v>7</v>
      </c>
      <c r="F1" s="1">
        <v>10</v>
      </c>
      <c r="G1" s="1">
        <v>18</v>
      </c>
      <c r="H1" s="1">
        <v>20</v>
      </c>
      <c r="I1" s="1">
        <v>30</v>
      </c>
      <c r="J1" s="1">
        <v>40</v>
      </c>
      <c r="K1" s="1">
        <v>50</v>
      </c>
      <c r="L1" s="1">
        <v>75</v>
      </c>
      <c r="M1" s="1">
        <v>80</v>
      </c>
      <c r="N1" s="1">
        <v>90</v>
      </c>
      <c r="O1" s="1">
        <v>100</v>
      </c>
      <c r="P1" s="1">
        <v>125</v>
      </c>
      <c r="Q1" s="1">
        <v>150</v>
      </c>
      <c r="R1" s="1">
        <v>175</v>
      </c>
      <c r="S1" s="1">
        <v>200</v>
      </c>
      <c r="T1" s="1">
        <v>225</v>
      </c>
      <c r="U1" s="1">
        <v>250</v>
      </c>
      <c r="V1" s="1">
        <v>275</v>
      </c>
      <c r="W1" s="1">
        <v>300</v>
      </c>
      <c r="X1" s="1">
        <v>325</v>
      </c>
      <c r="Y1" s="1">
        <v>350</v>
      </c>
      <c r="Z1" s="1">
        <v>375</v>
      </c>
      <c r="AA1" s="1">
        <v>400</v>
      </c>
      <c r="AB1" s="1">
        <v>425</v>
      </c>
      <c r="AC1" s="1">
        <v>450</v>
      </c>
      <c r="AD1" s="1">
        <v>475</v>
      </c>
      <c r="AE1" s="1">
        <v>600</v>
      </c>
      <c r="AF1" s="1">
        <f>AE1+200</f>
        <v>800</v>
      </c>
      <c r="AG1" s="1">
        <f t="shared" ref="AG1:AL1" si="0">AF1+200</f>
        <v>1000</v>
      </c>
      <c r="AH1" s="1">
        <f t="shared" si="0"/>
        <v>1200</v>
      </c>
      <c r="AI1" s="1">
        <f t="shared" si="0"/>
        <v>1400</v>
      </c>
      <c r="AJ1" s="1">
        <f t="shared" si="0"/>
        <v>1600</v>
      </c>
      <c r="AK1" s="1">
        <f t="shared" si="0"/>
        <v>1800</v>
      </c>
      <c r="AL1" s="1">
        <f t="shared" si="0"/>
        <v>2000</v>
      </c>
      <c r="AM1" s="1">
        <v>2200</v>
      </c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3" x14ac:dyDescent="0.25">
      <c r="A2" t="s">
        <v>37</v>
      </c>
      <c r="B2" t="s">
        <v>35</v>
      </c>
      <c r="AE2">
        <v>1408058</v>
      </c>
      <c r="AF2">
        <v>361325</v>
      </c>
      <c r="AG2">
        <v>361325</v>
      </c>
      <c r="AH2">
        <v>361325</v>
      </c>
      <c r="AI2">
        <v>361325</v>
      </c>
      <c r="AJ2">
        <v>361325</v>
      </c>
      <c r="AK2">
        <v>361325</v>
      </c>
      <c r="AL2">
        <f>AK2</f>
        <v>361325</v>
      </c>
    </row>
    <row r="3" spans="1:73" x14ac:dyDescent="0.25">
      <c r="A3" t="s">
        <v>33</v>
      </c>
      <c r="B3" t="s">
        <v>35</v>
      </c>
      <c r="AE3" s="4">
        <v>4524952</v>
      </c>
      <c r="AF3" s="4">
        <v>309035</v>
      </c>
      <c r="AG3">
        <v>309035</v>
      </c>
      <c r="AH3">
        <v>309035</v>
      </c>
      <c r="AI3">
        <v>309035</v>
      </c>
      <c r="AJ3">
        <v>309035</v>
      </c>
      <c r="AK3">
        <v>309035</v>
      </c>
      <c r="AL3">
        <v>309035</v>
      </c>
      <c r="AM3" t="s">
        <v>71</v>
      </c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</row>
    <row r="4" spans="1:73" x14ac:dyDescent="0.25">
      <c r="A4" t="s">
        <v>45</v>
      </c>
      <c r="B4" t="s">
        <v>62</v>
      </c>
      <c r="M4" t="s">
        <v>71</v>
      </c>
    </row>
    <row r="5" spans="1:73" x14ac:dyDescent="0.25">
      <c r="A5" t="s">
        <v>43</v>
      </c>
      <c r="B5" t="s">
        <v>72</v>
      </c>
      <c r="E5" t="s">
        <v>71</v>
      </c>
    </row>
    <row r="6" spans="1:73" x14ac:dyDescent="0.25">
      <c r="A6" t="s">
        <v>41</v>
      </c>
      <c r="B6" t="s">
        <v>65</v>
      </c>
      <c r="N6" s="2" t="s">
        <v>71</v>
      </c>
    </row>
    <row r="7" spans="1:73" x14ac:dyDescent="0.25">
      <c r="A7" t="s">
        <v>40</v>
      </c>
      <c r="B7" t="s">
        <v>66</v>
      </c>
      <c r="D7" s="2" t="s">
        <v>71</v>
      </c>
      <c r="E7" s="2"/>
      <c r="F7" s="2"/>
      <c r="G7" s="2"/>
      <c r="H7" s="2"/>
    </row>
    <row r="8" spans="1:73" x14ac:dyDescent="0.25">
      <c r="A8" t="s">
        <v>50</v>
      </c>
      <c r="B8" t="s">
        <v>66</v>
      </c>
      <c r="E8" s="2">
        <v>6200535.8395883394</v>
      </c>
      <c r="F8" s="2">
        <v>25673733.22843346</v>
      </c>
      <c r="G8" s="2"/>
      <c r="H8" s="2">
        <v>15248583.320929602</v>
      </c>
      <c r="I8" s="2">
        <v>3455833.1029790994</v>
      </c>
      <c r="J8" s="2">
        <v>440103.91585649701</v>
      </c>
    </row>
    <row r="9" spans="1:73" x14ac:dyDescent="0.25">
      <c r="A9" t="s">
        <v>48</v>
      </c>
      <c r="B9" t="s">
        <v>35</v>
      </c>
      <c r="C9" s="2" t="s">
        <v>71</v>
      </c>
      <c r="S9" s="2"/>
    </row>
    <row r="10" spans="1:73" x14ac:dyDescent="0.25">
      <c r="A10" t="s">
        <v>127</v>
      </c>
      <c r="B10" t="s">
        <v>66</v>
      </c>
      <c r="I10">
        <v>2801212.23</v>
      </c>
      <c r="J10">
        <v>3892103.6599999988</v>
      </c>
    </row>
    <row r="11" spans="1:73" x14ac:dyDescent="0.25">
      <c r="A11" t="s">
        <v>130</v>
      </c>
      <c r="B11" t="s">
        <v>66</v>
      </c>
      <c r="K11">
        <v>7782697.8993435437</v>
      </c>
      <c r="L11">
        <v>2448128.931800684</v>
      </c>
      <c r="N11">
        <v>14305.516905795783</v>
      </c>
      <c r="O11">
        <v>1039.217560492456</v>
      </c>
      <c r="P11">
        <v>419.54490841180086</v>
      </c>
    </row>
    <row r="12" spans="1:73" x14ac:dyDescent="0.25">
      <c r="A12" t="s">
        <v>114</v>
      </c>
      <c r="B12" t="s">
        <v>115</v>
      </c>
      <c r="C12" t="s">
        <v>71</v>
      </c>
    </row>
    <row r="14" spans="1:73" x14ac:dyDescent="0.25">
      <c r="K14" s="4"/>
    </row>
  </sheetData>
  <pageMargins left="0.75" right="0.75" top="1" bottom="1" header="0.5" footer="0.5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B1EEA-2EEC-441F-8ABB-1A7E817F9800}">
  <dimension ref="A1:G49"/>
  <sheetViews>
    <sheetView zoomScaleNormal="100" workbookViewId="0">
      <selection activeCell="E18" sqref="E18"/>
    </sheetView>
  </sheetViews>
  <sheetFormatPr defaultRowHeight="15" x14ac:dyDescent="0.25"/>
  <cols>
    <col min="2" max="2" width="18.85546875" bestFit="1" customWidth="1"/>
    <col min="3" max="3" width="19.5703125" customWidth="1"/>
    <col min="4" max="4" width="17.5703125" bestFit="1" customWidth="1"/>
    <col min="6" max="6" width="23" bestFit="1" customWidth="1"/>
    <col min="7" max="7" width="20.42578125" customWidth="1"/>
  </cols>
  <sheetData>
    <row r="1" spans="1:7" x14ac:dyDescent="0.25">
      <c r="A1" s="1" t="s">
        <v>0</v>
      </c>
      <c r="B1" s="1" t="s">
        <v>21</v>
      </c>
      <c r="C1" s="1" t="s">
        <v>22</v>
      </c>
      <c r="D1" s="1" t="s">
        <v>126</v>
      </c>
      <c r="G1" s="8"/>
    </row>
    <row r="2" spans="1:7" x14ac:dyDescent="0.25">
      <c r="A2">
        <v>2020</v>
      </c>
      <c r="B2" t="s">
        <v>60</v>
      </c>
      <c r="C2" s="9">
        <v>91.98</v>
      </c>
      <c r="D2" s="6">
        <f t="shared" ref="D2:D12" si="0">ABS((C2-$G$2)/$G$2)</f>
        <v>7.5020112630732036E-2</v>
      </c>
      <c r="F2" t="s">
        <v>135</v>
      </c>
      <c r="G2">
        <v>99.44</v>
      </c>
    </row>
    <row r="3" spans="1:7" x14ac:dyDescent="0.25">
      <c r="A3">
        <v>2021</v>
      </c>
      <c r="B3" t="s">
        <v>60</v>
      </c>
      <c r="C3" s="9">
        <v>90.74</v>
      </c>
      <c r="D3" s="6">
        <f t="shared" si="0"/>
        <v>8.7489943684633975E-2</v>
      </c>
      <c r="F3" t="s">
        <v>134</v>
      </c>
      <c r="G3">
        <v>100.45</v>
      </c>
    </row>
    <row r="4" spans="1:7" x14ac:dyDescent="0.25">
      <c r="A4">
        <v>2022</v>
      </c>
      <c r="B4" t="s">
        <v>60</v>
      </c>
      <c r="C4" s="9">
        <v>89.5</v>
      </c>
      <c r="D4" s="6">
        <f t="shared" si="0"/>
        <v>9.9959774738535775E-2</v>
      </c>
      <c r="F4" t="s">
        <v>136</v>
      </c>
      <c r="G4">
        <v>89.37</v>
      </c>
    </row>
    <row r="5" spans="1:7" x14ac:dyDescent="0.25">
      <c r="A5">
        <v>2023</v>
      </c>
      <c r="B5" t="s">
        <v>60</v>
      </c>
      <c r="C5" s="9">
        <v>88.25</v>
      </c>
      <c r="D5" s="6">
        <f t="shared" si="0"/>
        <v>0.11253016894609813</v>
      </c>
    </row>
    <row r="6" spans="1:7" x14ac:dyDescent="0.25">
      <c r="A6">
        <v>2024</v>
      </c>
      <c r="B6" t="s">
        <v>60</v>
      </c>
      <c r="C6">
        <v>87.01</v>
      </c>
      <c r="D6" s="6">
        <f t="shared" si="0"/>
        <v>0.12499999999999993</v>
      </c>
      <c r="F6" s="5"/>
    </row>
    <row r="7" spans="1:7" x14ac:dyDescent="0.25">
      <c r="A7">
        <v>2025</v>
      </c>
      <c r="B7" t="s">
        <v>60</v>
      </c>
      <c r="C7" s="9">
        <v>85.77</v>
      </c>
      <c r="D7" s="6">
        <f t="shared" si="0"/>
        <v>0.13746983105390187</v>
      </c>
    </row>
    <row r="8" spans="1:7" x14ac:dyDescent="0.25">
      <c r="A8">
        <v>2026</v>
      </c>
      <c r="B8" t="s">
        <v>60</v>
      </c>
      <c r="C8" s="9">
        <v>84.52</v>
      </c>
      <c r="D8" s="6">
        <f t="shared" si="0"/>
        <v>0.15004022526146421</v>
      </c>
    </row>
    <row r="9" spans="1:7" x14ac:dyDescent="0.25">
      <c r="A9">
        <v>2027</v>
      </c>
      <c r="B9" t="s">
        <v>60</v>
      </c>
      <c r="C9" s="9">
        <v>83.28</v>
      </c>
      <c r="D9" s="6">
        <f t="shared" si="0"/>
        <v>0.16251005631536602</v>
      </c>
    </row>
    <row r="10" spans="1:7" x14ac:dyDescent="0.25">
      <c r="A10">
        <v>2028</v>
      </c>
      <c r="B10" t="s">
        <v>60</v>
      </c>
      <c r="C10" s="9">
        <v>82.04</v>
      </c>
      <c r="D10" s="6">
        <f t="shared" si="0"/>
        <v>0.17497988736926781</v>
      </c>
    </row>
    <row r="11" spans="1:7" x14ac:dyDescent="0.25">
      <c r="A11">
        <v>2029</v>
      </c>
      <c r="B11" t="s">
        <v>60</v>
      </c>
      <c r="C11" s="9">
        <v>80.8</v>
      </c>
      <c r="D11" s="6">
        <f t="shared" si="0"/>
        <v>0.18744971842316976</v>
      </c>
    </row>
    <row r="12" spans="1:7" x14ac:dyDescent="0.25">
      <c r="A12">
        <v>2030</v>
      </c>
      <c r="B12" t="s">
        <v>60</v>
      </c>
      <c r="C12" s="9">
        <v>79.55</v>
      </c>
      <c r="D12" s="6">
        <f t="shared" si="0"/>
        <v>0.20002011263073211</v>
      </c>
    </row>
    <row r="13" spans="1:7" x14ac:dyDescent="0.25">
      <c r="A13">
        <v>2020</v>
      </c>
      <c r="B13" t="s">
        <v>59</v>
      </c>
      <c r="C13" s="9">
        <v>92.92</v>
      </c>
      <c r="D13" s="6">
        <f t="shared" ref="D13:D34" si="1">ABS((C13-$G$3)/$G$3)</f>
        <v>7.4962667994026885E-2</v>
      </c>
    </row>
    <row r="14" spans="1:7" x14ac:dyDescent="0.25">
      <c r="A14">
        <v>2021</v>
      </c>
      <c r="B14" t="s">
        <v>59</v>
      </c>
      <c r="C14" s="9">
        <v>91.66</v>
      </c>
      <c r="D14" s="6">
        <f t="shared" si="1"/>
        <v>8.7506222000995573E-2</v>
      </c>
    </row>
    <row r="15" spans="1:7" x14ac:dyDescent="0.25">
      <c r="A15">
        <v>2022</v>
      </c>
      <c r="B15" t="s">
        <v>59</v>
      </c>
      <c r="C15" s="9">
        <v>90.41</v>
      </c>
      <c r="D15" s="6">
        <f t="shared" si="1"/>
        <v>9.9950223992035903E-2</v>
      </c>
    </row>
    <row r="16" spans="1:7" x14ac:dyDescent="0.25">
      <c r="A16">
        <v>2023</v>
      </c>
      <c r="B16" t="s">
        <v>59</v>
      </c>
      <c r="C16" s="9">
        <v>89.15</v>
      </c>
      <c r="D16" s="6">
        <f t="shared" si="1"/>
        <v>0.11249377799900445</v>
      </c>
    </row>
    <row r="17" spans="1:4" x14ac:dyDescent="0.25">
      <c r="A17">
        <v>2024</v>
      </c>
      <c r="B17" t="s">
        <v>59</v>
      </c>
      <c r="C17" s="9">
        <v>87.89</v>
      </c>
      <c r="D17" s="6">
        <f t="shared" si="1"/>
        <v>0.12503733200597314</v>
      </c>
    </row>
    <row r="18" spans="1:4" x14ac:dyDescent="0.25">
      <c r="A18">
        <v>2025</v>
      </c>
      <c r="B18" t="s">
        <v>59</v>
      </c>
      <c r="C18" s="9">
        <v>86.64</v>
      </c>
      <c r="D18" s="6">
        <f t="shared" si="1"/>
        <v>0.13748133399701346</v>
      </c>
    </row>
    <row r="19" spans="1:4" x14ac:dyDescent="0.25">
      <c r="A19">
        <v>2026</v>
      </c>
      <c r="B19" t="s">
        <v>59</v>
      </c>
      <c r="C19" s="9">
        <v>85.38</v>
      </c>
      <c r="D19" s="6">
        <f t="shared" si="1"/>
        <v>0.15002488800398214</v>
      </c>
    </row>
    <row r="20" spans="1:4" x14ac:dyDescent="0.25">
      <c r="A20">
        <v>2027</v>
      </c>
      <c r="B20" t="s">
        <v>59</v>
      </c>
      <c r="C20" s="9">
        <v>84.13</v>
      </c>
      <c r="D20" s="6">
        <f t="shared" si="1"/>
        <v>0.16246888999502246</v>
      </c>
    </row>
    <row r="21" spans="1:4" x14ac:dyDescent="0.25">
      <c r="A21">
        <v>2028</v>
      </c>
      <c r="B21" t="s">
        <v>59</v>
      </c>
      <c r="C21" s="9">
        <v>82.87</v>
      </c>
      <c r="D21" s="6">
        <f t="shared" si="1"/>
        <v>0.17501244400199101</v>
      </c>
    </row>
    <row r="22" spans="1:4" x14ac:dyDescent="0.25">
      <c r="A22">
        <v>2029</v>
      </c>
      <c r="B22" t="s">
        <v>59</v>
      </c>
      <c r="C22" s="9">
        <v>81.62</v>
      </c>
      <c r="D22" s="6">
        <f t="shared" si="1"/>
        <v>0.18745644599303132</v>
      </c>
    </row>
    <row r="23" spans="1:4" x14ac:dyDescent="0.25">
      <c r="A23">
        <v>2020</v>
      </c>
      <c r="B23" t="s">
        <v>61</v>
      </c>
      <c r="C23" s="9">
        <v>89.37</v>
      </c>
      <c r="D23" s="6">
        <f t="shared" si="1"/>
        <v>0.11030363364858137</v>
      </c>
    </row>
    <row r="24" spans="1:4" x14ac:dyDescent="0.25">
      <c r="A24">
        <v>2021</v>
      </c>
      <c r="B24" t="s">
        <v>61</v>
      </c>
      <c r="C24" s="9">
        <v>89.37</v>
      </c>
      <c r="D24" s="6">
        <f t="shared" si="1"/>
        <v>0.11030363364858137</v>
      </c>
    </row>
    <row r="25" spans="1:4" x14ac:dyDescent="0.25">
      <c r="A25">
        <v>2022</v>
      </c>
      <c r="B25" t="s">
        <v>61</v>
      </c>
      <c r="C25" s="9">
        <v>89.37</v>
      </c>
      <c r="D25" s="6">
        <f t="shared" si="1"/>
        <v>0.11030363364858137</v>
      </c>
    </row>
    <row r="26" spans="1:4" x14ac:dyDescent="0.25">
      <c r="A26">
        <v>2023</v>
      </c>
      <c r="B26" t="s">
        <v>61</v>
      </c>
      <c r="C26" s="9">
        <v>89.15</v>
      </c>
      <c r="D26" s="6">
        <f t="shared" si="1"/>
        <v>0.11249377799900445</v>
      </c>
    </row>
    <row r="27" spans="1:4" x14ac:dyDescent="0.25">
      <c r="A27">
        <v>2024</v>
      </c>
      <c r="B27" t="s">
        <v>61</v>
      </c>
      <c r="C27" s="9">
        <v>87.89</v>
      </c>
      <c r="D27" s="6">
        <f t="shared" si="1"/>
        <v>0.12503733200597314</v>
      </c>
    </row>
    <row r="28" spans="1:4" x14ac:dyDescent="0.25">
      <c r="A28">
        <v>2025</v>
      </c>
      <c r="B28" t="s">
        <v>61</v>
      </c>
      <c r="C28" s="9">
        <v>86.64</v>
      </c>
      <c r="D28" s="6">
        <f t="shared" si="1"/>
        <v>0.13748133399701346</v>
      </c>
    </row>
    <row r="29" spans="1:4" x14ac:dyDescent="0.25">
      <c r="A29">
        <v>2026</v>
      </c>
      <c r="B29" t="s">
        <v>61</v>
      </c>
      <c r="C29" s="9">
        <v>85.38</v>
      </c>
      <c r="D29" s="6">
        <f t="shared" si="1"/>
        <v>0.15002488800398214</v>
      </c>
    </row>
    <row r="30" spans="1:4" x14ac:dyDescent="0.25">
      <c r="A30">
        <v>2027</v>
      </c>
      <c r="B30" t="s">
        <v>61</v>
      </c>
      <c r="C30" s="9">
        <v>84.13</v>
      </c>
      <c r="D30" s="6">
        <f t="shared" si="1"/>
        <v>0.16246888999502246</v>
      </c>
    </row>
    <row r="31" spans="1:4" x14ac:dyDescent="0.25">
      <c r="A31">
        <v>2028</v>
      </c>
      <c r="B31" t="s">
        <v>61</v>
      </c>
      <c r="C31" s="9">
        <v>82.87</v>
      </c>
      <c r="D31" s="6">
        <f t="shared" si="1"/>
        <v>0.17501244400199101</v>
      </c>
    </row>
    <row r="32" spans="1:4" x14ac:dyDescent="0.25">
      <c r="A32">
        <v>2029</v>
      </c>
      <c r="B32" t="s">
        <v>61</v>
      </c>
      <c r="C32" s="9">
        <v>81.62</v>
      </c>
      <c r="D32" s="6">
        <f t="shared" si="1"/>
        <v>0.18745644599303132</v>
      </c>
    </row>
    <row r="33" spans="1:4" x14ac:dyDescent="0.25">
      <c r="A33">
        <v>2030</v>
      </c>
      <c r="B33" t="s">
        <v>61</v>
      </c>
      <c r="C33" s="9">
        <v>80.36</v>
      </c>
      <c r="D33" s="6">
        <f t="shared" si="1"/>
        <v>0.20000000000000004</v>
      </c>
    </row>
    <row r="34" spans="1:4" x14ac:dyDescent="0.25">
      <c r="A34">
        <v>2020</v>
      </c>
      <c r="B34" t="s">
        <v>67</v>
      </c>
      <c r="C34" s="9">
        <v>0</v>
      </c>
      <c r="D34" s="6">
        <f t="shared" si="1"/>
        <v>1</v>
      </c>
    </row>
    <row r="35" spans="1:4" x14ac:dyDescent="0.25">
      <c r="D35" s="6"/>
    </row>
    <row r="36" spans="1:4" x14ac:dyDescent="0.25">
      <c r="D36" s="6"/>
    </row>
    <row r="37" spans="1:4" x14ac:dyDescent="0.25">
      <c r="D37" s="6"/>
    </row>
    <row r="38" spans="1:4" x14ac:dyDescent="0.25">
      <c r="D38" s="6"/>
    </row>
    <row r="39" spans="1:4" x14ac:dyDescent="0.25">
      <c r="D39" s="6"/>
    </row>
    <row r="40" spans="1:4" x14ac:dyDescent="0.25">
      <c r="D40" s="6"/>
    </row>
    <row r="41" spans="1:4" x14ac:dyDescent="0.25">
      <c r="D41" s="6"/>
    </row>
    <row r="42" spans="1:4" x14ac:dyDescent="0.25">
      <c r="D42" s="6"/>
    </row>
    <row r="43" spans="1:4" x14ac:dyDescent="0.25">
      <c r="D43" s="6"/>
    </row>
    <row r="44" spans="1:4" x14ac:dyDescent="0.25">
      <c r="D44" s="6"/>
    </row>
    <row r="45" spans="1:4" x14ac:dyDescent="0.25">
      <c r="D45" s="6"/>
    </row>
    <row r="46" spans="1:4" x14ac:dyDescent="0.25">
      <c r="D46" s="6"/>
    </row>
    <row r="47" spans="1:4" x14ac:dyDescent="0.25">
      <c r="D47" s="6"/>
    </row>
    <row r="48" spans="1:4" x14ac:dyDescent="0.25">
      <c r="D48" s="6"/>
    </row>
    <row r="49" spans="4:4" x14ac:dyDescent="0.25">
      <c r="D49" s="6"/>
    </row>
  </sheetData>
  <pageMargins left="0.75" right="0.75" top="1" bottom="1" header="0.5" footer="0.5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F4"/>
  <sheetViews>
    <sheetView workbookViewId="0">
      <selection activeCell="F9" sqref="F9"/>
    </sheetView>
  </sheetViews>
  <sheetFormatPr defaultRowHeight="15" x14ac:dyDescent="0.25"/>
  <cols>
    <col min="1" max="1" width="12.42578125" customWidth="1"/>
    <col min="2" max="2" width="13" customWidth="1"/>
    <col min="3" max="3" width="13.5703125" customWidth="1"/>
    <col min="4" max="4" width="18" customWidth="1"/>
    <col min="6" max="6" width="12.140625" customWidth="1"/>
  </cols>
  <sheetData>
    <row r="1" spans="1:6" x14ac:dyDescent="0.25">
      <c r="A1" s="1" t="s">
        <v>0</v>
      </c>
      <c r="B1" s="1" t="s">
        <v>13</v>
      </c>
      <c r="C1" s="1" t="s">
        <v>23</v>
      </c>
      <c r="D1" s="1" t="s">
        <v>24</v>
      </c>
      <c r="E1" s="7"/>
      <c r="F1" s="7"/>
    </row>
    <row r="2" spans="1:6" x14ac:dyDescent="0.25">
      <c r="B2" s="11"/>
    </row>
    <row r="3" spans="1:6" x14ac:dyDescent="0.25">
      <c r="B3" s="11"/>
    </row>
    <row r="4" spans="1:6" x14ac:dyDescent="0.25">
      <c r="B4" s="11"/>
    </row>
  </sheetData>
  <phoneticPr fontId="5" type="noConversion"/>
  <pageMargins left="0.75" right="0.75" top="1" bottom="1" header="0.5" footer="0.5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N63"/>
  <sheetViews>
    <sheetView workbookViewId="0">
      <selection activeCell="E16" sqref="E16"/>
    </sheetView>
  </sheetViews>
  <sheetFormatPr defaultRowHeight="15" x14ac:dyDescent="0.25"/>
  <cols>
    <col min="1" max="1" width="5" bestFit="1" customWidth="1"/>
    <col min="2" max="2" width="18.7109375" bestFit="1" customWidth="1"/>
    <col min="3" max="3" width="16.140625" customWidth="1"/>
    <col min="4" max="4" width="23.85546875" bestFit="1" customWidth="1"/>
    <col min="5" max="5" width="24.140625" bestFit="1" customWidth="1"/>
    <col min="6" max="6" width="19.7109375" bestFit="1" customWidth="1"/>
  </cols>
  <sheetData>
    <row r="1" spans="1:14" x14ac:dyDescent="0.25">
      <c r="A1" s="1" t="s">
        <v>0</v>
      </c>
      <c r="B1" s="1" t="s">
        <v>26</v>
      </c>
      <c r="C1" s="1" t="s">
        <v>1</v>
      </c>
      <c r="D1" s="1" t="s">
        <v>27</v>
      </c>
      <c r="E1" s="1" t="s">
        <v>28</v>
      </c>
      <c r="F1" s="1" t="s">
        <v>76</v>
      </c>
    </row>
    <row r="2" spans="1:14" x14ac:dyDescent="0.25">
      <c r="A2">
        <v>2020</v>
      </c>
      <c r="B2" t="s">
        <v>74</v>
      </c>
      <c r="C2" t="s">
        <v>31</v>
      </c>
      <c r="D2">
        <v>6.3299999999999995E-2</v>
      </c>
      <c r="E2">
        <v>7.0400000000000004E-2</v>
      </c>
      <c r="F2" t="s">
        <v>77</v>
      </c>
      <c r="J2" s="3"/>
      <c r="K2" s="3"/>
    </row>
    <row r="3" spans="1:14" x14ac:dyDescent="0.25">
      <c r="A3">
        <v>2021</v>
      </c>
      <c r="B3" t="s">
        <v>74</v>
      </c>
      <c r="C3" t="s">
        <v>31</v>
      </c>
      <c r="D3">
        <v>6.3299999999999995E-2</v>
      </c>
      <c r="E3">
        <v>7.0400000000000004E-2</v>
      </c>
      <c r="M3" s="3"/>
    </row>
    <row r="4" spans="1:14" x14ac:dyDescent="0.25">
      <c r="A4">
        <v>2022</v>
      </c>
      <c r="B4" t="s">
        <v>74</v>
      </c>
      <c r="C4" t="s">
        <v>31</v>
      </c>
      <c r="D4">
        <v>6.3299999999999995E-2</v>
      </c>
      <c r="E4">
        <v>7.0400000000000004E-2</v>
      </c>
    </row>
    <row r="5" spans="1:14" x14ac:dyDescent="0.25">
      <c r="A5">
        <v>2023</v>
      </c>
      <c r="B5" t="s">
        <v>74</v>
      </c>
      <c r="C5" t="s">
        <v>31</v>
      </c>
      <c r="D5">
        <v>6.3299999999999995E-2</v>
      </c>
      <c r="E5">
        <v>7.0400000000000004E-2</v>
      </c>
    </row>
    <row r="6" spans="1:14" x14ac:dyDescent="0.25">
      <c r="A6">
        <v>2024</v>
      </c>
      <c r="B6" t="s">
        <v>74</v>
      </c>
      <c r="C6" t="s">
        <v>31</v>
      </c>
      <c r="D6">
        <v>6.3299999999999995E-2</v>
      </c>
      <c r="E6">
        <v>7.0400000000000004E-2</v>
      </c>
    </row>
    <row r="7" spans="1:14" x14ac:dyDescent="0.25">
      <c r="A7">
        <v>2025</v>
      </c>
      <c r="B7" t="s">
        <v>74</v>
      </c>
      <c r="C7" t="s">
        <v>31</v>
      </c>
      <c r="D7">
        <f>D6*0.6</f>
        <v>3.7979999999999993E-2</v>
      </c>
      <c r="E7">
        <v>7.0400000000000004E-2</v>
      </c>
    </row>
    <row r="8" spans="1:14" x14ac:dyDescent="0.25">
      <c r="A8">
        <v>2026</v>
      </c>
      <c r="B8" t="s">
        <v>74</v>
      </c>
      <c r="C8" t="s">
        <v>31</v>
      </c>
      <c r="D8">
        <f t="shared" ref="D8:D12" si="0">D7*0.6</f>
        <v>2.2787999999999996E-2</v>
      </c>
      <c r="E8">
        <v>7.0400000000000004E-2</v>
      </c>
    </row>
    <row r="9" spans="1:14" x14ac:dyDescent="0.25">
      <c r="A9">
        <v>2027</v>
      </c>
      <c r="B9" t="s">
        <v>74</v>
      </c>
      <c r="C9" t="s">
        <v>31</v>
      </c>
      <c r="D9">
        <f t="shared" si="0"/>
        <v>1.3672799999999997E-2</v>
      </c>
      <c r="E9">
        <v>7.0400000000000004E-2</v>
      </c>
    </row>
    <row r="10" spans="1:14" x14ac:dyDescent="0.25">
      <c r="A10">
        <v>2028</v>
      </c>
      <c r="B10" t="s">
        <v>74</v>
      </c>
      <c r="C10" t="s">
        <v>31</v>
      </c>
      <c r="D10">
        <v>0</v>
      </c>
      <c r="E10">
        <v>7.0400000000000004E-2</v>
      </c>
    </row>
    <row r="11" spans="1:14" x14ac:dyDescent="0.25">
      <c r="A11">
        <v>2029</v>
      </c>
      <c r="B11" t="s">
        <v>74</v>
      </c>
      <c r="C11" t="s">
        <v>31</v>
      </c>
      <c r="D11">
        <f t="shared" si="0"/>
        <v>0</v>
      </c>
      <c r="E11">
        <v>7.0400000000000004E-2</v>
      </c>
    </row>
    <row r="12" spans="1:14" x14ac:dyDescent="0.25">
      <c r="A12">
        <v>2030</v>
      </c>
      <c r="B12" t="s">
        <v>74</v>
      </c>
      <c r="C12" t="s">
        <v>31</v>
      </c>
      <c r="D12">
        <f t="shared" si="0"/>
        <v>0</v>
      </c>
      <c r="E12">
        <v>7.0400000000000004E-2</v>
      </c>
    </row>
    <row r="13" spans="1:14" x14ac:dyDescent="0.25">
      <c r="A13">
        <v>2031</v>
      </c>
      <c r="B13" t="s">
        <v>74</v>
      </c>
      <c r="C13" t="s">
        <v>31</v>
      </c>
      <c r="D13">
        <f t="shared" ref="D13:D32" si="1">D12*0.9</f>
        <v>0</v>
      </c>
      <c r="E13">
        <v>7.0400000000000004E-2</v>
      </c>
    </row>
    <row r="14" spans="1:14" x14ac:dyDescent="0.25">
      <c r="A14">
        <v>2032</v>
      </c>
      <c r="B14" t="s">
        <v>74</v>
      </c>
      <c r="C14" t="s">
        <v>31</v>
      </c>
      <c r="D14">
        <f t="shared" si="1"/>
        <v>0</v>
      </c>
      <c r="E14">
        <v>7.0400000000000004E-2</v>
      </c>
      <c r="N14" s="3"/>
    </row>
    <row r="15" spans="1:14" x14ac:dyDescent="0.25">
      <c r="A15">
        <v>2033</v>
      </c>
      <c r="B15" t="s">
        <v>74</v>
      </c>
      <c r="C15" t="s">
        <v>31</v>
      </c>
      <c r="D15">
        <f t="shared" si="1"/>
        <v>0</v>
      </c>
      <c r="E15">
        <v>7.0400000000000004E-2</v>
      </c>
      <c r="K15" s="3"/>
      <c r="N15" s="3"/>
    </row>
    <row r="16" spans="1:14" x14ac:dyDescent="0.25">
      <c r="A16">
        <v>2034</v>
      </c>
      <c r="B16" t="s">
        <v>74</v>
      </c>
      <c r="C16" t="s">
        <v>31</v>
      </c>
      <c r="D16">
        <f t="shared" si="1"/>
        <v>0</v>
      </c>
      <c r="E16">
        <v>7.0400000000000004E-2</v>
      </c>
    </row>
    <row r="17" spans="1:5" x14ac:dyDescent="0.25">
      <c r="A17">
        <v>2035</v>
      </c>
      <c r="B17" t="s">
        <v>74</v>
      </c>
      <c r="C17" t="s">
        <v>31</v>
      </c>
      <c r="D17">
        <f t="shared" si="1"/>
        <v>0</v>
      </c>
      <c r="E17">
        <v>7.0400000000000004E-2</v>
      </c>
    </row>
    <row r="18" spans="1:5" x14ac:dyDescent="0.25">
      <c r="A18">
        <v>2036</v>
      </c>
      <c r="B18" t="s">
        <v>74</v>
      </c>
      <c r="C18" t="s">
        <v>31</v>
      </c>
      <c r="D18">
        <f t="shared" si="1"/>
        <v>0</v>
      </c>
      <c r="E18">
        <v>7.0400000000000004E-2</v>
      </c>
    </row>
    <row r="19" spans="1:5" x14ac:dyDescent="0.25">
      <c r="A19">
        <v>2037</v>
      </c>
      <c r="B19" t="s">
        <v>74</v>
      </c>
      <c r="C19" t="s">
        <v>31</v>
      </c>
      <c r="D19">
        <f t="shared" si="1"/>
        <v>0</v>
      </c>
      <c r="E19">
        <v>7.0400000000000004E-2</v>
      </c>
    </row>
    <row r="20" spans="1:5" x14ac:dyDescent="0.25">
      <c r="A20">
        <v>2038</v>
      </c>
      <c r="B20" t="s">
        <v>74</v>
      </c>
      <c r="C20" t="s">
        <v>31</v>
      </c>
      <c r="D20">
        <f t="shared" si="1"/>
        <v>0</v>
      </c>
      <c r="E20">
        <v>7.0400000000000004E-2</v>
      </c>
    </row>
    <row r="21" spans="1:5" x14ac:dyDescent="0.25">
      <c r="A21">
        <v>2039</v>
      </c>
      <c r="B21" t="s">
        <v>74</v>
      </c>
      <c r="C21" t="s">
        <v>31</v>
      </c>
      <c r="D21">
        <f t="shared" si="1"/>
        <v>0</v>
      </c>
      <c r="E21">
        <v>7.0400000000000004E-2</v>
      </c>
    </row>
    <row r="22" spans="1:5" x14ac:dyDescent="0.25">
      <c r="A22">
        <v>2040</v>
      </c>
      <c r="B22" t="s">
        <v>74</v>
      </c>
      <c r="C22" t="s">
        <v>31</v>
      </c>
      <c r="D22">
        <f t="shared" si="1"/>
        <v>0</v>
      </c>
      <c r="E22">
        <v>7.0400000000000004E-2</v>
      </c>
    </row>
    <row r="23" spans="1:5" x14ac:dyDescent="0.25">
      <c r="A23">
        <v>2041</v>
      </c>
      <c r="B23" t="s">
        <v>74</v>
      </c>
      <c r="C23" t="s">
        <v>31</v>
      </c>
      <c r="D23">
        <f t="shared" si="1"/>
        <v>0</v>
      </c>
      <c r="E23">
        <v>7.0400000000000004E-2</v>
      </c>
    </row>
    <row r="24" spans="1:5" x14ac:dyDescent="0.25">
      <c r="A24">
        <v>2042</v>
      </c>
      <c r="B24" t="s">
        <v>74</v>
      </c>
      <c r="C24" t="s">
        <v>31</v>
      </c>
      <c r="D24">
        <f t="shared" si="1"/>
        <v>0</v>
      </c>
      <c r="E24">
        <v>7.0400000000000004E-2</v>
      </c>
    </row>
    <row r="25" spans="1:5" x14ac:dyDescent="0.25">
      <c r="A25">
        <v>2043</v>
      </c>
      <c r="B25" t="s">
        <v>74</v>
      </c>
      <c r="C25" t="s">
        <v>31</v>
      </c>
      <c r="D25">
        <f t="shared" si="1"/>
        <v>0</v>
      </c>
      <c r="E25">
        <v>7.0400000000000004E-2</v>
      </c>
    </row>
    <row r="26" spans="1:5" x14ac:dyDescent="0.25">
      <c r="A26">
        <v>2044</v>
      </c>
      <c r="B26" t="s">
        <v>74</v>
      </c>
      <c r="C26" t="s">
        <v>31</v>
      </c>
      <c r="D26">
        <f t="shared" si="1"/>
        <v>0</v>
      </c>
      <c r="E26">
        <v>7.0400000000000004E-2</v>
      </c>
    </row>
    <row r="27" spans="1:5" x14ac:dyDescent="0.25">
      <c r="A27">
        <v>2045</v>
      </c>
      <c r="B27" t="s">
        <v>74</v>
      </c>
      <c r="C27" t="s">
        <v>31</v>
      </c>
      <c r="D27">
        <f t="shared" si="1"/>
        <v>0</v>
      </c>
      <c r="E27">
        <v>7.0400000000000004E-2</v>
      </c>
    </row>
    <row r="28" spans="1:5" x14ac:dyDescent="0.25">
      <c r="A28">
        <v>2046</v>
      </c>
      <c r="B28" t="s">
        <v>74</v>
      </c>
      <c r="C28" t="s">
        <v>31</v>
      </c>
      <c r="D28">
        <f t="shared" si="1"/>
        <v>0</v>
      </c>
      <c r="E28">
        <v>7.0400000000000004E-2</v>
      </c>
    </row>
    <row r="29" spans="1:5" x14ac:dyDescent="0.25">
      <c r="A29">
        <v>2047</v>
      </c>
      <c r="B29" t="s">
        <v>74</v>
      </c>
      <c r="C29" t="s">
        <v>31</v>
      </c>
      <c r="D29">
        <f t="shared" si="1"/>
        <v>0</v>
      </c>
      <c r="E29">
        <v>7.0400000000000004E-2</v>
      </c>
    </row>
    <row r="30" spans="1:5" x14ac:dyDescent="0.25">
      <c r="A30">
        <v>2048</v>
      </c>
      <c r="B30" t="s">
        <v>74</v>
      </c>
      <c r="C30" t="s">
        <v>31</v>
      </c>
      <c r="D30">
        <f t="shared" si="1"/>
        <v>0</v>
      </c>
      <c r="E30">
        <v>7.0400000000000004E-2</v>
      </c>
    </row>
    <row r="31" spans="1:5" x14ac:dyDescent="0.25">
      <c r="A31">
        <v>2049</v>
      </c>
      <c r="B31" t="s">
        <v>74</v>
      </c>
      <c r="C31" t="s">
        <v>31</v>
      </c>
      <c r="D31">
        <f t="shared" si="1"/>
        <v>0</v>
      </c>
      <c r="E31">
        <v>7.0400000000000004E-2</v>
      </c>
    </row>
    <row r="32" spans="1:5" x14ac:dyDescent="0.25">
      <c r="A32">
        <v>2050</v>
      </c>
      <c r="B32" t="s">
        <v>74</v>
      </c>
      <c r="C32" t="s">
        <v>31</v>
      </c>
      <c r="D32">
        <f t="shared" si="1"/>
        <v>0</v>
      </c>
      <c r="E32">
        <v>7.0400000000000004E-2</v>
      </c>
    </row>
    <row r="33" spans="1:6" x14ac:dyDescent="0.25">
      <c r="A33">
        <v>2020</v>
      </c>
      <c r="B33" t="s">
        <v>75</v>
      </c>
      <c r="C33" t="s">
        <v>30</v>
      </c>
      <c r="D33">
        <v>0</v>
      </c>
      <c r="E33">
        <v>0.161</v>
      </c>
      <c r="F33" t="s">
        <v>78</v>
      </c>
    </row>
    <row r="34" spans="1:6" x14ac:dyDescent="0.25">
      <c r="A34">
        <v>2021</v>
      </c>
      <c r="B34" t="s">
        <v>75</v>
      </c>
      <c r="C34" t="s">
        <v>30</v>
      </c>
      <c r="D34">
        <v>0</v>
      </c>
      <c r="E34">
        <v>0.161</v>
      </c>
    </row>
    <row r="35" spans="1:6" x14ac:dyDescent="0.25">
      <c r="A35">
        <v>2022</v>
      </c>
      <c r="B35" t="s">
        <v>75</v>
      </c>
      <c r="C35" t="s">
        <v>30</v>
      </c>
      <c r="D35">
        <v>0</v>
      </c>
      <c r="E35">
        <v>0.161</v>
      </c>
    </row>
    <row r="36" spans="1:6" x14ac:dyDescent="0.25">
      <c r="A36">
        <v>2023</v>
      </c>
      <c r="B36" t="s">
        <v>75</v>
      </c>
      <c r="C36" t="s">
        <v>30</v>
      </c>
      <c r="D36">
        <v>0</v>
      </c>
      <c r="E36">
        <v>0.161</v>
      </c>
    </row>
    <row r="37" spans="1:6" x14ac:dyDescent="0.25">
      <c r="A37">
        <v>2024</v>
      </c>
      <c r="B37" t="s">
        <v>75</v>
      </c>
      <c r="C37" t="s">
        <v>30</v>
      </c>
      <c r="D37">
        <v>0</v>
      </c>
      <c r="E37">
        <v>0.161</v>
      </c>
    </row>
    <row r="38" spans="1:6" x14ac:dyDescent="0.25">
      <c r="A38">
        <v>2025</v>
      </c>
      <c r="B38" t="s">
        <v>75</v>
      </c>
      <c r="C38" t="s">
        <v>30</v>
      </c>
      <c r="D38">
        <v>0</v>
      </c>
      <c r="E38">
        <v>0.161</v>
      </c>
    </row>
    <row r="39" spans="1:6" x14ac:dyDescent="0.25">
      <c r="A39">
        <v>2026</v>
      </c>
      <c r="B39" t="s">
        <v>75</v>
      </c>
      <c r="C39" t="s">
        <v>30</v>
      </c>
      <c r="D39">
        <v>0</v>
      </c>
      <c r="E39">
        <v>0.161</v>
      </c>
    </row>
    <row r="40" spans="1:6" x14ac:dyDescent="0.25">
      <c r="A40">
        <v>2027</v>
      </c>
      <c r="B40" t="s">
        <v>75</v>
      </c>
      <c r="C40" t="s">
        <v>30</v>
      </c>
      <c r="D40">
        <v>0</v>
      </c>
      <c r="E40">
        <v>0.161</v>
      </c>
    </row>
    <row r="41" spans="1:6" x14ac:dyDescent="0.25">
      <c r="A41">
        <v>2028</v>
      </c>
      <c r="B41" t="s">
        <v>75</v>
      </c>
      <c r="C41" t="s">
        <v>30</v>
      </c>
      <c r="D41">
        <v>0</v>
      </c>
      <c r="E41">
        <v>0.161</v>
      </c>
    </row>
    <row r="42" spans="1:6" x14ac:dyDescent="0.25">
      <c r="A42">
        <v>2029</v>
      </c>
      <c r="B42" t="s">
        <v>75</v>
      </c>
      <c r="C42" t="s">
        <v>30</v>
      </c>
      <c r="D42">
        <v>0</v>
      </c>
      <c r="E42">
        <v>0.161</v>
      </c>
    </row>
    <row r="43" spans="1:6" x14ac:dyDescent="0.25">
      <c r="A43">
        <v>2030</v>
      </c>
      <c r="B43" t="s">
        <v>75</v>
      </c>
      <c r="C43" t="s">
        <v>30</v>
      </c>
      <c r="D43">
        <v>0</v>
      </c>
      <c r="E43">
        <v>0.161</v>
      </c>
    </row>
    <row r="44" spans="1:6" x14ac:dyDescent="0.25">
      <c r="A44">
        <v>2031</v>
      </c>
      <c r="B44" t="s">
        <v>75</v>
      </c>
      <c r="C44" t="s">
        <v>30</v>
      </c>
      <c r="D44">
        <v>0</v>
      </c>
      <c r="E44">
        <v>0.161</v>
      </c>
    </row>
    <row r="45" spans="1:6" x14ac:dyDescent="0.25">
      <c r="A45">
        <v>2032</v>
      </c>
      <c r="B45" t="s">
        <v>75</v>
      </c>
      <c r="C45" t="s">
        <v>30</v>
      </c>
      <c r="D45">
        <v>0</v>
      </c>
      <c r="E45">
        <v>0.161</v>
      </c>
    </row>
    <row r="46" spans="1:6" x14ac:dyDescent="0.25">
      <c r="A46">
        <v>2033</v>
      </c>
      <c r="B46" t="s">
        <v>75</v>
      </c>
      <c r="C46" t="s">
        <v>30</v>
      </c>
      <c r="D46">
        <v>0</v>
      </c>
      <c r="E46">
        <v>0.161</v>
      </c>
    </row>
    <row r="47" spans="1:6" x14ac:dyDescent="0.25">
      <c r="A47">
        <v>2034</v>
      </c>
      <c r="B47" t="s">
        <v>75</v>
      </c>
      <c r="C47" t="s">
        <v>30</v>
      </c>
      <c r="D47">
        <v>0</v>
      </c>
      <c r="E47">
        <v>0.161</v>
      </c>
    </row>
    <row r="48" spans="1:6" x14ac:dyDescent="0.25">
      <c r="A48">
        <v>2035</v>
      </c>
      <c r="B48" t="s">
        <v>75</v>
      </c>
      <c r="C48" t="s">
        <v>30</v>
      </c>
      <c r="D48">
        <v>0</v>
      </c>
      <c r="E48">
        <v>0.161</v>
      </c>
    </row>
    <row r="49" spans="1:5" x14ac:dyDescent="0.25">
      <c r="A49">
        <v>2036</v>
      </c>
      <c r="B49" t="s">
        <v>75</v>
      </c>
      <c r="C49" t="s">
        <v>30</v>
      </c>
      <c r="D49">
        <v>0</v>
      </c>
      <c r="E49">
        <v>0.161</v>
      </c>
    </row>
    <row r="50" spans="1:5" x14ac:dyDescent="0.25">
      <c r="A50">
        <v>2037</v>
      </c>
      <c r="B50" t="s">
        <v>75</v>
      </c>
      <c r="C50" t="s">
        <v>30</v>
      </c>
      <c r="D50">
        <v>0</v>
      </c>
      <c r="E50">
        <v>0.161</v>
      </c>
    </row>
    <row r="51" spans="1:5" x14ac:dyDescent="0.25">
      <c r="A51">
        <v>2038</v>
      </c>
      <c r="B51" t="s">
        <v>75</v>
      </c>
      <c r="C51" t="s">
        <v>30</v>
      </c>
      <c r="D51">
        <v>0</v>
      </c>
      <c r="E51">
        <v>0.161</v>
      </c>
    </row>
    <row r="52" spans="1:5" x14ac:dyDescent="0.25">
      <c r="A52">
        <v>2039</v>
      </c>
      <c r="B52" t="s">
        <v>75</v>
      </c>
      <c r="C52" t="s">
        <v>30</v>
      </c>
      <c r="D52">
        <v>0</v>
      </c>
      <c r="E52">
        <v>0.161</v>
      </c>
    </row>
    <row r="53" spans="1:5" x14ac:dyDescent="0.25">
      <c r="A53">
        <v>2040</v>
      </c>
      <c r="B53" t="s">
        <v>75</v>
      </c>
      <c r="C53" t="s">
        <v>30</v>
      </c>
      <c r="D53">
        <v>0</v>
      </c>
      <c r="E53">
        <v>0.161</v>
      </c>
    </row>
    <row r="54" spans="1:5" x14ac:dyDescent="0.25">
      <c r="A54">
        <v>2041</v>
      </c>
      <c r="B54" t="s">
        <v>75</v>
      </c>
      <c r="C54" t="s">
        <v>30</v>
      </c>
      <c r="D54">
        <v>0</v>
      </c>
      <c r="E54">
        <v>0.161</v>
      </c>
    </row>
    <row r="55" spans="1:5" x14ac:dyDescent="0.25">
      <c r="A55">
        <v>2042</v>
      </c>
      <c r="B55" t="s">
        <v>75</v>
      </c>
      <c r="C55" t="s">
        <v>30</v>
      </c>
      <c r="D55">
        <v>0</v>
      </c>
      <c r="E55">
        <v>0.161</v>
      </c>
    </row>
    <row r="56" spans="1:5" x14ac:dyDescent="0.25">
      <c r="A56">
        <v>2043</v>
      </c>
      <c r="B56" t="s">
        <v>75</v>
      </c>
      <c r="C56" t="s">
        <v>30</v>
      </c>
      <c r="D56">
        <v>0</v>
      </c>
      <c r="E56">
        <v>0.161</v>
      </c>
    </row>
    <row r="57" spans="1:5" x14ac:dyDescent="0.25">
      <c r="A57">
        <v>2044</v>
      </c>
      <c r="B57" t="s">
        <v>75</v>
      </c>
      <c r="C57" t="s">
        <v>30</v>
      </c>
      <c r="D57">
        <v>0</v>
      </c>
      <c r="E57">
        <v>0.161</v>
      </c>
    </row>
    <row r="58" spans="1:5" x14ac:dyDescent="0.25">
      <c r="A58">
        <v>2045</v>
      </c>
      <c r="B58" t="s">
        <v>75</v>
      </c>
      <c r="C58" t="s">
        <v>30</v>
      </c>
      <c r="D58">
        <v>0</v>
      </c>
      <c r="E58">
        <v>0.161</v>
      </c>
    </row>
    <row r="59" spans="1:5" x14ac:dyDescent="0.25">
      <c r="A59">
        <v>2046</v>
      </c>
      <c r="B59" t="s">
        <v>75</v>
      </c>
      <c r="C59" t="s">
        <v>30</v>
      </c>
      <c r="D59">
        <v>0</v>
      </c>
      <c r="E59">
        <v>0.161</v>
      </c>
    </row>
    <row r="60" spans="1:5" x14ac:dyDescent="0.25">
      <c r="A60">
        <v>2047</v>
      </c>
      <c r="B60" t="s">
        <v>75</v>
      </c>
      <c r="C60" t="s">
        <v>30</v>
      </c>
      <c r="D60">
        <v>0</v>
      </c>
      <c r="E60">
        <v>0.161</v>
      </c>
    </row>
    <row r="61" spans="1:5" x14ac:dyDescent="0.25">
      <c r="A61">
        <v>2048</v>
      </c>
      <c r="B61" t="s">
        <v>75</v>
      </c>
      <c r="C61" t="s">
        <v>30</v>
      </c>
      <c r="D61">
        <v>0</v>
      </c>
      <c r="E61">
        <v>0.161</v>
      </c>
    </row>
    <row r="62" spans="1:5" x14ac:dyDescent="0.25">
      <c r="A62">
        <v>2049</v>
      </c>
      <c r="B62" t="s">
        <v>75</v>
      </c>
      <c r="C62" t="s">
        <v>30</v>
      </c>
      <c r="D62">
        <v>0</v>
      </c>
      <c r="E62">
        <v>0.161</v>
      </c>
    </row>
    <row r="63" spans="1:5" x14ac:dyDescent="0.25">
      <c r="A63">
        <v>2050</v>
      </c>
      <c r="B63" t="s">
        <v>75</v>
      </c>
      <c r="C63" t="s">
        <v>30</v>
      </c>
      <c r="D63">
        <v>0</v>
      </c>
      <c r="E63">
        <v>0.161</v>
      </c>
    </row>
  </sheetData>
  <pageMargins left="0.75" right="0.75" top="1" bottom="1" header="0.5" footer="0.5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190"/>
  <sheetViews>
    <sheetView workbookViewId="0">
      <selection activeCell="B19" sqref="B19"/>
    </sheetView>
  </sheetViews>
  <sheetFormatPr defaultRowHeight="15" x14ac:dyDescent="0.25"/>
  <cols>
    <col min="1" max="1" width="5" bestFit="1" customWidth="1"/>
    <col min="2" max="2" width="30.7109375" customWidth="1"/>
    <col min="3" max="3" width="21.85546875" customWidth="1"/>
    <col min="4" max="4" width="10.28515625" customWidth="1"/>
  </cols>
  <sheetData>
    <row r="1" spans="1:4" x14ac:dyDescent="0.25">
      <c r="A1" s="1" t="s">
        <v>0</v>
      </c>
      <c r="B1" s="1" t="s">
        <v>13</v>
      </c>
      <c r="C1" s="1" t="s">
        <v>25</v>
      </c>
      <c r="D1" s="1" t="s">
        <v>76</v>
      </c>
    </row>
    <row r="2" spans="1:4" x14ac:dyDescent="0.25">
      <c r="A2">
        <v>2022</v>
      </c>
      <c r="B2" t="s">
        <v>137</v>
      </c>
      <c r="C2">
        <v>1024483.1000000001</v>
      </c>
      <c r="D2" t="s">
        <v>154</v>
      </c>
    </row>
    <row r="3" spans="1:4" x14ac:dyDescent="0.25">
      <c r="A3">
        <v>2023</v>
      </c>
      <c r="B3" t="s">
        <v>137</v>
      </c>
      <c r="C3">
        <v>1109586</v>
      </c>
      <c r="D3" t="s">
        <v>154</v>
      </c>
    </row>
    <row r="4" spans="1:4" x14ac:dyDescent="0.25">
      <c r="A4">
        <v>2024</v>
      </c>
      <c r="B4" t="s">
        <v>137</v>
      </c>
      <c r="C4">
        <v>1194972.1500000001</v>
      </c>
      <c r="D4" t="s">
        <v>154</v>
      </c>
    </row>
    <row r="5" spans="1:4" x14ac:dyDescent="0.25">
      <c r="A5">
        <v>2025</v>
      </c>
      <c r="B5" t="s">
        <v>137</v>
      </c>
      <c r="C5" s="4">
        <v>1405136.2000000002</v>
      </c>
      <c r="D5" t="s">
        <v>154</v>
      </c>
    </row>
    <row r="6" spans="1:4" x14ac:dyDescent="0.25">
      <c r="A6">
        <v>2026</v>
      </c>
      <c r="B6" t="s">
        <v>137</v>
      </c>
      <c r="C6" s="4">
        <f>$C$5/6*5</f>
        <v>1170946.8333333335</v>
      </c>
      <c r="D6" t="s">
        <v>177</v>
      </c>
    </row>
    <row r="7" spans="1:4" x14ac:dyDescent="0.25">
      <c r="A7">
        <v>2027</v>
      </c>
      <c r="B7" t="s">
        <v>137</v>
      </c>
      <c r="C7" s="4">
        <f>$C$5/6*4</f>
        <v>936757.46666666679</v>
      </c>
    </row>
    <row r="8" spans="1:4" x14ac:dyDescent="0.25">
      <c r="A8">
        <v>2028</v>
      </c>
      <c r="B8" t="s">
        <v>137</v>
      </c>
      <c r="C8" s="4">
        <f>$C$5/6*3</f>
        <v>702568.10000000009</v>
      </c>
    </row>
    <row r="9" spans="1:4" x14ac:dyDescent="0.25">
      <c r="A9">
        <v>2029</v>
      </c>
      <c r="B9" t="s">
        <v>137</v>
      </c>
      <c r="C9" s="4">
        <f>$C$5/6*2</f>
        <v>468378.7333333334</v>
      </c>
    </row>
    <row r="10" spans="1:4" x14ac:dyDescent="0.25">
      <c r="A10">
        <v>2030</v>
      </c>
      <c r="B10" t="s">
        <v>137</v>
      </c>
      <c r="C10" s="4">
        <f>$C$5/6*1</f>
        <v>234189.3666666667</v>
      </c>
    </row>
    <row r="11" spans="1:4" x14ac:dyDescent="0.25">
      <c r="A11">
        <v>2022</v>
      </c>
      <c r="B11" t="s">
        <v>110</v>
      </c>
      <c r="C11">
        <f>C12</f>
        <v>-3200</v>
      </c>
      <c r="D11" t="s">
        <v>118</v>
      </c>
    </row>
    <row r="12" spans="1:4" x14ac:dyDescent="0.25">
      <c r="A12">
        <v>2023</v>
      </c>
      <c r="B12" t="s">
        <v>110</v>
      </c>
      <c r="C12">
        <f>-3200</f>
        <v>-3200</v>
      </c>
      <c r="D12" t="s">
        <v>118</v>
      </c>
    </row>
    <row r="13" spans="1:4" x14ac:dyDescent="0.25">
      <c r="A13">
        <v>2024</v>
      </c>
      <c r="B13" t="s">
        <v>110</v>
      </c>
      <c r="C13">
        <f t="shared" ref="C13:C34" si="0">-3200</f>
        <v>-3200</v>
      </c>
      <c r="D13" t="s">
        <v>118</v>
      </c>
    </row>
    <row r="14" spans="1:4" x14ac:dyDescent="0.25">
      <c r="A14">
        <v>2025</v>
      </c>
      <c r="B14" t="s">
        <v>110</v>
      </c>
      <c r="C14">
        <f t="shared" si="0"/>
        <v>-3200</v>
      </c>
      <c r="D14" t="s">
        <v>118</v>
      </c>
    </row>
    <row r="15" spans="1:4" x14ac:dyDescent="0.25">
      <c r="A15">
        <v>2026</v>
      </c>
      <c r="B15" t="s">
        <v>110</v>
      </c>
      <c r="C15">
        <f t="shared" si="0"/>
        <v>-3200</v>
      </c>
      <c r="D15" t="s">
        <v>118</v>
      </c>
    </row>
    <row r="16" spans="1:4" x14ac:dyDescent="0.25">
      <c r="A16">
        <v>2027</v>
      </c>
      <c r="B16" t="s">
        <v>110</v>
      </c>
      <c r="C16">
        <f t="shared" si="0"/>
        <v>-3200</v>
      </c>
      <c r="D16" t="s">
        <v>118</v>
      </c>
    </row>
    <row r="17" spans="1:4" x14ac:dyDescent="0.25">
      <c r="A17">
        <v>2028</v>
      </c>
      <c r="B17" t="s">
        <v>110</v>
      </c>
      <c r="C17">
        <f t="shared" si="0"/>
        <v>-3200</v>
      </c>
      <c r="D17" t="s">
        <v>118</v>
      </c>
    </row>
    <row r="18" spans="1:4" x14ac:dyDescent="0.25">
      <c r="A18">
        <v>2029</v>
      </c>
      <c r="B18" t="s">
        <v>110</v>
      </c>
      <c r="C18">
        <f t="shared" si="0"/>
        <v>-3200</v>
      </c>
      <c r="D18" t="s">
        <v>118</v>
      </c>
    </row>
    <row r="19" spans="1:4" x14ac:dyDescent="0.25">
      <c r="A19">
        <v>2030</v>
      </c>
      <c r="B19" t="s">
        <v>110</v>
      </c>
      <c r="C19">
        <f t="shared" si="0"/>
        <v>-3200</v>
      </c>
      <c r="D19" t="s">
        <v>118</v>
      </c>
    </row>
    <row r="20" spans="1:4" x14ac:dyDescent="0.25">
      <c r="A20">
        <v>2031</v>
      </c>
      <c r="B20" t="s">
        <v>110</v>
      </c>
      <c r="C20">
        <f t="shared" si="0"/>
        <v>-3200</v>
      </c>
      <c r="D20" t="s">
        <v>118</v>
      </c>
    </row>
    <row r="21" spans="1:4" x14ac:dyDescent="0.25">
      <c r="A21">
        <v>2032</v>
      </c>
      <c r="B21" t="s">
        <v>110</v>
      </c>
      <c r="C21">
        <f t="shared" si="0"/>
        <v>-3200</v>
      </c>
      <c r="D21" t="s">
        <v>118</v>
      </c>
    </row>
    <row r="22" spans="1:4" x14ac:dyDescent="0.25">
      <c r="A22">
        <v>2033</v>
      </c>
      <c r="B22" t="s">
        <v>110</v>
      </c>
      <c r="C22">
        <f t="shared" si="0"/>
        <v>-3200</v>
      </c>
      <c r="D22" t="s">
        <v>118</v>
      </c>
    </row>
    <row r="23" spans="1:4" x14ac:dyDescent="0.25">
      <c r="A23">
        <v>2034</v>
      </c>
      <c r="B23" t="s">
        <v>110</v>
      </c>
      <c r="C23">
        <f t="shared" si="0"/>
        <v>-3200</v>
      </c>
      <c r="D23" t="s">
        <v>118</v>
      </c>
    </row>
    <row r="24" spans="1:4" x14ac:dyDescent="0.25">
      <c r="A24">
        <v>2035</v>
      </c>
      <c r="B24" t="s">
        <v>110</v>
      </c>
      <c r="C24">
        <f t="shared" si="0"/>
        <v>-3200</v>
      </c>
      <c r="D24" t="s">
        <v>118</v>
      </c>
    </row>
    <row r="25" spans="1:4" x14ac:dyDescent="0.25">
      <c r="A25">
        <v>2036</v>
      </c>
      <c r="B25" t="s">
        <v>110</v>
      </c>
      <c r="C25">
        <f t="shared" si="0"/>
        <v>-3200</v>
      </c>
      <c r="D25" t="s">
        <v>118</v>
      </c>
    </row>
    <row r="26" spans="1:4" x14ac:dyDescent="0.25">
      <c r="A26">
        <v>2037</v>
      </c>
      <c r="B26" t="s">
        <v>110</v>
      </c>
      <c r="C26">
        <f t="shared" si="0"/>
        <v>-3200</v>
      </c>
      <c r="D26" t="s">
        <v>118</v>
      </c>
    </row>
    <row r="27" spans="1:4" x14ac:dyDescent="0.25">
      <c r="A27">
        <v>2038</v>
      </c>
      <c r="B27" t="s">
        <v>110</v>
      </c>
      <c r="C27">
        <f t="shared" si="0"/>
        <v>-3200</v>
      </c>
      <c r="D27" t="s">
        <v>118</v>
      </c>
    </row>
    <row r="28" spans="1:4" x14ac:dyDescent="0.25">
      <c r="A28">
        <v>2039</v>
      </c>
      <c r="B28" t="s">
        <v>110</v>
      </c>
      <c r="C28">
        <f t="shared" si="0"/>
        <v>-3200</v>
      </c>
      <c r="D28" t="s">
        <v>118</v>
      </c>
    </row>
    <row r="29" spans="1:4" x14ac:dyDescent="0.25">
      <c r="A29">
        <v>2040</v>
      </c>
      <c r="B29" t="s">
        <v>110</v>
      </c>
      <c r="C29">
        <f t="shared" si="0"/>
        <v>-3200</v>
      </c>
      <c r="D29" t="s">
        <v>118</v>
      </c>
    </row>
    <row r="30" spans="1:4" x14ac:dyDescent="0.25">
      <c r="A30">
        <v>2041</v>
      </c>
      <c r="B30" t="s">
        <v>110</v>
      </c>
      <c r="C30">
        <f t="shared" si="0"/>
        <v>-3200</v>
      </c>
      <c r="D30" t="s">
        <v>118</v>
      </c>
    </row>
    <row r="31" spans="1:4" x14ac:dyDescent="0.25">
      <c r="A31">
        <v>2042</v>
      </c>
      <c r="B31" t="s">
        <v>110</v>
      </c>
      <c r="C31">
        <f t="shared" si="0"/>
        <v>-3200</v>
      </c>
    </row>
    <row r="32" spans="1:4" x14ac:dyDescent="0.25">
      <c r="A32">
        <v>2043</v>
      </c>
      <c r="B32" t="s">
        <v>110</v>
      </c>
      <c r="C32">
        <f t="shared" si="0"/>
        <v>-3200</v>
      </c>
    </row>
    <row r="33" spans="1:4" x14ac:dyDescent="0.25">
      <c r="A33">
        <v>2044</v>
      </c>
      <c r="B33" t="s">
        <v>110</v>
      </c>
      <c r="C33">
        <f t="shared" si="0"/>
        <v>-3200</v>
      </c>
    </row>
    <row r="34" spans="1:4" x14ac:dyDescent="0.25">
      <c r="A34">
        <v>2045</v>
      </c>
      <c r="B34" t="s">
        <v>110</v>
      </c>
      <c r="C34">
        <f t="shared" si="0"/>
        <v>-3200</v>
      </c>
    </row>
    <row r="35" spans="1:4" x14ac:dyDescent="0.25">
      <c r="A35">
        <v>2022</v>
      </c>
      <c r="B35" t="s">
        <v>111</v>
      </c>
      <c r="C35" s="4">
        <v>220000</v>
      </c>
      <c r="D35" t="s">
        <v>156</v>
      </c>
    </row>
    <row r="36" spans="1:4" x14ac:dyDescent="0.25">
      <c r="A36">
        <v>2023</v>
      </c>
      <c r="B36" t="s">
        <v>111</v>
      </c>
      <c r="C36" s="4">
        <v>220000</v>
      </c>
      <c r="D36" t="s">
        <v>156</v>
      </c>
    </row>
    <row r="37" spans="1:4" x14ac:dyDescent="0.25">
      <c r="A37">
        <v>2024</v>
      </c>
      <c r="B37" t="s">
        <v>111</v>
      </c>
      <c r="C37" s="4">
        <v>220000</v>
      </c>
      <c r="D37" t="s">
        <v>156</v>
      </c>
    </row>
    <row r="38" spans="1:4" x14ac:dyDescent="0.25">
      <c r="A38">
        <v>2025</v>
      </c>
      <c r="B38" t="s">
        <v>111</v>
      </c>
      <c r="C38" s="4">
        <v>220000</v>
      </c>
      <c r="D38" t="s">
        <v>156</v>
      </c>
    </row>
    <row r="39" spans="1:4" x14ac:dyDescent="0.25">
      <c r="A39">
        <v>2026</v>
      </c>
      <c r="B39" t="s">
        <v>111</v>
      </c>
      <c r="C39" s="4">
        <v>220000</v>
      </c>
      <c r="D39" t="s">
        <v>156</v>
      </c>
    </row>
    <row r="40" spans="1:4" x14ac:dyDescent="0.25">
      <c r="A40">
        <v>2027</v>
      </c>
      <c r="B40" t="s">
        <v>111</v>
      </c>
      <c r="C40" s="4">
        <v>220000</v>
      </c>
      <c r="D40" t="s">
        <v>156</v>
      </c>
    </row>
    <row r="41" spans="1:4" x14ac:dyDescent="0.25">
      <c r="A41">
        <v>2028</v>
      </c>
      <c r="B41" t="s">
        <v>111</v>
      </c>
      <c r="C41" s="4">
        <v>220000</v>
      </c>
      <c r="D41" t="s">
        <v>156</v>
      </c>
    </row>
    <row r="42" spans="1:4" x14ac:dyDescent="0.25">
      <c r="A42">
        <v>2029</v>
      </c>
      <c r="B42" t="s">
        <v>111</v>
      </c>
      <c r="C42" s="4">
        <v>220000</v>
      </c>
      <c r="D42" t="s">
        <v>156</v>
      </c>
    </row>
    <row r="43" spans="1:4" x14ac:dyDescent="0.25">
      <c r="A43">
        <v>2030</v>
      </c>
      <c r="B43" t="s">
        <v>111</v>
      </c>
      <c r="C43" s="4">
        <v>220000</v>
      </c>
      <c r="D43" t="s">
        <v>156</v>
      </c>
    </row>
    <row r="44" spans="1:4" x14ac:dyDescent="0.25">
      <c r="A44">
        <v>2031</v>
      </c>
      <c r="B44" t="s">
        <v>111</v>
      </c>
      <c r="C44" s="4">
        <v>220000</v>
      </c>
      <c r="D44" t="s">
        <v>156</v>
      </c>
    </row>
    <row r="45" spans="1:4" x14ac:dyDescent="0.25">
      <c r="A45">
        <v>2032</v>
      </c>
      <c r="B45" t="s">
        <v>111</v>
      </c>
      <c r="C45" s="4">
        <v>220000</v>
      </c>
      <c r="D45" t="s">
        <v>156</v>
      </c>
    </row>
    <row r="46" spans="1:4" x14ac:dyDescent="0.25">
      <c r="A46">
        <v>2033</v>
      </c>
      <c r="B46" t="s">
        <v>111</v>
      </c>
      <c r="C46" s="4">
        <v>220000</v>
      </c>
      <c r="D46" t="s">
        <v>156</v>
      </c>
    </row>
    <row r="47" spans="1:4" x14ac:dyDescent="0.25">
      <c r="A47">
        <v>2034</v>
      </c>
      <c r="B47" t="s">
        <v>111</v>
      </c>
      <c r="C47" s="4">
        <v>220000</v>
      </c>
      <c r="D47" t="s">
        <v>156</v>
      </c>
    </row>
    <row r="48" spans="1:4" x14ac:dyDescent="0.25">
      <c r="A48">
        <v>2035</v>
      </c>
      <c r="B48" t="s">
        <v>111</v>
      </c>
      <c r="C48" s="4">
        <v>220000</v>
      </c>
      <c r="D48" t="s">
        <v>156</v>
      </c>
    </row>
    <row r="49" spans="1:6" x14ac:dyDescent="0.25">
      <c r="A49">
        <v>2036</v>
      </c>
      <c r="B49" t="s">
        <v>111</v>
      </c>
      <c r="C49" s="4">
        <v>220000</v>
      </c>
      <c r="D49" t="s">
        <v>156</v>
      </c>
    </row>
    <row r="50" spans="1:6" x14ac:dyDescent="0.25">
      <c r="A50">
        <v>2037</v>
      </c>
      <c r="B50" t="s">
        <v>111</v>
      </c>
      <c r="C50" s="4">
        <v>220000</v>
      </c>
      <c r="D50" t="s">
        <v>156</v>
      </c>
    </row>
    <row r="51" spans="1:6" x14ac:dyDescent="0.25">
      <c r="A51">
        <v>2038</v>
      </c>
      <c r="B51" t="s">
        <v>111</v>
      </c>
      <c r="C51" s="4">
        <v>220000</v>
      </c>
      <c r="D51" t="s">
        <v>156</v>
      </c>
    </row>
    <row r="52" spans="1:6" x14ac:dyDescent="0.25">
      <c r="A52">
        <v>2039</v>
      </c>
      <c r="B52" t="s">
        <v>111</v>
      </c>
      <c r="C52" s="4">
        <v>220000</v>
      </c>
      <c r="D52" t="s">
        <v>156</v>
      </c>
    </row>
    <row r="53" spans="1:6" x14ac:dyDescent="0.25">
      <c r="A53">
        <v>2040</v>
      </c>
      <c r="B53" t="s">
        <v>111</v>
      </c>
      <c r="C53" s="4">
        <v>220000</v>
      </c>
      <c r="D53" t="s">
        <v>156</v>
      </c>
    </row>
    <row r="54" spans="1:6" x14ac:dyDescent="0.25">
      <c r="A54">
        <v>2041</v>
      </c>
      <c r="B54" t="s">
        <v>111</v>
      </c>
      <c r="C54" s="4">
        <v>220000</v>
      </c>
      <c r="D54" t="s">
        <v>156</v>
      </c>
    </row>
    <row r="55" spans="1:6" x14ac:dyDescent="0.25">
      <c r="A55">
        <v>2042</v>
      </c>
      <c r="B55" t="s">
        <v>111</v>
      </c>
      <c r="C55" s="4">
        <v>220000</v>
      </c>
      <c r="D55" t="s">
        <v>156</v>
      </c>
    </row>
    <row r="56" spans="1:6" x14ac:dyDescent="0.25">
      <c r="A56">
        <v>2043</v>
      </c>
      <c r="B56" t="s">
        <v>111</v>
      </c>
      <c r="C56" s="4">
        <v>220000</v>
      </c>
      <c r="D56" t="s">
        <v>156</v>
      </c>
    </row>
    <row r="57" spans="1:6" x14ac:dyDescent="0.25">
      <c r="A57">
        <v>2044</v>
      </c>
      <c r="B57" t="s">
        <v>111</v>
      </c>
      <c r="C57" s="4">
        <v>220000</v>
      </c>
      <c r="D57" t="s">
        <v>156</v>
      </c>
    </row>
    <row r="58" spans="1:6" x14ac:dyDescent="0.25">
      <c r="A58">
        <v>2045</v>
      </c>
      <c r="B58" t="s">
        <v>111</v>
      </c>
      <c r="C58" s="4">
        <v>220000</v>
      </c>
      <c r="D58" t="s">
        <v>156</v>
      </c>
    </row>
    <row r="59" spans="1:6" x14ac:dyDescent="0.25">
      <c r="A59">
        <v>2046</v>
      </c>
      <c r="B59" t="s">
        <v>111</v>
      </c>
      <c r="C59" s="4">
        <v>220000</v>
      </c>
      <c r="D59" t="s">
        <v>156</v>
      </c>
    </row>
    <row r="60" spans="1:6" x14ac:dyDescent="0.25">
      <c r="A60">
        <v>2047</v>
      </c>
      <c r="B60" t="s">
        <v>111</v>
      </c>
      <c r="C60" s="4">
        <v>220000</v>
      </c>
      <c r="D60" t="s">
        <v>156</v>
      </c>
    </row>
    <row r="61" spans="1:6" x14ac:dyDescent="0.25">
      <c r="A61">
        <v>2048</v>
      </c>
      <c r="B61" t="s">
        <v>111</v>
      </c>
      <c r="C61" s="4">
        <v>220000</v>
      </c>
      <c r="D61" t="s">
        <v>156</v>
      </c>
    </row>
    <row r="62" spans="1:6" x14ac:dyDescent="0.25">
      <c r="A62">
        <v>2049</v>
      </c>
      <c r="B62" t="s">
        <v>111</v>
      </c>
      <c r="C62" s="4">
        <v>220000</v>
      </c>
      <c r="D62" t="s">
        <v>156</v>
      </c>
    </row>
    <row r="63" spans="1:6" x14ac:dyDescent="0.25">
      <c r="A63">
        <v>2050</v>
      </c>
      <c r="B63" t="s">
        <v>111</v>
      </c>
      <c r="C63" s="4">
        <v>220000</v>
      </c>
      <c r="D63" t="s">
        <v>156</v>
      </c>
    </row>
    <row r="64" spans="1:6" ht="15" customHeight="1" x14ac:dyDescent="0.25">
      <c r="A64">
        <v>2022</v>
      </c>
      <c r="B64" t="s">
        <v>112</v>
      </c>
      <c r="C64" s="4">
        <f>E64</f>
        <v>1276948</v>
      </c>
      <c r="D64" s="15"/>
      <c r="E64" s="4">
        <f t="shared" ref="E64:E92" si="1">(26415*(A64-2019+5)+107917)*4</f>
        <v>1276948</v>
      </c>
      <c r="F64" t="s">
        <v>158</v>
      </c>
    </row>
    <row r="65" spans="1:5" x14ac:dyDescent="0.25">
      <c r="A65">
        <v>2023</v>
      </c>
      <c r="B65" t="s">
        <v>112</v>
      </c>
      <c r="C65" s="4">
        <f t="shared" ref="C65:C92" si="2">E65</f>
        <v>1382608</v>
      </c>
      <c r="D65" s="15"/>
      <c r="E65" s="4">
        <f t="shared" si="1"/>
        <v>1382608</v>
      </c>
    </row>
    <row r="66" spans="1:5" x14ac:dyDescent="0.25">
      <c r="A66">
        <v>2024</v>
      </c>
      <c r="B66" t="s">
        <v>112</v>
      </c>
      <c r="C66" s="4">
        <f t="shared" si="2"/>
        <v>1488268</v>
      </c>
      <c r="D66" s="15"/>
      <c r="E66" s="4">
        <f t="shared" si="1"/>
        <v>1488268</v>
      </c>
    </row>
    <row r="67" spans="1:5" x14ac:dyDescent="0.25">
      <c r="A67">
        <v>2025</v>
      </c>
      <c r="B67" t="s">
        <v>112</v>
      </c>
      <c r="C67" s="4">
        <f t="shared" si="2"/>
        <v>1593928</v>
      </c>
      <c r="D67" s="15"/>
      <c r="E67" s="4">
        <f t="shared" si="1"/>
        <v>1593928</v>
      </c>
    </row>
    <row r="68" spans="1:5" x14ac:dyDescent="0.25">
      <c r="A68">
        <v>2026</v>
      </c>
      <c r="B68" t="s">
        <v>112</v>
      </c>
      <c r="C68" s="4">
        <f t="shared" si="2"/>
        <v>1699588</v>
      </c>
      <c r="D68" s="15"/>
      <c r="E68" s="4">
        <f t="shared" si="1"/>
        <v>1699588</v>
      </c>
    </row>
    <row r="69" spans="1:5" x14ac:dyDescent="0.25">
      <c r="A69">
        <v>2027</v>
      </c>
      <c r="B69" t="s">
        <v>112</v>
      </c>
      <c r="C69" s="4">
        <f t="shared" si="2"/>
        <v>1805248</v>
      </c>
      <c r="D69" s="15"/>
      <c r="E69" s="4">
        <f t="shared" si="1"/>
        <v>1805248</v>
      </c>
    </row>
    <row r="70" spans="1:5" x14ac:dyDescent="0.25">
      <c r="A70">
        <v>2028</v>
      </c>
      <c r="B70" t="s">
        <v>112</v>
      </c>
      <c r="C70" s="4">
        <f t="shared" si="2"/>
        <v>1910908</v>
      </c>
      <c r="D70" s="15"/>
      <c r="E70" s="4">
        <f t="shared" si="1"/>
        <v>1910908</v>
      </c>
    </row>
    <row r="71" spans="1:5" x14ac:dyDescent="0.25">
      <c r="A71">
        <v>2029</v>
      </c>
      <c r="B71" t="s">
        <v>112</v>
      </c>
      <c r="C71" s="4">
        <f t="shared" si="2"/>
        <v>2016568</v>
      </c>
      <c r="D71" s="15"/>
      <c r="E71" s="4">
        <f t="shared" si="1"/>
        <v>2016568</v>
      </c>
    </row>
    <row r="72" spans="1:5" x14ac:dyDescent="0.25">
      <c r="A72">
        <v>2030</v>
      </c>
      <c r="B72" t="s">
        <v>112</v>
      </c>
      <c r="C72" s="4">
        <f t="shared" si="2"/>
        <v>2122228</v>
      </c>
      <c r="D72" s="15"/>
      <c r="E72" s="4">
        <f t="shared" si="1"/>
        <v>2122228</v>
      </c>
    </row>
    <row r="73" spans="1:5" x14ac:dyDescent="0.25">
      <c r="A73">
        <v>2031</v>
      </c>
      <c r="B73" t="s">
        <v>112</v>
      </c>
      <c r="C73" s="4">
        <f t="shared" si="2"/>
        <v>2227888</v>
      </c>
      <c r="D73" s="15"/>
      <c r="E73" s="4">
        <f t="shared" si="1"/>
        <v>2227888</v>
      </c>
    </row>
    <row r="74" spans="1:5" x14ac:dyDescent="0.25">
      <c r="A74">
        <v>2032</v>
      </c>
      <c r="B74" t="s">
        <v>112</v>
      </c>
      <c r="C74" s="4">
        <f t="shared" si="2"/>
        <v>2333548</v>
      </c>
      <c r="D74" s="15"/>
      <c r="E74" s="4">
        <f t="shared" si="1"/>
        <v>2333548</v>
      </c>
    </row>
    <row r="75" spans="1:5" x14ac:dyDescent="0.25">
      <c r="A75">
        <v>2033</v>
      </c>
      <c r="B75" t="s">
        <v>112</v>
      </c>
      <c r="C75" s="4">
        <f t="shared" si="2"/>
        <v>2439208</v>
      </c>
      <c r="D75" s="15"/>
      <c r="E75" s="4">
        <f t="shared" si="1"/>
        <v>2439208</v>
      </c>
    </row>
    <row r="76" spans="1:5" x14ac:dyDescent="0.25">
      <c r="A76">
        <v>2034</v>
      </c>
      <c r="B76" t="s">
        <v>112</v>
      </c>
      <c r="C76" s="4">
        <f t="shared" si="2"/>
        <v>2544868</v>
      </c>
      <c r="D76" s="15"/>
      <c r="E76" s="4">
        <f t="shared" si="1"/>
        <v>2544868</v>
      </c>
    </row>
    <row r="77" spans="1:5" x14ac:dyDescent="0.25">
      <c r="A77">
        <v>2035</v>
      </c>
      <c r="B77" t="s">
        <v>112</v>
      </c>
      <c r="C77" s="4">
        <f t="shared" si="2"/>
        <v>2650528</v>
      </c>
      <c r="D77" s="15"/>
      <c r="E77" s="4">
        <f t="shared" si="1"/>
        <v>2650528</v>
      </c>
    </row>
    <row r="78" spans="1:5" x14ac:dyDescent="0.25">
      <c r="A78">
        <v>2036</v>
      </c>
      <c r="B78" t="s">
        <v>112</v>
      </c>
      <c r="C78" s="4">
        <f t="shared" si="2"/>
        <v>2756188</v>
      </c>
      <c r="D78" s="15"/>
      <c r="E78" s="4">
        <f t="shared" si="1"/>
        <v>2756188</v>
      </c>
    </row>
    <row r="79" spans="1:5" x14ac:dyDescent="0.25">
      <c r="A79">
        <v>2037</v>
      </c>
      <c r="B79" t="s">
        <v>112</v>
      </c>
      <c r="C79" s="4">
        <f t="shared" si="2"/>
        <v>2861848</v>
      </c>
      <c r="D79" s="15"/>
      <c r="E79" s="4">
        <f t="shared" si="1"/>
        <v>2861848</v>
      </c>
    </row>
    <row r="80" spans="1:5" x14ac:dyDescent="0.25">
      <c r="A80">
        <v>2038</v>
      </c>
      <c r="B80" t="s">
        <v>112</v>
      </c>
      <c r="C80" s="4">
        <f t="shared" si="2"/>
        <v>2967508</v>
      </c>
      <c r="D80" s="15"/>
      <c r="E80" s="4">
        <f t="shared" si="1"/>
        <v>2967508</v>
      </c>
    </row>
    <row r="81" spans="1:5" x14ac:dyDescent="0.25">
      <c r="A81">
        <v>2039</v>
      </c>
      <c r="B81" t="s">
        <v>112</v>
      </c>
      <c r="C81" s="4">
        <f t="shared" si="2"/>
        <v>3073168</v>
      </c>
      <c r="D81" s="15"/>
      <c r="E81" s="4">
        <f t="shared" si="1"/>
        <v>3073168</v>
      </c>
    </row>
    <row r="82" spans="1:5" x14ac:dyDescent="0.25">
      <c r="A82">
        <v>2040</v>
      </c>
      <c r="B82" t="s">
        <v>112</v>
      </c>
      <c r="C82" s="4">
        <f t="shared" si="2"/>
        <v>3178828</v>
      </c>
      <c r="D82" s="15"/>
      <c r="E82" s="4">
        <f t="shared" si="1"/>
        <v>3178828</v>
      </c>
    </row>
    <row r="83" spans="1:5" x14ac:dyDescent="0.25">
      <c r="A83">
        <v>2041</v>
      </c>
      <c r="B83" t="s">
        <v>112</v>
      </c>
      <c r="C83" s="4">
        <f t="shared" si="2"/>
        <v>3284488</v>
      </c>
      <c r="D83" s="15"/>
      <c r="E83" s="4">
        <f t="shared" si="1"/>
        <v>3284488</v>
      </c>
    </row>
    <row r="84" spans="1:5" x14ac:dyDescent="0.25">
      <c r="A84">
        <v>2042</v>
      </c>
      <c r="B84" t="s">
        <v>112</v>
      </c>
      <c r="C84" s="4">
        <f t="shared" si="2"/>
        <v>3390148</v>
      </c>
      <c r="D84" s="15"/>
      <c r="E84" s="4">
        <f t="shared" si="1"/>
        <v>3390148</v>
      </c>
    </row>
    <row r="85" spans="1:5" x14ac:dyDescent="0.25">
      <c r="A85">
        <v>2043</v>
      </c>
      <c r="B85" t="s">
        <v>112</v>
      </c>
      <c r="C85" s="4">
        <f t="shared" si="2"/>
        <v>3495808</v>
      </c>
      <c r="D85" s="15"/>
      <c r="E85" s="4">
        <f t="shared" si="1"/>
        <v>3495808</v>
      </c>
    </row>
    <row r="86" spans="1:5" x14ac:dyDescent="0.25">
      <c r="A86">
        <v>2044</v>
      </c>
      <c r="B86" t="s">
        <v>112</v>
      </c>
      <c r="C86" s="4">
        <f t="shared" si="2"/>
        <v>3601468</v>
      </c>
      <c r="D86" s="15"/>
      <c r="E86" s="4">
        <f t="shared" si="1"/>
        <v>3601468</v>
      </c>
    </row>
    <row r="87" spans="1:5" x14ac:dyDescent="0.25">
      <c r="A87">
        <v>2045</v>
      </c>
      <c r="B87" t="s">
        <v>112</v>
      </c>
      <c r="C87" s="4">
        <f t="shared" si="2"/>
        <v>3707128</v>
      </c>
      <c r="D87" s="15"/>
      <c r="E87" s="4">
        <f t="shared" si="1"/>
        <v>3707128</v>
      </c>
    </row>
    <row r="88" spans="1:5" x14ac:dyDescent="0.25">
      <c r="A88">
        <v>2046</v>
      </c>
      <c r="B88" t="s">
        <v>112</v>
      </c>
      <c r="C88" s="4">
        <f t="shared" si="2"/>
        <v>3812788</v>
      </c>
      <c r="D88" s="15"/>
      <c r="E88" s="4">
        <f t="shared" si="1"/>
        <v>3812788</v>
      </c>
    </row>
    <row r="89" spans="1:5" x14ac:dyDescent="0.25">
      <c r="A89">
        <v>2047</v>
      </c>
      <c r="B89" t="s">
        <v>112</v>
      </c>
      <c r="C89" s="4">
        <f t="shared" si="2"/>
        <v>3918448</v>
      </c>
      <c r="D89" s="15"/>
      <c r="E89" s="4">
        <f t="shared" si="1"/>
        <v>3918448</v>
      </c>
    </row>
    <row r="90" spans="1:5" x14ac:dyDescent="0.25">
      <c r="A90">
        <v>2048</v>
      </c>
      <c r="B90" t="s">
        <v>112</v>
      </c>
      <c r="C90" s="4">
        <f t="shared" si="2"/>
        <v>4024108</v>
      </c>
      <c r="D90" s="15"/>
      <c r="E90" s="4">
        <f t="shared" si="1"/>
        <v>4024108</v>
      </c>
    </row>
    <row r="91" spans="1:5" x14ac:dyDescent="0.25">
      <c r="A91">
        <v>2049</v>
      </c>
      <c r="B91" t="s">
        <v>112</v>
      </c>
      <c r="C91" s="4">
        <f t="shared" si="2"/>
        <v>4129768</v>
      </c>
      <c r="D91" s="15"/>
      <c r="E91" s="4">
        <f t="shared" si="1"/>
        <v>4129768</v>
      </c>
    </row>
    <row r="92" spans="1:5" x14ac:dyDescent="0.25">
      <c r="A92">
        <v>2050</v>
      </c>
      <c r="B92" t="s">
        <v>112</v>
      </c>
      <c r="C92" s="4">
        <f t="shared" si="2"/>
        <v>4235428</v>
      </c>
      <c r="D92" s="15"/>
      <c r="E92" s="4">
        <f t="shared" si="1"/>
        <v>4235428</v>
      </c>
    </row>
    <row r="93" spans="1:5" x14ac:dyDescent="0.25">
      <c r="A93">
        <v>2022</v>
      </c>
      <c r="B93" t="s">
        <v>113</v>
      </c>
      <c r="C93" s="4">
        <v>320000</v>
      </c>
      <c r="D93" t="s">
        <v>157</v>
      </c>
    </row>
    <row r="94" spans="1:5" x14ac:dyDescent="0.25">
      <c r="A94">
        <v>2023</v>
      </c>
      <c r="B94" t="s">
        <v>113</v>
      </c>
      <c r="C94" s="4">
        <v>320000</v>
      </c>
    </row>
    <row r="95" spans="1:5" x14ac:dyDescent="0.25">
      <c r="A95">
        <v>2024</v>
      </c>
      <c r="B95" t="s">
        <v>113</v>
      </c>
      <c r="C95" s="4">
        <v>320000</v>
      </c>
    </row>
    <row r="96" spans="1:5" x14ac:dyDescent="0.25">
      <c r="A96">
        <v>2025</v>
      </c>
      <c r="B96" t="s">
        <v>113</v>
      </c>
      <c r="C96" s="4">
        <v>320000</v>
      </c>
    </row>
    <row r="97" spans="1:3" x14ac:dyDescent="0.25">
      <c r="A97">
        <v>2026</v>
      </c>
      <c r="B97" t="s">
        <v>113</v>
      </c>
      <c r="C97" s="4">
        <v>320000</v>
      </c>
    </row>
    <row r="98" spans="1:3" x14ac:dyDescent="0.25">
      <c r="A98">
        <v>2027</v>
      </c>
      <c r="B98" t="s">
        <v>113</v>
      </c>
      <c r="C98" s="4">
        <v>320000</v>
      </c>
    </row>
    <row r="99" spans="1:3" x14ac:dyDescent="0.25">
      <c r="A99">
        <v>2028</v>
      </c>
      <c r="B99" t="s">
        <v>113</v>
      </c>
      <c r="C99" s="4">
        <v>320000</v>
      </c>
    </row>
    <row r="100" spans="1:3" x14ac:dyDescent="0.25">
      <c r="A100">
        <v>2029</v>
      </c>
      <c r="B100" t="s">
        <v>113</v>
      </c>
      <c r="C100" s="4">
        <v>320000</v>
      </c>
    </row>
    <row r="101" spans="1:3" x14ac:dyDescent="0.25">
      <c r="A101">
        <v>2030</v>
      </c>
      <c r="B101" t="s">
        <v>113</v>
      </c>
      <c r="C101" s="4">
        <v>320000</v>
      </c>
    </row>
    <row r="102" spans="1:3" x14ac:dyDescent="0.25">
      <c r="A102">
        <v>2031</v>
      </c>
      <c r="B102" t="s">
        <v>113</v>
      </c>
      <c r="C102" s="4">
        <v>320000</v>
      </c>
    </row>
    <row r="103" spans="1:3" x14ac:dyDescent="0.25">
      <c r="A103">
        <v>2032</v>
      </c>
      <c r="B103" t="s">
        <v>113</v>
      </c>
      <c r="C103" s="4">
        <v>320000</v>
      </c>
    </row>
    <row r="104" spans="1:3" x14ac:dyDescent="0.25">
      <c r="A104">
        <v>2033</v>
      </c>
      <c r="B104" t="s">
        <v>113</v>
      </c>
      <c r="C104" s="4">
        <v>320000</v>
      </c>
    </row>
    <row r="105" spans="1:3" x14ac:dyDescent="0.25">
      <c r="A105">
        <v>2034</v>
      </c>
      <c r="B105" t="s">
        <v>113</v>
      </c>
      <c r="C105" s="4">
        <v>320000</v>
      </c>
    </row>
    <row r="106" spans="1:3" x14ac:dyDescent="0.25">
      <c r="A106">
        <v>2035</v>
      </c>
      <c r="B106" t="s">
        <v>113</v>
      </c>
      <c r="C106" s="4">
        <v>320000</v>
      </c>
    </row>
    <row r="107" spans="1:3" x14ac:dyDescent="0.25">
      <c r="A107">
        <v>2036</v>
      </c>
      <c r="B107" t="s">
        <v>113</v>
      </c>
      <c r="C107" s="4">
        <v>320000</v>
      </c>
    </row>
    <row r="108" spans="1:3" x14ac:dyDescent="0.25">
      <c r="A108">
        <v>2037</v>
      </c>
      <c r="B108" t="s">
        <v>113</v>
      </c>
      <c r="C108" s="4">
        <v>320000</v>
      </c>
    </row>
    <row r="109" spans="1:3" x14ac:dyDescent="0.25">
      <c r="A109">
        <v>2038</v>
      </c>
      <c r="B109" t="s">
        <v>113</v>
      </c>
      <c r="C109" s="4">
        <v>320000</v>
      </c>
    </row>
    <row r="110" spans="1:3" x14ac:dyDescent="0.25">
      <c r="A110">
        <v>2039</v>
      </c>
      <c r="B110" t="s">
        <v>113</v>
      </c>
      <c r="C110" s="4">
        <v>320000</v>
      </c>
    </row>
    <row r="111" spans="1:3" x14ac:dyDescent="0.25">
      <c r="A111">
        <v>2040</v>
      </c>
      <c r="B111" t="s">
        <v>113</v>
      </c>
      <c r="C111" s="4">
        <v>320000</v>
      </c>
    </row>
    <row r="112" spans="1:3" x14ac:dyDescent="0.25">
      <c r="A112">
        <v>2041</v>
      </c>
      <c r="B112" t="s">
        <v>113</v>
      </c>
      <c r="C112" s="4">
        <v>320000</v>
      </c>
    </row>
    <row r="113" spans="1:3" x14ac:dyDescent="0.25">
      <c r="A113">
        <v>2042</v>
      </c>
      <c r="B113" t="s">
        <v>113</v>
      </c>
      <c r="C113" s="4">
        <v>320000</v>
      </c>
    </row>
    <row r="114" spans="1:3" x14ac:dyDescent="0.25">
      <c r="A114">
        <v>2043</v>
      </c>
      <c r="B114" t="s">
        <v>113</v>
      </c>
      <c r="C114" s="4">
        <v>320000</v>
      </c>
    </row>
    <row r="115" spans="1:3" x14ac:dyDescent="0.25">
      <c r="A115">
        <v>2044</v>
      </c>
      <c r="B115" t="s">
        <v>113</v>
      </c>
      <c r="C115" s="4">
        <v>320000</v>
      </c>
    </row>
    <row r="116" spans="1:3" x14ac:dyDescent="0.25">
      <c r="A116">
        <v>2045</v>
      </c>
      <c r="B116" t="s">
        <v>113</v>
      </c>
      <c r="C116" s="4">
        <v>320000</v>
      </c>
    </row>
    <row r="117" spans="1:3" x14ac:dyDescent="0.25">
      <c r="A117">
        <v>2046</v>
      </c>
      <c r="B117" t="s">
        <v>113</v>
      </c>
      <c r="C117" s="4">
        <v>320000</v>
      </c>
    </row>
    <row r="118" spans="1:3" x14ac:dyDescent="0.25">
      <c r="A118">
        <v>2047</v>
      </c>
      <c r="B118" t="s">
        <v>113</v>
      </c>
      <c r="C118" s="4">
        <v>320000</v>
      </c>
    </row>
    <row r="119" spans="1:3" x14ac:dyDescent="0.25">
      <c r="A119">
        <v>2048</v>
      </c>
      <c r="B119" t="s">
        <v>113</v>
      </c>
      <c r="C119" s="4">
        <v>320000</v>
      </c>
    </row>
    <row r="120" spans="1:3" x14ac:dyDescent="0.25">
      <c r="A120">
        <v>2049</v>
      </c>
      <c r="B120" t="s">
        <v>113</v>
      </c>
      <c r="C120" s="4">
        <v>320000</v>
      </c>
    </row>
    <row r="121" spans="1:3" x14ac:dyDescent="0.25">
      <c r="A121">
        <v>2050</v>
      </c>
      <c r="B121" t="s">
        <v>113</v>
      </c>
      <c r="C121" s="4">
        <v>320000</v>
      </c>
    </row>
    <row r="122" spans="1:3" x14ac:dyDescent="0.25">
      <c r="A122">
        <v>2022</v>
      </c>
      <c r="B122" t="s">
        <v>143</v>
      </c>
      <c r="C122" s="4">
        <v>0</v>
      </c>
    </row>
    <row r="123" spans="1:3" x14ac:dyDescent="0.25">
      <c r="A123">
        <v>2023</v>
      </c>
      <c r="B123" t="s">
        <v>143</v>
      </c>
      <c r="C123" s="4">
        <v>0</v>
      </c>
    </row>
    <row r="124" spans="1:3" x14ac:dyDescent="0.25">
      <c r="A124">
        <v>2024</v>
      </c>
      <c r="B124" t="s">
        <v>143</v>
      </c>
      <c r="C124" s="4">
        <v>0</v>
      </c>
    </row>
    <row r="125" spans="1:3" x14ac:dyDescent="0.25">
      <c r="A125">
        <v>2025</v>
      </c>
      <c r="B125" t="s">
        <v>143</v>
      </c>
      <c r="C125" s="4">
        <v>0</v>
      </c>
    </row>
    <row r="126" spans="1:3" x14ac:dyDescent="0.25">
      <c r="A126">
        <v>2026</v>
      </c>
      <c r="B126" t="s">
        <v>143</v>
      </c>
      <c r="C126" s="4">
        <v>0</v>
      </c>
    </row>
    <row r="127" spans="1:3" x14ac:dyDescent="0.25">
      <c r="A127">
        <v>2027</v>
      </c>
      <c r="B127" t="s">
        <v>143</v>
      </c>
      <c r="C127" s="4">
        <v>0</v>
      </c>
    </row>
    <row r="128" spans="1:3" x14ac:dyDescent="0.25">
      <c r="A128">
        <v>2028</v>
      </c>
      <c r="B128" t="s">
        <v>143</v>
      </c>
      <c r="C128" s="4">
        <v>0</v>
      </c>
    </row>
    <row r="129" spans="1:3" x14ac:dyDescent="0.25">
      <c r="A129">
        <v>2029</v>
      </c>
      <c r="B129" t="s">
        <v>143</v>
      </c>
      <c r="C129" s="4">
        <v>0</v>
      </c>
    </row>
    <row r="130" spans="1:3" x14ac:dyDescent="0.25">
      <c r="A130">
        <v>2030</v>
      </c>
      <c r="B130" t="s">
        <v>143</v>
      </c>
      <c r="C130" s="4">
        <v>0</v>
      </c>
    </row>
    <row r="131" spans="1:3" x14ac:dyDescent="0.25">
      <c r="A131">
        <v>2031</v>
      </c>
      <c r="B131" t="s">
        <v>143</v>
      </c>
      <c r="C131" s="4">
        <v>0</v>
      </c>
    </row>
    <row r="132" spans="1:3" x14ac:dyDescent="0.25">
      <c r="A132">
        <v>2032</v>
      </c>
      <c r="B132" t="s">
        <v>143</v>
      </c>
      <c r="C132" s="4">
        <v>0</v>
      </c>
    </row>
    <row r="133" spans="1:3" x14ac:dyDescent="0.25">
      <c r="A133">
        <v>2033</v>
      </c>
      <c r="B133" t="s">
        <v>143</v>
      </c>
      <c r="C133" s="4">
        <v>0</v>
      </c>
    </row>
    <row r="134" spans="1:3" x14ac:dyDescent="0.25">
      <c r="A134">
        <v>2034</v>
      </c>
      <c r="B134" t="s">
        <v>143</v>
      </c>
      <c r="C134" s="4">
        <v>0</v>
      </c>
    </row>
    <row r="135" spans="1:3" x14ac:dyDescent="0.25">
      <c r="A135">
        <v>2035</v>
      </c>
      <c r="B135" t="s">
        <v>143</v>
      </c>
      <c r="C135" s="4">
        <v>0</v>
      </c>
    </row>
    <row r="136" spans="1:3" x14ac:dyDescent="0.25">
      <c r="A136">
        <v>2036</v>
      </c>
      <c r="B136" t="s">
        <v>143</v>
      </c>
      <c r="C136" s="4">
        <v>0</v>
      </c>
    </row>
    <row r="137" spans="1:3" x14ac:dyDescent="0.25">
      <c r="A137">
        <v>2037</v>
      </c>
      <c r="B137" t="s">
        <v>143</v>
      </c>
      <c r="C137" s="4">
        <v>0</v>
      </c>
    </row>
    <row r="138" spans="1:3" x14ac:dyDescent="0.25">
      <c r="A138">
        <v>2038</v>
      </c>
      <c r="B138" t="s">
        <v>143</v>
      </c>
      <c r="C138" s="4">
        <v>0</v>
      </c>
    </row>
    <row r="139" spans="1:3" x14ac:dyDescent="0.25">
      <c r="A139">
        <v>2039</v>
      </c>
      <c r="B139" t="s">
        <v>143</v>
      </c>
      <c r="C139" s="4">
        <v>0</v>
      </c>
    </row>
    <row r="140" spans="1:3" x14ac:dyDescent="0.25">
      <c r="A140">
        <v>2040</v>
      </c>
      <c r="B140" t="s">
        <v>143</v>
      </c>
      <c r="C140">
        <v>0</v>
      </c>
    </row>
    <row r="141" spans="1:3" x14ac:dyDescent="0.25">
      <c r="A141">
        <v>2041</v>
      </c>
      <c r="B141" t="s">
        <v>143</v>
      </c>
      <c r="C141">
        <v>0</v>
      </c>
    </row>
    <row r="142" spans="1:3" x14ac:dyDescent="0.25">
      <c r="A142">
        <v>2042</v>
      </c>
      <c r="B142" t="s">
        <v>143</v>
      </c>
      <c r="C142">
        <v>0</v>
      </c>
    </row>
    <row r="143" spans="1:3" x14ac:dyDescent="0.25">
      <c r="A143">
        <v>2043</v>
      </c>
      <c r="B143" t="s">
        <v>143</v>
      </c>
      <c r="C143">
        <v>0</v>
      </c>
    </row>
    <row r="144" spans="1:3" x14ac:dyDescent="0.25">
      <c r="A144">
        <v>2044</v>
      </c>
      <c r="B144" t="s">
        <v>143</v>
      </c>
      <c r="C144">
        <v>0</v>
      </c>
    </row>
    <row r="145" spans="1:4" x14ac:dyDescent="0.25">
      <c r="A145">
        <v>2045</v>
      </c>
      <c r="B145" t="s">
        <v>143</v>
      </c>
      <c r="C145">
        <v>0</v>
      </c>
    </row>
    <row r="146" spans="1:4" x14ac:dyDescent="0.25">
      <c r="A146">
        <v>2046</v>
      </c>
      <c r="B146" t="s">
        <v>143</v>
      </c>
      <c r="C146">
        <v>0</v>
      </c>
    </row>
    <row r="147" spans="1:4" x14ac:dyDescent="0.25">
      <c r="A147">
        <v>2022</v>
      </c>
      <c r="B147" t="s">
        <v>141</v>
      </c>
      <c r="C147" s="4">
        <v>0</v>
      </c>
    </row>
    <row r="148" spans="1:4" x14ac:dyDescent="0.25">
      <c r="A148">
        <v>2023</v>
      </c>
      <c r="B148" t="s">
        <v>141</v>
      </c>
      <c r="C148" s="4">
        <v>0</v>
      </c>
    </row>
    <row r="149" spans="1:4" x14ac:dyDescent="0.25">
      <c r="A149">
        <v>2024</v>
      </c>
      <c r="B149" t="s">
        <v>141</v>
      </c>
      <c r="C149" s="4">
        <v>0</v>
      </c>
    </row>
    <row r="150" spans="1:4" x14ac:dyDescent="0.25">
      <c r="A150">
        <v>2025</v>
      </c>
      <c r="B150" t="s">
        <v>141</v>
      </c>
      <c r="C150" s="4">
        <v>0</v>
      </c>
    </row>
    <row r="151" spans="1:4" x14ac:dyDescent="0.25">
      <c r="A151">
        <v>2026</v>
      </c>
      <c r="B151" t="s">
        <v>141</v>
      </c>
      <c r="C151" s="4">
        <v>0</v>
      </c>
    </row>
    <row r="152" spans="1:4" x14ac:dyDescent="0.25">
      <c r="A152">
        <v>2027</v>
      </c>
      <c r="B152" t="s">
        <v>141</v>
      </c>
      <c r="C152" s="4">
        <v>0</v>
      </c>
      <c r="D152" s="4"/>
    </row>
    <row r="153" spans="1:4" x14ac:dyDescent="0.25">
      <c r="A153">
        <v>2028</v>
      </c>
      <c r="B153" t="s">
        <v>141</v>
      </c>
      <c r="C153" s="4">
        <v>0</v>
      </c>
      <c r="D153" s="4"/>
    </row>
    <row r="154" spans="1:4" x14ac:dyDescent="0.25">
      <c r="A154">
        <v>2029</v>
      </c>
      <c r="B154" t="s">
        <v>141</v>
      </c>
      <c r="C154" s="4">
        <v>0</v>
      </c>
      <c r="D154" s="4"/>
    </row>
    <row r="155" spans="1:4" x14ac:dyDescent="0.25">
      <c r="A155">
        <v>2030</v>
      </c>
      <c r="B155" t="s">
        <v>141</v>
      </c>
      <c r="C155" s="4">
        <v>0</v>
      </c>
      <c r="D155" s="4"/>
    </row>
    <row r="156" spans="1:4" x14ac:dyDescent="0.25">
      <c r="A156">
        <v>2031</v>
      </c>
      <c r="B156" t="s">
        <v>141</v>
      </c>
      <c r="C156" s="4">
        <v>0</v>
      </c>
      <c r="D156" s="4"/>
    </row>
    <row r="157" spans="1:4" x14ac:dyDescent="0.25">
      <c r="A157">
        <v>2032</v>
      </c>
      <c r="B157" t="s">
        <v>141</v>
      </c>
      <c r="C157" s="4">
        <v>0</v>
      </c>
      <c r="D157" s="4"/>
    </row>
    <row r="158" spans="1:4" x14ac:dyDescent="0.25">
      <c r="A158">
        <v>2033</v>
      </c>
      <c r="B158" t="s">
        <v>141</v>
      </c>
      <c r="C158" s="4">
        <v>0</v>
      </c>
      <c r="D158" s="4"/>
    </row>
    <row r="159" spans="1:4" x14ac:dyDescent="0.25">
      <c r="A159">
        <v>2034</v>
      </c>
      <c r="B159" t="s">
        <v>141</v>
      </c>
      <c r="C159" s="4">
        <v>0</v>
      </c>
      <c r="D159" s="4"/>
    </row>
    <row r="160" spans="1:4" x14ac:dyDescent="0.25">
      <c r="A160">
        <v>2035</v>
      </c>
      <c r="B160" t="s">
        <v>141</v>
      </c>
      <c r="C160" s="4">
        <v>0</v>
      </c>
      <c r="D160" s="4"/>
    </row>
    <row r="161" spans="1:4" x14ac:dyDescent="0.25">
      <c r="A161">
        <v>2036</v>
      </c>
      <c r="B161" t="s">
        <v>141</v>
      </c>
      <c r="C161" s="4">
        <v>0</v>
      </c>
      <c r="D161" s="4"/>
    </row>
    <row r="162" spans="1:4" x14ac:dyDescent="0.25">
      <c r="A162">
        <v>2037</v>
      </c>
      <c r="B162" t="s">
        <v>141</v>
      </c>
      <c r="C162" s="4">
        <v>0</v>
      </c>
      <c r="D162" s="4"/>
    </row>
    <row r="163" spans="1:4" x14ac:dyDescent="0.25">
      <c r="A163">
        <v>2038</v>
      </c>
      <c r="B163" t="s">
        <v>141</v>
      </c>
      <c r="C163" s="4">
        <v>0</v>
      </c>
    </row>
    <row r="164" spans="1:4" x14ac:dyDescent="0.25">
      <c r="A164">
        <v>2039</v>
      </c>
      <c r="B164" t="s">
        <v>141</v>
      </c>
      <c r="C164" s="4">
        <v>0</v>
      </c>
    </row>
    <row r="165" spans="1:4" x14ac:dyDescent="0.25">
      <c r="A165">
        <v>2040</v>
      </c>
      <c r="B165" t="s">
        <v>141</v>
      </c>
      <c r="C165" s="4">
        <v>0</v>
      </c>
    </row>
    <row r="166" spans="1:4" x14ac:dyDescent="0.25">
      <c r="A166">
        <v>2041</v>
      </c>
      <c r="B166" t="s">
        <v>141</v>
      </c>
      <c r="C166" s="4">
        <v>0</v>
      </c>
    </row>
    <row r="167" spans="1:4" x14ac:dyDescent="0.25">
      <c r="A167">
        <v>2042</v>
      </c>
      <c r="B167" t="s">
        <v>141</v>
      </c>
      <c r="C167" s="4">
        <v>0</v>
      </c>
    </row>
    <row r="168" spans="1:4" x14ac:dyDescent="0.25">
      <c r="A168">
        <v>2043</v>
      </c>
      <c r="B168" t="s">
        <v>141</v>
      </c>
      <c r="C168" s="4">
        <v>0</v>
      </c>
    </row>
    <row r="169" spans="1:4" x14ac:dyDescent="0.25">
      <c r="A169">
        <v>2044</v>
      </c>
      <c r="B169" t="s">
        <v>141</v>
      </c>
      <c r="C169" s="4">
        <v>0</v>
      </c>
    </row>
    <row r="170" spans="1:4" x14ac:dyDescent="0.25">
      <c r="A170">
        <v>2045</v>
      </c>
      <c r="B170" t="s">
        <v>141</v>
      </c>
      <c r="C170" s="4">
        <v>0</v>
      </c>
    </row>
    <row r="171" spans="1:4" x14ac:dyDescent="0.25">
      <c r="A171">
        <v>2046</v>
      </c>
      <c r="B171" t="s">
        <v>141</v>
      </c>
      <c r="C171">
        <v>0</v>
      </c>
    </row>
    <row r="172" spans="1:4" x14ac:dyDescent="0.25">
      <c r="A172">
        <v>2022</v>
      </c>
      <c r="B172" t="s">
        <v>155</v>
      </c>
      <c r="C172" s="4">
        <v>28000</v>
      </c>
    </row>
    <row r="173" spans="1:4" x14ac:dyDescent="0.25">
      <c r="A173">
        <v>2023</v>
      </c>
      <c r="B173" t="s">
        <v>155</v>
      </c>
      <c r="C173" s="4">
        <v>28000</v>
      </c>
    </row>
    <row r="174" spans="1:4" x14ac:dyDescent="0.25">
      <c r="A174">
        <v>2024</v>
      </c>
      <c r="B174" t="s">
        <v>155</v>
      </c>
      <c r="C174" s="4">
        <v>28000</v>
      </c>
    </row>
    <row r="175" spans="1:4" x14ac:dyDescent="0.25">
      <c r="A175">
        <v>2025</v>
      </c>
      <c r="B175" t="s">
        <v>155</v>
      </c>
      <c r="C175" s="4">
        <v>28000</v>
      </c>
    </row>
    <row r="176" spans="1:4" x14ac:dyDescent="0.25">
      <c r="A176">
        <v>2026</v>
      </c>
      <c r="B176" t="s">
        <v>155</v>
      </c>
      <c r="C176" s="4">
        <v>28000</v>
      </c>
    </row>
    <row r="177" spans="1:3" x14ac:dyDescent="0.25">
      <c r="A177">
        <v>2027</v>
      </c>
      <c r="B177" t="s">
        <v>155</v>
      </c>
      <c r="C177" s="4">
        <v>28000</v>
      </c>
    </row>
    <row r="178" spans="1:3" x14ac:dyDescent="0.25">
      <c r="A178">
        <v>2028</v>
      </c>
      <c r="B178" t="s">
        <v>155</v>
      </c>
      <c r="C178" s="4">
        <v>28000</v>
      </c>
    </row>
    <row r="179" spans="1:3" x14ac:dyDescent="0.25">
      <c r="A179">
        <v>2029</v>
      </c>
      <c r="B179" t="s">
        <v>155</v>
      </c>
      <c r="C179" s="4">
        <v>28000</v>
      </c>
    </row>
    <row r="180" spans="1:3" x14ac:dyDescent="0.25">
      <c r="A180">
        <v>2030</v>
      </c>
      <c r="B180" t="s">
        <v>155</v>
      </c>
      <c r="C180" s="4">
        <v>28000</v>
      </c>
    </row>
    <row r="181" spans="1:3" x14ac:dyDescent="0.25">
      <c r="A181">
        <v>2031</v>
      </c>
      <c r="B181" t="s">
        <v>155</v>
      </c>
      <c r="C181" s="4">
        <v>28000</v>
      </c>
    </row>
    <row r="182" spans="1:3" x14ac:dyDescent="0.25">
      <c r="A182">
        <v>2032</v>
      </c>
      <c r="B182" t="s">
        <v>155</v>
      </c>
      <c r="C182" s="4">
        <v>28000</v>
      </c>
    </row>
    <row r="183" spans="1:3" x14ac:dyDescent="0.25">
      <c r="A183">
        <v>2033</v>
      </c>
      <c r="B183" t="s">
        <v>155</v>
      </c>
      <c r="C183" s="4">
        <v>28000</v>
      </c>
    </row>
    <row r="184" spans="1:3" x14ac:dyDescent="0.25">
      <c r="A184">
        <v>2034</v>
      </c>
      <c r="B184" t="s">
        <v>155</v>
      </c>
      <c r="C184" s="4">
        <v>28000</v>
      </c>
    </row>
    <row r="185" spans="1:3" x14ac:dyDescent="0.25">
      <c r="A185">
        <v>2035</v>
      </c>
      <c r="B185" t="s">
        <v>155</v>
      </c>
      <c r="C185" s="4">
        <v>28000</v>
      </c>
    </row>
    <row r="186" spans="1:3" x14ac:dyDescent="0.25">
      <c r="A186">
        <v>2036</v>
      </c>
      <c r="B186" t="s">
        <v>155</v>
      </c>
      <c r="C186" s="4">
        <v>28000</v>
      </c>
    </row>
    <row r="187" spans="1:3" x14ac:dyDescent="0.25">
      <c r="A187">
        <v>2037</v>
      </c>
      <c r="B187" t="s">
        <v>155</v>
      </c>
      <c r="C187" s="4">
        <v>28000</v>
      </c>
    </row>
    <row r="188" spans="1:3" x14ac:dyDescent="0.25">
      <c r="A188">
        <v>2038</v>
      </c>
      <c r="B188" t="s">
        <v>155</v>
      </c>
      <c r="C188" s="4">
        <v>28000</v>
      </c>
    </row>
    <row r="189" spans="1:3" x14ac:dyDescent="0.25">
      <c r="A189">
        <v>2039</v>
      </c>
      <c r="B189" t="s">
        <v>155</v>
      </c>
      <c r="C189" s="4">
        <v>28000</v>
      </c>
    </row>
    <row r="190" spans="1:3" x14ac:dyDescent="0.25">
      <c r="A190">
        <v>2040</v>
      </c>
      <c r="B190" t="s">
        <v>155</v>
      </c>
      <c r="C190" s="4">
        <v>28000</v>
      </c>
    </row>
  </sheetData>
  <phoneticPr fontId="5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Energy Demand</vt:lpstr>
      <vt:lpstr>Defined Supply</vt:lpstr>
      <vt:lpstr>Fuel Production</vt:lpstr>
      <vt:lpstr>Feedstock Limits</vt:lpstr>
      <vt:lpstr>Coproducts</vt:lpstr>
      <vt:lpstr>Production Limits</vt:lpstr>
      <vt:lpstr>Feedstock</vt:lpstr>
      <vt:lpstr>LCFS Benchmark</vt:lpstr>
      <vt:lpstr>Credit Type Limits</vt:lpstr>
      <vt:lpstr>Blend Requirements</vt:lpstr>
      <vt:lpstr>Additional Credits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Kessler, Jeff@ARB</cp:lastModifiedBy>
  <dcterms:created xsi:type="dcterms:W3CDTF">2022-03-22T21:00:26Z</dcterms:created>
  <dcterms:modified xsi:type="dcterms:W3CDTF">2025-02-21T16:43:58Z</dcterms:modified>
</cp:coreProperties>
</file>