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arb-my.sharepoint.com/personal/jeff_kessler_arb_ca_gov/Documents/Documents/GitHub/CATS/scenarios/BAUScenario/"/>
    </mc:Choice>
  </mc:AlternateContent>
  <xr:revisionPtr revIDLastSave="800" documentId="108_{45618FC2-8E48-4B2A-A13D-96D16367B1EC}" xr6:coauthVersionLast="46" xr6:coauthVersionMax="46" xr10:uidLastSave="{3A646AE0-5216-49EA-8CB1-A647AC58B1C0}"/>
  <bookViews>
    <workbookView xWindow="1515" yWindow="1515" windowWidth="21990" windowHeight="13410" activeTab="2" xr2:uid="{00000000-000D-0000-FFFF-FFFF00000000}"/>
  </bookViews>
  <sheets>
    <sheet name="Energy Demand" sheetId="1" r:id="rId1"/>
    <sheet name="Defined Supply" sheetId="2" r:id="rId2"/>
    <sheet name="Fuel Production" sheetId="3" r:id="rId3"/>
    <sheet name="Coproducts" sheetId="10" r:id="rId4"/>
    <sheet name="Production Limits" sheetId="4" r:id="rId5"/>
    <sheet name="Feedstock" sheetId="5" r:id="rId6"/>
    <sheet name="LCFS Benchmark" sheetId="6" r:id="rId7"/>
    <sheet name="Credit Type Limits" sheetId="7" r:id="rId8"/>
    <sheet name="Additional Credits" sheetId="8" r:id="rId9"/>
    <sheet name="Blend Requirements" sheetId="9" r:id="rId10"/>
  </sheets>
  <definedNames>
    <definedName name="_xlnm._FilterDatabase" localSheetId="2" hidden="1">'Fuel Production'!$A$1:$U$56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2" i="3" l="1"/>
  <c r="T48" i="3"/>
  <c r="T47" i="3"/>
  <c r="T55" i="3"/>
  <c r="T53" i="3"/>
  <c r="T50" i="3"/>
  <c r="T49" i="3"/>
  <c r="T56" i="3"/>
  <c r="T54" i="3"/>
  <c r="T51" i="3"/>
  <c r="I16" i="3"/>
  <c r="I23" i="3" s="1"/>
  <c r="I15" i="3"/>
  <c r="I22" i="3" s="1"/>
  <c r="G16" i="3"/>
  <c r="G23" i="3" s="1"/>
  <c r="G15" i="3"/>
  <c r="G22" i="3" s="1"/>
  <c r="E16" i="3"/>
  <c r="E23" i="3" s="1"/>
  <c r="E15" i="3"/>
  <c r="E22" i="3" s="1"/>
  <c r="G24" i="3"/>
  <c r="I25" i="3"/>
  <c r="AL2" i="5" l="1"/>
  <c r="AF1" i="5"/>
  <c r="AG1" i="5" s="1"/>
  <c r="AH1" i="5" s="1"/>
  <c r="AI1" i="5" s="1"/>
  <c r="AJ1" i="5" s="1"/>
  <c r="AK1" i="5" s="1"/>
  <c r="AL1" i="5" s="1"/>
  <c r="A80" i="4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B80" i="4"/>
  <c r="C80" i="4"/>
  <c r="A81" i="4"/>
  <c r="B81" i="4"/>
  <c r="B83" i="4" s="1"/>
  <c r="B85" i="4" s="1"/>
  <c r="B87" i="4" s="1"/>
  <c r="B89" i="4" s="1"/>
  <c r="B91" i="4" s="1"/>
  <c r="B93" i="4" s="1"/>
  <c r="B95" i="4" s="1"/>
  <c r="B97" i="4" s="1"/>
  <c r="B99" i="4" s="1"/>
  <c r="B101" i="4" s="1"/>
  <c r="B103" i="4" s="1"/>
  <c r="B105" i="4" s="1"/>
  <c r="B107" i="4" s="1"/>
  <c r="B109" i="4" s="1"/>
  <c r="B111" i="4" s="1"/>
  <c r="B113" i="4" s="1"/>
  <c r="B115" i="4" s="1"/>
  <c r="B117" i="4" s="1"/>
  <c r="B119" i="4" s="1"/>
  <c r="B121" i="4" s="1"/>
  <c r="B123" i="4" s="1"/>
  <c r="C81" i="4"/>
  <c r="B82" i="4"/>
  <c r="B84" i="4" s="1"/>
  <c r="B86" i="4" s="1"/>
  <c r="B88" i="4" s="1"/>
  <c r="B90" i="4" s="1"/>
  <c r="B92" i="4" s="1"/>
  <c r="B94" i="4" s="1"/>
  <c r="B96" i="4" s="1"/>
  <c r="B98" i="4" s="1"/>
  <c r="B100" i="4" s="1"/>
  <c r="B102" i="4" s="1"/>
  <c r="B104" i="4" s="1"/>
  <c r="B106" i="4" s="1"/>
  <c r="B108" i="4" s="1"/>
  <c r="B110" i="4" s="1"/>
  <c r="B112" i="4" s="1"/>
  <c r="B114" i="4" s="1"/>
  <c r="B116" i="4" s="1"/>
  <c r="B118" i="4" s="1"/>
  <c r="B120" i="4" s="1"/>
  <c r="B122" i="4" s="1"/>
  <c r="B124" i="4" s="1"/>
  <c r="C82" i="4"/>
  <c r="A83" i="4"/>
  <c r="C83" i="4"/>
  <c r="C84" i="4"/>
  <c r="C86" i="4" s="1"/>
  <c r="C88" i="4" s="1"/>
  <c r="C90" i="4" s="1"/>
  <c r="C92" i="4" s="1"/>
  <c r="C94" i="4" s="1"/>
  <c r="C96" i="4" s="1"/>
  <c r="C98" i="4" s="1"/>
  <c r="C100" i="4" s="1"/>
  <c r="C102" i="4" s="1"/>
  <c r="C104" i="4" s="1"/>
  <c r="C106" i="4" s="1"/>
  <c r="C108" i="4" s="1"/>
  <c r="C110" i="4" s="1"/>
  <c r="C112" i="4" s="1"/>
  <c r="C114" i="4" s="1"/>
  <c r="C116" i="4" s="1"/>
  <c r="C118" i="4" s="1"/>
  <c r="C120" i="4" s="1"/>
  <c r="C122" i="4" s="1"/>
  <c r="C124" i="4" s="1"/>
  <c r="A85" i="4"/>
  <c r="C85" i="4"/>
  <c r="A87" i="4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C87" i="4"/>
  <c r="C89" i="4"/>
  <c r="C91" i="4" s="1"/>
  <c r="C93" i="4" s="1"/>
  <c r="C95" i="4" s="1"/>
  <c r="C97" i="4" s="1"/>
  <c r="C99" i="4" s="1"/>
  <c r="C101" i="4" s="1"/>
  <c r="C103" i="4" s="1"/>
  <c r="C105" i="4" s="1"/>
  <c r="C107" i="4" s="1"/>
  <c r="C109" i="4" s="1"/>
  <c r="C111" i="4" s="1"/>
  <c r="C113" i="4" s="1"/>
  <c r="C115" i="4" s="1"/>
  <c r="C117" i="4" s="1"/>
  <c r="C119" i="4" s="1"/>
  <c r="C121" i="4" s="1"/>
  <c r="C123" i="4" s="1"/>
  <c r="C79" i="4"/>
  <c r="B79" i="4"/>
  <c r="A79" i="4"/>
  <c r="D22" i="9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8" i="9"/>
  <c r="D9" i="9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7" i="9"/>
  <c r="A61" i="4"/>
  <c r="A7" i="4"/>
  <c r="A9" i="4" s="1"/>
  <c r="A11" i="4" s="1"/>
  <c r="A13" i="4" s="1"/>
  <c r="A15" i="4" s="1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8" i="4"/>
  <c r="A10" i="4"/>
  <c r="A12" i="4" s="1"/>
  <c r="A14" i="4" s="1"/>
  <c r="A16" i="4" s="1"/>
  <c r="A18" i="4" s="1"/>
  <c r="A20" i="4" s="1"/>
  <c r="A22" i="4" s="1"/>
  <c r="A24" i="4" s="1"/>
  <c r="A26" i="4" s="1"/>
  <c r="A28" i="4" s="1"/>
  <c r="A30" i="4" s="1"/>
  <c r="A32" i="4" s="1"/>
  <c r="A34" i="4" s="1"/>
  <c r="A36" i="4" s="1"/>
  <c r="A38" i="4" s="1"/>
  <c r="A40" i="4" s="1"/>
  <c r="A42" i="4" s="1"/>
  <c r="A44" i="4" s="1"/>
  <c r="A46" i="4" s="1"/>
  <c r="A48" i="4" s="1"/>
  <c r="A50" i="4" s="1"/>
  <c r="A52" i="4" s="1"/>
  <c r="A54" i="4" s="1"/>
  <c r="A56" i="4" s="1"/>
  <c r="A58" i="4" s="1"/>
  <c r="A60" i="4" s="1"/>
  <c r="A6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2" i="6"/>
  <c r="C3" i="2"/>
  <c r="C2" i="2"/>
  <c r="T46" i="3"/>
  <c r="T45" i="3"/>
  <c r="T44" i="3"/>
  <c r="C6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40" i="3"/>
  <c r="I41" i="3"/>
  <c r="I42" i="3"/>
  <c r="I43" i="3"/>
  <c r="I39" i="3"/>
  <c r="T40" i="3"/>
  <c r="T41" i="3"/>
  <c r="T42" i="3"/>
  <c r="T43" i="3"/>
  <c r="T39" i="3"/>
  <c r="T36" i="3" l="1"/>
  <c r="T37" i="3"/>
  <c r="T38" i="3"/>
  <c r="T35" i="3"/>
  <c r="T28" i="3"/>
  <c r="T29" i="3"/>
  <c r="T30" i="3"/>
  <c r="T31" i="3"/>
  <c r="T32" i="3"/>
  <c r="T33" i="3"/>
  <c r="T34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C3" i="4"/>
  <c r="C2" i="4"/>
  <c r="G29" i="3" l="1"/>
  <c r="G30" i="3"/>
  <c r="G31" i="3"/>
  <c r="G32" i="3"/>
  <c r="G33" i="3"/>
  <c r="G34" i="3"/>
  <c r="G28" i="3"/>
  <c r="G27" i="3"/>
  <c r="M7" i="3"/>
  <c r="M6" i="3" l="1"/>
</calcChain>
</file>

<file path=xl/sharedStrings.xml><?xml version="1.0" encoding="utf-8"?>
<sst xmlns="http://schemas.openxmlformats.org/spreadsheetml/2006/main" count="1296" uniqueCount="144">
  <si>
    <t>Year</t>
  </si>
  <si>
    <t>Fuel Pool</t>
  </si>
  <si>
    <t>Energy</t>
  </si>
  <si>
    <t>Fuel</t>
  </si>
  <si>
    <t>Policy Attribution</t>
  </si>
  <si>
    <t>Feedstock</t>
  </si>
  <si>
    <t>Conversion Cost</t>
  </si>
  <si>
    <t>Units Notes</t>
  </si>
  <si>
    <t>Conversion Yield</t>
  </si>
  <si>
    <t>Conversion Units</t>
  </si>
  <si>
    <t>Carbon Intensity</t>
  </si>
  <si>
    <t>Exogenous Subsidy</t>
  </si>
  <si>
    <t>Subsidy Unit Notes</t>
  </si>
  <si>
    <t>Credit Type</t>
  </si>
  <si>
    <t>LCFS Benchmark</t>
  </si>
  <si>
    <t>Blend Requirement</t>
  </si>
  <si>
    <t>Results Units</t>
  </si>
  <si>
    <t>Results Notes</t>
  </si>
  <si>
    <t>Maximum Volume</t>
  </si>
  <si>
    <t>Maximum YoY Percent Change</t>
  </si>
  <si>
    <t>Units</t>
  </si>
  <si>
    <t>Benchmark</t>
  </si>
  <si>
    <t>Standard</t>
  </si>
  <si>
    <t>Minimum</t>
  </si>
  <si>
    <t>Maximum</t>
  </si>
  <si>
    <t>Quantity</t>
  </si>
  <si>
    <t>Requirement Name</t>
  </si>
  <si>
    <t>Minimum Percent Energy</t>
  </si>
  <si>
    <t>Maximum Percent Energy</t>
  </si>
  <si>
    <t>CNG</t>
  </si>
  <si>
    <t>Diesel</t>
  </si>
  <si>
    <t>Gasoline</t>
  </si>
  <si>
    <t>Renewable Diesel</t>
  </si>
  <si>
    <t>Virgin Oils</t>
  </si>
  <si>
    <t>MJ/ton</t>
  </si>
  <si>
    <t>$/ton</t>
  </si>
  <si>
    <t>$/MJ</t>
  </si>
  <si>
    <t>Waste Oils</t>
  </si>
  <si>
    <t>Biodiesel</t>
  </si>
  <si>
    <t>Renewable Gasoline</t>
  </si>
  <si>
    <t>Natural Gas</t>
  </si>
  <si>
    <t>Oil</t>
  </si>
  <si>
    <t>Ethanol</t>
  </si>
  <si>
    <t>Corn</t>
  </si>
  <si>
    <t>Jet Fuel</t>
  </si>
  <si>
    <t>Electricity</t>
  </si>
  <si>
    <t>LDV-e</t>
  </si>
  <si>
    <t>E85</t>
  </si>
  <si>
    <t>CCS</t>
  </si>
  <si>
    <t>HDV-H2</t>
  </si>
  <si>
    <t>Landfills</t>
  </si>
  <si>
    <t>Alt Jet</t>
  </si>
  <si>
    <t>HDV Hydrogen</t>
  </si>
  <si>
    <t>HDV Hydrogen-CCS</t>
  </si>
  <si>
    <t>Conv. Jet</t>
  </si>
  <si>
    <t>DACCS</t>
  </si>
  <si>
    <t>$/ton sequestered</t>
  </si>
  <si>
    <t>ton/ton</t>
  </si>
  <si>
    <t>Ethanol w. CCS</t>
  </si>
  <si>
    <t>DieselBenchmark</t>
  </si>
  <si>
    <t>GasolineBenchmark</t>
  </si>
  <si>
    <t>JetBenchmark</t>
  </si>
  <si>
    <t>$/MWh</t>
  </si>
  <si>
    <t>MJ/MWh</t>
  </si>
  <si>
    <t>$/barrel</t>
  </si>
  <si>
    <t>$/barrel and barrels</t>
  </si>
  <si>
    <t>$/MMBTU</t>
  </si>
  <si>
    <t>DACCSBenchmark</t>
  </si>
  <si>
    <t>MJ/barrel</t>
  </si>
  <si>
    <t>gCO2e/MJ</t>
  </si>
  <si>
    <t>gCO2e/ton</t>
  </si>
  <si>
    <t>inf</t>
  </si>
  <si>
    <t>$/bushel</t>
  </si>
  <si>
    <t>MJ/bushel</t>
  </si>
  <si>
    <t>EthanolBlend</t>
  </si>
  <si>
    <t>BiodieselBlend</t>
  </si>
  <si>
    <t>Notes</t>
  </si>
  <si>
    <t>10% EtOH By Volume</t>
  </si>
  <si>
    <t>17% Biodiesel by Volume</t>
  </si>
  <si>
    <t>References</t>
  </si>
  <si>
    <t>https://www.ams.usda.gov/mnreports/nw_gr212.txt</t>
  </si>
  <si>
    <t>MJ/MMBTU</t>
  </si>
  <si>
    <t>Default</t>
  </si>
  <si>
    <t>EER</t>
  </si>
  <si>
    <t>From regerssion on spot market prices using EIA Data</t>
  </si>
  <si>
    <t>No Subsidy as E85 expansion sets RIN prices</t>
  </si>
  <si>
    <t>Assuming CCS @ 50$/ton</t>
  </si>
  <si>
    <t>https://afdc.energy.gov/fuels/prices.html</t>
  </si>
  <si>
    <t>E85Blend</t>
  </si>
  <si>
    <t>LDV-H2</t>
  </si>
  <si>
    <t>LDV Hydrogen</t>
  </si>
  <si>
    <t>LDV Hydrogen-CCS</t>
  </si>
  <si>
    <t>LDV-e (Dairy Gas)</t>
  </si>
  <si>
    <t>LDV-e (0-CI)</t>
  </si>
  <si>
    <t>LDV-e (grid)</t>
  </si>
  <si>
    <t>Production Multiplier</t>
  </si>
  <si>
    <t>Base Fuel</t>
  </si>
  <si>
    <t>Exceed?</t>
  </si>
  <si>
    <t>Electricity for LDVs</t>
  </si>
  <si>
    <t>Hydrogen for HDV</t>
  </si>
  <si>
    <t>Alternative Jet Fuel</t>
  </si>
  <si>
    <t>Conventional Jet Fuel</t>
  </si>
  <si>
    <t>Air Capture Credits</t>
  </si>
  <si>
    <t>Hydrogen for LDV</t>
  </si>
  <si>
    <t>Results Name</t>
  </si>
  <si>
    <t>Results Multiplier</t>
  </si>
  <si>
    <t>Converts from MJ to MM GGE</t>
  </si>
  <si>
    <t>mm gal</t>
  </si>
  <si>
    <t>mm kg</t>
  </si>
  <si>
    <t>mm DGE</t>
  </si>
  <si>
    <t>MMT</t>
  </si>
  <si>
    <t>1000 MWh</t>
  </si>
  <si>
    <t>ULSD</t>
  </si>
  <si>
    <t>CARBOB</t>
  </si>
  <si>
    <t>HRI + FCI Credits</t>
  </si>
  <si>
    <t>Incremental Deficits</t>
  </si>
  <si>
    <t>Fixed Guideway</t>
  </si>
  <si>
    <t>Forklift Credits</t>
  </si>
  <si>
    <t>Other offroad</t>
  </si>
  <si>
    <t>Additional Credits</t>
  </si>
  <si>
    <t>Non-Calculated Credits</t>
  </si>
  <si>
    <t>NA</t>
  </si>
  <si>
    <t>credit/credit</t>
  </si>
  <si>
    <t>$/credit</t>
  </si>
  <si>
    <t>Incremental Deficits. Avg from 2022 LRT</t>
  </si>
  <si>
    <t>Cost is set high so additional credits aren't produced beyond what is automatically added</t>
  </si>
  <si>
    <t>Crop</t>
  </si>
  <si>
    <t>HDV-e</t>
  </si>
  <si>
    <t>HDV-e (Dairy Gas)</t>
  </si>
  <si>
    <t>HDV-e (grid)</t>
  </si>
  <si>
    <t>HDV-e (0-CI)</t>
  </si>
  <si>
    <t>Electricity for HDVs</t>
  </si>
  <si>
    <t>CNG from Dairies</t>
  </si>
  <si>
    <t>5 MJ of Alt Jet produced per 100 MJ of RD</t>
  </si>
  <si>
    <t>5 MJ of Rewewable Gasoline per 100 MJ of RD</t>
  </si>
  <si>
    <t>Reduction Percent</t>
  </si>
  <si>
    <t>Dairy Gas to RNG</t>
  </si>
  <si>
    <t>Dairy Gas to Electricity</t>
  </si>
  <si>
    <t>Landfill CNG</t>
  </si>
  <si>
    <t>HDV-H2 (0-CI)</t>
  </si>
  <si>
    <t>LDV-H2 (0-CI)</t>
  </si>
  <si>
    <t>Dairy Gas for CNG</t>
  </si>
  <si>
    <t>Landfill Gas for CNG</t>
  </si>
  <si>
    <t>NG for CNG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</si>
</sst>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MS Shell Dlg 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11" fontId="0" fillId="0" borderId="0" xfId="0" applyNumberFormat="1"/>
    <xf numFmtId="0" fontId="2" fillId="2" borderId="3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center" wrapText="1"/>
    </xf>
    <xf numFmtId="9" fontId="0" fillId="0" borderId="0" xfId="0" applyNumberFormat="1"/>
    <xf numFmtId="0" fontId="1" fillId="0" borderId="4" xfId="0" applyFont="1" applyFill="1" applyBorder="1" applyAlignment="1">
      <alignment horizontal="center" vertical="top"/>
    </xf>
    <xf numFmtId="1" fontId="0" fillId="0" borderId="0" xfId="0" applyNumberFormat="1"/>
    <xf numFmtId="44" fontId="0" fillId="0" borderId="0" xfId="1" applyFont="1"/>
    <xf numFmtId="164" fontId="0" fillId="0" borderId="0" xfId="1" applyNumberFormat="1" applyFont="1"/>
    <xf numFmtId="8" fontId="0" fillId="0" borderId="0" xfId="0" applyNumberFormat="1"/>
    <xf numFmtId="0" fontId="2" fillId="2" borderId="5" xfId="0" applyFont="1" applyFill="1" applyBorder="1" applyAlignment="1">
      <alignment horizontal="right" vertical="center" wrapText="1"/>
    </xf>
    <xf numFmtId="0" fontId="4" fillId="0" borderId="0" xfId="0" applyFont="1"/>
    <xf numFmtId="0" fontId="1" fillId="0" borderId="4" xfId="0" applyFont="1" applyBorder="1" applyAlignment="1">
      <alignment horizontal="center" vertical="top"/>
    </xf>
    <xf numFmtId="0" fontId="0" fillId="0" borderId="0" xfId="0" quotePrefix="1"/>
    <xf numFmtId="0" fontId="2" fillId="2" borderId="0" xfId="0" applyFont="1" applyFill="1" applyAlignment="1">
      <alignment horizontal="right" vertical="center" wrapText="1"/>
    </xf>
    <xf numFmtId="165" fontId="0" fillId="0" borderId="0" xfId="2" applyNumberFormat="1" applyFont="1"/>
    <xf numFmtId="2" fontId="0" fillId="0" borderId="0" xfId="0" applyNumberFormat="1"/>
    <xf numFmtId="0" fontId="0" fillId="0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72"/>
  <sheetViews>
    <sheetView topLeftCell="A133" zoomScale="82" zoomScaleNormal="100" workbookViewId="0">
      <selection activeCell="E172" sqref="E172"/>
    </sheetView>
  </sheetViews>
  <sheetFormatPr defaultRowHeight="15" x14ac:dyDescent="0.25"/>
  <cols>
    <col min="1" max="1" width="9.28515625" bestFit="1" customWidth="1"/>
    <col min="3" max="3" width="12.7109375" bestFit="1" customWidth="1"/>
    <col min="4" max="4" width="12.85546875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5" t="s">
        <v>97</v>
      </c>
      <c r="E1" s="15" t="s">
        <v>76</v>
      </c>
    </row>
    <row r="2" spans="1:5" x14ac:dyDescent="0.25">
      <c r="A2" s="2">
        <v>2022</v>
      </c>
      <c r="B2" s="3" t="s">
        <v>31</v>
      </c>
      <c r="C2" s="2">
        <v>1633964216955.0972</v>
      </c>
      <c r="D2" s="17" t="b">
        <v>0</v>
      </c>
    </row>
    <row r="3" spans="1:5" x14ac:dyDescent="0.25">
      <c r="A3" s="2">
        <v>2023</v>
      </c>
      <c r="B3" s="3" t="s">
        <v>31</v>
      </c>
      <c r="C3" s="2">
        <v>1601070987026.4329</v>
      </c>
      <c r="D3" s="17" t="b">
        <v>0</v>
      </c>
    </row>
    <row r="4" spans="1:5" x14ac:dyDescent="0.25">
      <c r="A4" s="2">
        <v>2024</v>
      </c>
      <c r="B4" s="3" t="s">
        <v>31</v>
      </c>
      <c r="C4" s="2">
        <v>1565148667944.7292</v>
      </c>
      <c r="D4" s="17" t="b">
        <v>0</v>
      </c>
    </row>
    <row r="5" spans="1:5" x14ac:dyDescent="0.25">
      <c r="A5" s="2">
        <v>2025</v>
      </c>
      <c r="B5" s="3" t="s">
        <v>31</v>
      </c>
      <c r="C5" s="2">
        <v>1528384003876.4238</v>
      </c>
      <c r="D5" s="17" t="b">
        <v>0</v>
      </c>
    </row>
    <row r="6" spans="1:5" x14ac:dyDescent="0.25">
      <c r="A6" s="2">
        <v>2026</v>
      </c>
      <c r="B6" s="3" t="s">
        <v>31</v>
      </c>
      <c r="C6" s="2">
        <v>1487299546846.9709</v>
      </c>
      <c r="D6" s="17" t="b">
        <v>0</v>
      </c>
    </row>
    <row r="7" spans="1:5" x14ac:dyDescent="0.25">
      <c r="A7" s="2">
        <v>2027</v>
      </c>
      <c r="B7" s="3" t="s">
        <v>31</v>
      </c>
      <c r="C7" s="2">
        <v>1444593251894.7053</v>
      </c>
      <c r="D7" s="17" t="b">
        <v>0</v>
      </c>
    </row>
    <row r="8" spans="1:5" x14ac:dyDescent="0.25">
      <c r="A8" s="2">
        <v>2028</v>
      </c>
      <c r="B8" s="3" t="s">
        <v>31</v>
      </c>
      <c r="C8" s="2">
        <v>1398952193371.5366</v>
      </c>
      <c r="D8" s="17" t="b">
        <v>0</v>
      </c>
    </row>
    <row r="9" spans="1:5" x14ac:dyDescent="0.25">
      <c r="A9" s="2">
        <v>2029</v>
      </c>
      <c r="B9" s="3" t="s">
        <v>31</v>
      </c>
      <c r="C9" s="2">
        <v>1347608249759.2622</v>
      </c>
      <c r="D9" s="17" t="b">
        <v>0</v>
      </c>
    </row>
    <row r="10" spans="1:5" x14ac:dyDescent="0.25">
      <c r="A10" s="2">
        <v>2030</v>
      </c>
      <c r="B10" s="3" t="s">
        <v>31</v>
      </c>
      <c r="C10" s="2">
        <v>1290144991927.7671</v>
      </c>
      <c r="D10" s="17" t="b">
        <v>0</v>
      </c>
    </row>
    <row r="11" spans="1:5" x14ac:dyDescent="0.25">
      <c r="A11" s="2">
        <v>2031</v>
      </c>
      <c r="B11" s="3" t="s">
        <v>31</v>
      </c>
      <c r="C11" s="2">
        <v>1227193808326.54</v>
      </c>
      <c r="D11" s="17" t="b">
        <v>0</v>
      </c>
    </row>
    <row r="12" spans="1:5" x14ac:dyDescent="0.25">
      <c r="A12" s="2">
        <v>2032</v>
      </c>
      <c r="B12" s="3" t="s">
        <v>31</v>
      </c>
      <c r="C12" s="2">
        <v>1162417061991.198</v>
      </c>
      <c r="D12" s="17" t="b">
        <v>0</v>
      </c>
    </row>
    <row r="13" spans="1:5" x14ac:dyDescent="0.25">
      <c r="A13" s="2">
        <v>2033</v>
      </c>
      <c r="B13" s="3" t="s">
        <v>31</v>
      </c>
      <c r="C13" s="2">
        <v>1091786425906.682</v>
      </c>
      <c r="D13" s="17" t="b">
        <v>0</v>
      </c>
    </row>
    <row r="14" spans="1:5" x14ac:dyDescent="0.25">
      <c r="A14" s="2">
        <v>2034</v>
      </c>
      <c r="B14" s="3" t="s">
        <v>31</v>
      </c>
      <c r="C14" s="2">
        <v>1014987076079.493</v>
      </c>
      <c r="D14" s="17" t="b">
        <v>0</v>
      </c>
    </row>
    <row r="15" spans="1:5" x14ac:dyDescent="0.25">
      <c r="A15" s="2">
        <v>2035</v>
      </c>
      <c r="B15" s="3" t="s">
        <v>31</v>
      </c>
      <c r="C15" s="2">
        <v>931802081545.3634</v>
      </c>
      <c r="D15" s="17" t="b">
        <v>0</v>
      </c>
    </row>
    <row r="16" spans="1:5" x14ac:dyDescent="0.25">
      <c r="A16" s="2">
        <v>2036</v>
      </c>
      <c r="B16" s="3" t="s">
        <v>31</v>
      </c>
      <c r="C16" s="2">
        <v>850735131975.17969</v>
      </c>
      <c r="D16" s="17" t="b">
        <v>0</v>
      </c>
    </row>
    <row r="17" spans="1:4" x14ac:dyDescent="0.25">
      <c r="A17" s="2">
        <v>2037</v>
      </c>
      <c r="B17" s="3" t="s">
        <v>31</v>
      </c>
      <c r="C17" s="2">
        <v>772448193545.81067</v>
      </c>
      <c r="D17" s="17" t="b">
        <v>0</v>
      </c>
    </row>
    <row r="18" spans="1:4" x14ac:dyDescent="0.25">
      <c r="A18" s="2">
        <v>2038</v>
      </c>
      <c r="B18" s="3" t="s">
        <v>31</v>
      </c>
      <c r="C18" s="2">
        <v>697260161705.66638</v>
      </c>
      <c r="D18" s="17" t="b">
        <v>0</v>
      </c>
    </row>
    <row r="19" spans="1:4" x14ac:dyDescent="0.25">
      <c r="A19" s="2">
        <v>2039</v>
      </c>
      <c r="B19" s="3" t="s">
        <v>31</v>
      </c>
      <c r="C19" s="2">
        <v>625514691853.27246</v>
      </c>
      <c r="D19" s="17" t="b">
        <v>0</v>
      </c>
    </row>
    <row r="20" spans="1:4" x14ac:dyDescent="0.25">
      <c r="A20" s="2">
        <v>2040</v>
      </c>
      <c r="B20" s="3" t="s">
        <v>31</v>
      </c>
      <c r="C20" s="2">
        <v>557197651214.51086</v>
      </c>
      <c r="D20" s="17" t="b">
        <v>0</v>
      </c>
    </row>
    <row r="21" spans="1:4" x14ac:dyDescent="0.25">
      <c r="A21" s="2">
        <v>2041</v>
      </c>
      <c r="B21" s="3" t="s">
        <v>31</v>
      </c>
      <c r="C21" s="2">
        <v>492240384813.43634</v>
      </c>
      <c r="D21" s="17" t="b">
        <v>0</v>
      </c>
    </row>
    <row r="22" spans="1:4" x14ac:dyDescent="0.25">
      <c r="A22" s="2">
        <v>2042</v>
      </c>
      <c r="B22" s="3" t="s">
        <v>31</v>
      </c>
      <c r="C22" s="2">
        <v>431009564298.15631</v>
      </c>
      <c r="D22" s="17" t="b">
        <v>0</v>
      </c>
    </row>
    <row r="23" spans="1:4" x14ac:dyDescent="0.25">
      <c r="A23" s="2">
        <v>2043</v>
      </c>
      <c r="B23" s="3" t="s">
        <v>31</v>
      </c>
      <c r="C23" s="2">
        <v>373569497804.32074</v>
      </c>
      <c r="D23" s="17" t="b">
        <v>0</v>
      </c>
    </row>
    <row r="24" spans="1:4" x14ac:dyDescent="0.25">
      <c r="A24" s="2">
        <v>2044</v>
      </c>
      <c r="B24" s="3" t="s">
        <v>31</v>
      </c>
      <c r="C24" s="2">
        <v>319975631939.58868</v>
      </c>
      <c r="D24" s="17" t="b">
        <v>0</v>
      </c>
    </row>
    <row r="25" spans="1:4" x14ac:dyDescent="0.25">
      <c r="A25" s="2">
        <v>2045</v>
      </c>
      <c r="B25" s="3" t="s">
        <v>31</v>
      </c>
      <c r="C25" s="2">
        <v>270514954337.08945</v>
      </c>
      <c r="D25" s="17" t="b">
        <v>0</v>
      </c>
    </row>
    <row r="26" spans="1:4" x14ac:dyDescent="0.25">
      <c r="A26" s="2">
        <v>2022</v>
      </c>
      <c r="B26" s="3" t="s">
        <v>30</v>
      </c>
      <c r="C26" s="2">
        <v>508463913818.34174</v>
      </c>
      <c r="D26" s="17" t="b">
        <v>0</v>
      </c>
    </row>
    <row r="27" spans="1:4" x14ac:dyDescent="0.25">
      <c r="A27" s="2">
        <v>2023</v>
      </c>
      <c r="B27" s="3" t="s">
        <v>30</v>
      </c>
      <c r="C27" s="2">
        <v>510166171499.59064</v>
      </c>
      <c r="D27" s="17" t="b">
        <v>0</v>
      </c>
    </row>
    <row r="28" spans="1:4" x14ac:dyDescent="0.25">
      <c r="A28" s="2">
        <v>2024</v>
      </c>
      <c r="B28" s="3" t="s">
        <v>30</v>
      </c>
      <c r="C28" s="2">
        <v>509544563628.06799</v>
      </c>
      <c r="D28" s="17" t="b">
        <v>0</v>
      </c>
    </row>
    <row r="29" spans="1:4" x14ac:dyDescent="0.25">
      <c r="A29" s="2">
        <v>2025</v>
      </c>
      <c r="B29" s="3" t="s">
        <v>30</v>
      </c>
      <c r="C29" s="2">
        <v>507403394883.3252</v>
      </c>
      <c r="D29" s="17" t="b">
        <v>0</v>
      </c>
    </row>
    <row r="30" spans="1:4" x14ac:dyDescent="0.25">
      <c r="A30" s="2">
        <v>2026</v>
      </c>
      <c r="B30" s="3" t="s">
        <v>30</v>
      </c>
      <c r="C30" s="2">
        <v>502973787271.59369</v>
      </c>
      <c r="D30" s="17" t="b">
        <v>0</v>
      </c>
    </row>
    <row r="31" spans="1:4" x14ac:dyDescent="0.25">
      <c r="A31" s="2">
        <v>2027</v>
      </c>
      <c r="B31" s="3" t="s">
        <v>30</v>
      </c>
      <c r="C31" s="2">
        <v>496969405176.71637</v>
      </c>
      <c r="D31" s="17" t="b">
        <v>0</v>
      </c>
    </row>
    <row r="32" spans="1:4" x14ac:dyDescent="0.25">
      <c r="A32" s="2">
        <v>2028</v>
      </c>
      <c r="B32" s="3" t="s">
        <v>30</v>
      </c>
      <c r="C32" s="2">
        <v>489225307106.14941</v>
      </c>
      <c r="D32" s="17" t="b">
        <v>0</v>
      </c>
    </row>
    <row r="33" spans="1:4" x14ac:dyDescent="0.25">
      <c r="A33" s="2">
        <v>2029</v>
      </c>
      <c r="B33" s="3" t="s">
        <v>30</v>
      </c>
      <c r="C33" s="2">
        <v>481129959090.95264</v>
      </c>
      <c r="D33" s="17" t="b">
        <v>0</v>
      </c>
    </row>
    <row r="34" spans="1:4" x14ac:dyDescent="0.25">
      <c r="A34" s="2">
        <v>2030</v>
      </c>
      <c r="B34" s="3" t="s">
        <v>30</v>
      </c>
      <c r="C34" s="2">
        <v>472169252798.02301</v>
      </c>
      <c r="D34" s="17" t="b">
        <v>0</v>
      </c>
    </row>
    <row r="35" spans="1:4" x14ac:dyDescent="0.25">
      <c r="A35" s="2">
        <v>2031</v>
      </c>
      <c r="B35" s="3" t="s">
        <v>30</v>
      </c>
      <c r="C35" s="2">
        <v>463140806325.67847</v>
      </c>
      <c r="D35" s="17" t="b">
        <v>0</v>
      </c>
    </row>
    <row r="36" spans="1:4" x14ac:dyDescent="0.25">
      <c r="A36" s="2">
        <v>2032</v>
      </c>
      <c r="B36" s="3" t="s">
        <v>30</v>
      </c>
      <c r="C36" s="2">
        <v>453448078555.01538</v>
      </c>
      <c r="D36" s="17" t="b">
        <v>0</v>
      </c>
    </row>
    <row r="37" spans="1:4" x14ac:dyDescent="0.25">
      <c r="A37" s="2">
        <v>2033</v>
      </c>
      <c r="B37" s="3" t="s">
        <v>30</v>
      </c>
      <c r="C37" s="2">
        <v>442322480635.38269</v>
      </c>
      <c r="D37" s="17" t="b">
        <v>0</v>
      </c>
    </row>
    <row r="38" spans="1:4" x14ac:dyDescent="0.25">
      <c r="A38" s="2">
        <v>2034</v>
      </c>
      <c r="B38" s="3" t="s">
        <v>30</v>
      </c>
      <c r="C38" s="2">
        <v>429616170362.64331</v>
      </c>
      <c r="D38" s="17" t="b">
        <v>0</v>
      </c>
    </row>
    <row r="39" spans="1:4" x14ac:dyDescent="0.25">
      <c r="A39" s="2">
        <v>2035</v>
      </c>
      <c r="B39" s="3" t="s">
        <v>30</v>
      </c>
      <c r="C39" s="2">
        <v>414286067094.42572</v>
      </c>
      <c r="D39" s="17" t="b">
        <v>0</v>
      </c>
    </row>
    <row r="40" spans="1:4" x14ac:dyDescent="0.25">
      <c r="A40" s="2">
        <v>2036</v>
      </c>
      <c r="B40" s="3" t="s">
        <v>30</v>
      </c>
      <c r="C40" s="2">
        <v>396389294706.97351</v>
      </c>
      <c r="D40" s="17" t="b">
        <v>0</v>
      </c>
    </row>
    <row r="41" spans="1:4" x14ac:dyDescent="0.25">
      <c r="A41" s="2">
        <v>2037</v>
      </c>
      <c r="B41" s="3" t="s">
        <v>30</v>
      </c>
      <c r="C41" s="2">
        <v>377335197266.55829</v>
      </c>
      <c r="D41" s="17" t="b">
        <v>0</v>
      </c>
    </row>
    <row r="42" spans="1:4" x14ac:dyDescent="0.25">
      <c r="A42" s="2">
        <v>2038</v>
      </c>
      <c r="B42" s="3" t="s">
        <v>30</v>
      </c>
      <c r="C42" s="2">
        <v>357374148788.58655</v>
      </c>
      <c r="D42" s="17" t="b">
        <v>0</v>
      </c>
    </row>
    <row r="43" spans="1:4" x14ac:dyDescent="0.25">
      <c r="A43" s="2">
        <v>2039</v>
      </c>
      <c r="B43" s="3" t="s">
        <v>30</v>
      </c>
      <c r="C43" s="2">
        <v>335952045899.82056</v>
      </c>
      <c r="D43" s="17" t="b">
        <v>0</v>
      </c>
    </row>
    <row r="44" spans="1:4" x14ac:dyDescent="0.25">
      <c r="A44" s="2">
        <v>2040</v>
      </c>
      <c r="B44" s="3" t="s">
        <v>30</v>
      </c>
      <c r="C44" s="2">
        <v>313490469135.43921</v>
      </c>
      <c r="D44" s="17" t="b">
        <v>0</v>
      </c>
    </row>
    <row r="45" spans="1:4" x14ac:dyDescent="0.25">
      <c r="A45" s="2">
        <v>2041</v>
      </c>
      <c r="B45" s="3" t="s">
        <v>30</v>
      </c>
      <c r="C45" s="2">
        <v>291442140179.04669</v>
      </c>
      <c r="D45" s="17" t="b">
        <v>0</v>
      </c>
    </row>
    <row r="46" spans="1:4" x14ac:dyDescent="0.25">
      <c r="A46" s="2">
        <v>2042</v>
      </c>
      <c r="B46" s="3" t="s">
        <v>30</v>
      </c>
      <c r="C46" s="2">
        <v>269588389936.82581</v>
      </c>
      <c r="D46" s="17" t="b">
        <v>0</v>
      </c>
    </row>
    <row r="47" spans="1:4" x14ac:dyDescent="0.25">
      <c r="A47" s="2">
        <v>2043</v>
      </c>
      <c r="B47" s="3" t="s">
        <v>30</v>
      </c>
      <c r="C47" s="2">
        <v>248664742645.55414</v>
      </c>
      <c r="D47" s="17" t="b">
        <v>0</v>
      </c>
    </row>
    <row r="48" spans="1:4" x14ac:dyDescent="0.25">
      <c r="A48" s="2">
        <v>2044</v>
      </c>
      <c r="B48" s="3" t="s">
        <v>30</v>
      </c>
      <c r="C48" s="2">
        <v>228614554905.01138</v>
      </c>
      <c r="D48" s="17" t="b">
        <v>0</v>
      </c>
    </row>
    <row r="49" spans="1:4" x14ac:dyDescent="0.25">
      <c r="A49" s="2">
        <v>2045</v>
      </c>
      <c r="B49" s="3" t="s">
        <v>30</v>
      </c>
      <c r="C49" s="2">
        <v>170304548327.78601</v>
      </c>
      <c r="D49" s="17" t="b">
        <v>0</v>
      </c>
    </row>
    <row r="50" spans="1:4" x14ac:dyDescent="0.25">
      <c r="A50" s="2">
        <v>2022</v>
      </c>
      <c r="B50" s="3" t="s">
        <v>46</v>
      </c>
      <c r="C50" s="2">
        <v>8306567725.0276823</v>
      </c>
      <c r="D50" s="17" t="b">
        <v>0</v>
      </c>
    </row>
    <row r="51" spans="1:4" x14ac:dyDescent="0.25">
      <c r="A51" s="2">
        <v>2023</v>
      </c>
      <c r="B51" s="3" t="s">
        <v>46</v>
      </c>
      <c r="C51" s="2">
        <v>10906980501.627476</v>
      </c>
      <c r="D51" s="17" t="b">
        <v>0</v>
      </c>
    </row>
    <row r="52" spans="1:4" x14ac:dyDescent="0.25">
      <c r="A52" s="2">
        <v>2024</v>
      </c>
      <c r="B52" s="3" t="s">
        <v>46</v>
      </c>
      <c r="C52" s="2">
        <v>14121733314.790775</v>
      </c>
      <c r="D52" s="17" t="b">
        <v>0</v>
      </c>
    </row>
    <row r="53" spans="1:4" x14ac:dyDescent="0.25">
      <c r="A53" s="2">
        <v>2025</v>
      </c>
      <c r="B53" s="3" t="s">
        <v>46</v>
      </c>
      <c r="C53" s="2">
        <v>17992552041.391151</v>
      </c>
      <c r="D53" s="17" t="b">
        <v>0</v>
      </c>
    </row>
    <row r="54" spans="1:4" x14ac:dyDescent="0.25">
      <c r="A54" s="2">
        <v>2026</v>
      </c>
      <c r="B54" s="3" t="s">
        <v>46</v>
      </c>
      <c r="C54" s="2">
        <v>23034792275.640953</v>
      </c>
      <c r="D54" s="17" t="b">
        <v>0</v>
      </c>
    </row>
    <row r="55" spans="1:4" x14ac:dyDescent="0.25">
      <c r="A55" s="2">
        <v>2027</v>
      </c>
      <c r="B55" s="3" t="s">
        <v>46</v>
      </c>
      <c r="C55" s="2">
        <v>29256768013.043129</v>
      </c>
      <c r="D55" s="17" t="b">
        <v>0</v>
      </c>
    </row>
    <row r="56" spans="1:4" x14ac:dyDescent="0.25">
      <c r="A56" s="2">
        <v>2028</v>
      </c>
      <c r="B56" s="3" t="s">
        <v>46</v>
      </c>
      <c r="C56" s="2">
        <v>36772815238.919464</v>
      </c>
      <c r="D56" s="17" t="b">
        <v>0</v>
      </c>
    </row>
    <row r="57" spans="1:4" x14ac:dyDescent="0.25">
      <c r="A57" s="2">
        <v>2029</v>
      </c>
      <c r="B57" s="3" t="s">
        <v>46</v>
      </c>
      <c r="C57" s="2">
        <v>45679291279.308594</v>
      </c>
      <c r="D57" s="17" t="b">
        <v>0</v>
      </c>
    </row>
    <row r="58" spans="1:4" x14ac:dyDescent="0.25">
      <c r="A58" s="2">
        <v>2030</v>
      </c>
      <c r="B58" s="3" t="s">
        <v>46</v>
      </c>
      <c r="C58" s="2">
        <v>56131210119.991295</v>
      </c>
      <c r="D58" s="17" t="b">
        <v>0</v>
      </c>
    </row>
    <row r="59" spans="1:4" x14ac:dyDescent="0.25">
      <c r="A59" s="2">
        <v>2031</v>
      </c>
      <c r="B59" s="3" t="s">
        <v>46</v>
      </c>
      <c r="C59" s="2">
        <v>68040157556.6567</v>
      </c>
      <c r="D59" s="17" t="b">
        <v>0</v>
      </c>
    </row>
    <row r="60" spans="1:4" x14ac:dyDescent="0.25">
      <c r="A60" s="2">
        <v>2032</v>
      </c>
      <c r="B60" s="3" t="s">
        <v>46</v>
      </c>
      <c r="C60" s="2">
        <v>80042426304.19899</v>
      </c>
      <c r="D60" s="17" t="b">
        <v>0</v>
      </c>
    </row>
    <row r="61" spans="1:4" x14ac:dyDescent="0.25">
      <c r="A61" s="2">
        <v>2033</v>
      </c>
      <c r="B61" s="3" t="s">
        <v>46</v>
      </c>
      <c r="C61" s="2">
        <v>93370256996.650986</v>
      </c>
      <c r="D61" s="17" t="b">
        <v>0</v>
      </c>
    </row>
    <row r="62" spans="1:4" x14ac:dyDescent="0.25">
      <c r="A62" s="2">
        <v>2034</v>
      </c>
      <c r="B62" s="3" t="s">
        <v>46</v>
      </c>
      <c r="C62" s="2">
        <v>107989697414.15758</v>
      </c>
      <c r="D62" s="17" t="b">
        <v>0</v>
      </c>
    </row>
    <row r="63" spans="1:4" x14ac:dyDescent="0.25">
      <c r="A63" s="2">
        <v>2035</v>
      </c>
      <c r="B63" s="3" t="s">
        <v>46</v>
      </c>
      <c r="C63" s="2">
        <v>123891439826.32809</v>
      </c>
      <c r="D63" s="17" t="b">
        <v>0</v>
      </c>
    </row>
    <row r="64" spans="1:4" x14ac:dyDescent="0.25">
      <c r="A64" s="2">
        <v>2036</v>
      </c>
      <c r="B64" s="3" t="s">
        <v>46</v>
      </c>
      <c r="C64" s="2">
        <v>139626407817.34949</v>
      </c>
      <c r="D64" s="17" t="b">
        <v>0</v>
      </c>
    </row>
    <row r="65" spans="1:4" x14ac:dyDescent="0.25">
      <c r="A65" s="2">
        <v>2037</v>
      </c>
      <c r="B65" s="3" t="s">
        <v>46</v>
      </c>
      <c r="C65" s="2">
        <v>155164725010.33487</v>
      </c>
      <c r="D65" s="17" t="b">
        <v>0</v>
      </c>
    </row>
    <row r="66" spans="1:4" x14ac:dyDescent="0.25">
      <c r="A66" s="2">
        <v>2038</v>
      </c>
      <c r="B66" s="3" t="s">
        <v>46</v>
      </c>
      <c r="C66" s="2">
        <v>170362875661.57556</v>
      </c>
      <c r="D66" s="17" t="b">
        <v>0</v>
      </c>
    </row>
    <row r="67" spans="1:4" x14ac:dyDescent="0.25">
      <c r="A67" s="2">
        <v>2039</v>
      </c>
      <c r="B67" s="3" t="s">
        <v>46</v>
      </c>
      <c r="C67" s="2">
        <v>185120299580.42413</v>
      </c>
      <c r="D67" s="17" t="b">
        <v>0</v>
      </c>
    </row>
    <row r="68" spans="1:4" x14ac:dyDescent="0.25">
      <c r="A68" s="2">
        <v>2040</v>
      </c>
      <c r="B68" s="3" t="s">
        <v>46</v>
      </c>
      <c r="C68" s="2">
        <v>199380739715.77002</v>
      </c>
      <c r="D68" s="17" t="b">
        <v>0</v>
      </c>
    </row>
    <row r="69" spans="1:4" x14ac:dyDescent="0.25">
      <c r="A69" s="2">
        <v>2041</v>
      </c>
      <c r="B69" s="3" t="s">
        <v>46</v>
      </c>
      <c r="C69" s="2">
        <v>213137699576.89493</v>
      </c>
      <c r="D69" s="17" t="b">
        <v>0</v>
      </c>
    </row>
    <row r="70" spans="1:4" x14ac:dyDescent="0.25">
      <c r="A70" s="2">
        <v>2042</v>
      </c>
      <c r="B70" s="3" t="s">
        <v>46</v>
      </c>
      <c r="C70" s="2">
        <v>226208171681.19727</v>
      </c>
      <c r="D70" s="17" t="b">
        <v>0</v>
      </c>
    </row>
    <row r="71" spans="1:4" x14ac:dyDescent="0.25">
      <c r="A71" s="2">
        <v>2043</v>
      </c>
      <c r="B71" s="3" t="s">
        <v>46</v>
      </c>
      <c r="C71" s="2">
        <v>238561801990.51923</v>
      </c>
      <c r="D71" s="17" t="b">
        <v>0</v>
      </c>
    </row>
    <row r="72" spans="1:4" x14ac:dyDescent="0.25">
      <c r="A72" s="2">
        <v>2044</v>
      </c>
      <c r="B72" s="3" t="s">
        <v>46</v>
      </c>
      <c r="C72" s="2">
        <v>250128206820.38919</v>
      </c>
      <c r="D72" s="17" t="b">
        <v>0</v>
      </c>
    </row>
    <row r="73" spans="1:4" x14ac:dyDescent="0.25">
      <c r="A73" s="2">
        <v>2045</v>
      </c>
      <c r="B73" s="3" t="s">
        <v>46</v>
      </c>
      <c r="C73" s="2">
        <v>260803885902.33792</v>
      </c>
      <c r="D73" s="17" t="b">
        <v>0</v>
      </c>
    </row>
    <row r="74" spans="1:4" x14ac:dyDescent="0.25">
      <c r="A74" s="2">
        <v>2022</v>
      </c>
      <c r="B74" s="3" t="s">
        <v>127</v>
      </c>
      <c r="C74" s="2">
        <v>7976542834.2600002</v>
      </c>
      <c r="D74" s="17" t="b">
        <v>0</v>
      </c>
    </row>
    <row r="75" spans="1:4" x14ac:dyDescent="0.25">
      <c r="A75" s="2">
        <v>2023</v>
      </c>
      <c r="B75" s="3" t="s">
        <v>127</v>
      </c>
      <c r="C75" s="2">
        <v>8124199694.6454029</v>
      </c>
      <c r="D75" s="17" t="b">
        <v>0</v>
      </c>
    </row>
    <row r="76" spans="1:4" x14ac:dyDescent="0.25">
      <c r="A76" s="2">
        <v>2024</v>
      </c>
      <c r="B76" s="3" t="s">
        <v>127</v>
      </c>
      <c r="C76" s="2">
        <v>8427006963.2774792</v>
      </c>
      <c r="D76" s="17" t="b">
        <v>0</v>
      </c>
    </row>
    <row r="77" spans="1:4" x14ac:dyDescent="0.25">
      <c r="A77" s="2">
        <v>2025</v>
      </c>
      <c r="B77" s="3" t="s">
        <v>127</v>
      </c>
      <c r="C77" s="2">
        <v>8957797448.7432346</v>
      </c>
      <c r="D77" s="17" t="b">
        <v>0</v>
      </c>
    </row>
    <row r="78" spans="1:4" x14ac:dyDescent="0.25">
      <c r="A78" s="2">
        <v>2026</v>
      </c>
      <c r="B78" s="3" t="s">
        <v>127</v>
      </c>
      <c r="C78" s="2">
        <v>9832624254.3469696</v>
      </c>
      <c r="D78" s="17" t="b">
        <v>0</v>
      </c>
    </row>
    <row r="79" spans="1:4" x14ac:dyDescent="0.25">
      <c r="A79" s="2">
        <v>2027</v>
      </c>
      <c r="B79" s="3" t="s">
        <v>127</v>
      </c>
      <c r="C79" s="2">
        <v>11185129139.684216</v>
      </c>
      <c r="D79" s="17" t="b">
        <v>0</v>
      </c>
    </row>
    <row r="80" spans="1:4" x14ac:dyDescent="0.25">
      <c r="A80" s="2">
        <v>2028</v>
      </c>
      <c r="B80" s="3" t="s">
        <v>127</v>
      </c>
      <c r="C80" s="2">
        <v>12961537067.793234</v>
      </c>
      <c r="D80" s="17" t="b">
        <v>0</v>
      </c>
    </row>
    <row r="81" spans="1:4" x14ac:dyDescent="0.25">
      <c r="A81" s="2">
        <v>2029</v>
      </c>
      <c r="B81" s="3" t="s">
        <v>127</v>
      </c>
      <c r="C81" s="2">
        <v>15014331052.446957</v>
      </c>
      <c r="D81" s="17" t="b">
        <v>0</v>
      </c>
    </row>
    <row r="82" spans="1:4" x14ac:dyDescent="0.25">
      <c r="A82" s="2">
        <v>2030</v>
      </c>
      <c r="B82" s="3" t="s">
        <v>127</v>
      </c>
      <c r="C82" s="2">
        <v>17359910025.149284</v>
      </c>
      <c r="D82" s="17" t="b">
        <v>0</v>
      </c>
    </row>
    <row r="83" spans="1:4" x14ac:dyDescent="0.25">
      <c r="A83" s="2">
        <v>2031</v>
      </c>
      <c r="B83" s="3" t="s">
        <v>127</v>
      </c>
      <c r="C83" s="2">
        <v>20108678399.389542</v>
      </c>
      <c r="D83" s="17" t="b">
        <v>0</v>
      </c>
    </row>
    <row r="84" spans="1:4" x14ac:dyDescent="0.25">
      <c r="A84" s="2">
        <v>2032</v>
      </c>
      <c r="B84" s="3" t="s">
        <v>127</v>
      </c>
      <c r="C84" s="2">
        <v>22985700678.696106</v>
      </c>
      <c r="D84" s="17" t="b">
        <v>0</v>
      </c>
    </row>
    <row r="85" spans="1:4" x14ac:dyDescent="0.25">
      <c r="A85" s="2">
        <v>2033</v>
      </c>
      <c r="B85" s="3" t="s">
        <v>127</v>
      </c>
      <c r="C85" s="2">
        <v>26186935678.712219</v>
      </c>
      <c r="D85" s="17" t="b">
        <v>0</v>
      </c>
    </row>
    <row r="86" spans="1:4" x14ac:dyDescent="0.25">
      <c r="A86" s="2">
        <v>2034</v>
      </c>
      <c r="B86" s="3" t="s">
        <v>127</v>
      </c>
      <c r="C86" s="2">
        <v>29855035854.789917</v>
      </c>
      <c r="D86" s="17" t="b">
        <v>0</v>
      </c>
    </row>
    <row r="87" spans="1:4" x14ac:dyDescent="0.25">
      <c r="A87" s="2">
        <v>2035</v>
      </c>
      <c r="B87" s="3" t="s">
        <v>127</v>
      </c>
      <c r="C87" s="2">
        <v>34444443268.823524</v>
      </c>
      <c r="D87" s="17" t="b">
        <v>0</v>
      </c>
    </row>
    <row r="88" spans="1:4" x14ac:dyDescent="0.25">
      <c r="A88" s="2">
        <v>2036</v>
      </c>
      <c r="B88" s="3" t="s">
        <v>127</v>
      </c>
      <c r="C88" s="2">
        <v>39598463082.561768</v>
      </c>
      <c r="D88" s="17" t="b">
        <v>0</v>
      </c>
    </row>
    <row r="89" spans="1:4" x14ac:dyDescent="0.25">
      <c r="A89" s="2">
        <v>2037</v>
      </c>
      <c r="B89" s="3" t="s">
        <v>127</v>
      </c>
      <c r="C89" s="2">
        <v>44931539661.097351</v>
      </c>
      <c r="D89" s="17" t="b">
        <v>0</v>
      </c>
    </row>
    <row r="90" spans="1:4" x14ac:dyDescent="0.25">
      <c r="A90" s="2">
        <v>2038</v>
      </c>
      <c r="B90" s="3" t="s">
        <v>127</v>
      </c>
      <c r="C90" s="5">
        <v>50368768209.401413</v>
      </c>
      <c r="D90" s="17" t="b">
        <v>0</v>
      </c>
    </row>
    <row r="91" spans="1:4" x14ac:dyDescent="0.25">
      <c r="A91" s="2">
        <v>2039</v>
      </c>
      <c r="B91" s="3" t="s">
        <v>127</v>
      </c>
      <c r="C91" s="13">
        <v>55997821625.81749</v>
      </c>
      <c r="D91" s="17" t="b">
        <v>0</v>
      </c>
    </row>
    <row r="92" spans="1:4" x14ac:dyDescent="0.25">
      <c r="A92" s="2">
        <v>2040</v>
      </c>
      <c r="B92" s="3" t="s">
        <v>127</v>
      </c>
      <c r="C92" s="13">
        <v>61731648345.576469</v>
      </c>
      <c r="D92" s="17" t="b">
        <v>0</v>
      </c>
    </row>
    <row r="93" spans="1:4" x14ac:dyDescent="0.25">
      <c r="A93" s="2">
        <v>2041</v>
      </c>
      <c r="B93" s="3" t="s">
        <v>127</v>
      </c>
      <c r="C93" s="13">
        <v>67428518579.284821</v>
      </c>
      <c r="D93" s="17" t="b">
        <v>0</v>
      </c>
    </row>
    <row r="94" spans="1:4" x14ac:dyDescent="0.25">
      <c r="A94" s="2">
        <v>2042</v>
      </c>
      <c r="B94" s="3" t="s">
        <v>127</v>
      </c>
      <c r="C94">
        <v>73100985944.261154</v>
      </c>
      <c r="D94" s="17" t="b">
        <v>0</v>
      </c>
    </row>
    <row r="95" spans="1:4" x14ac:dyDescent="0.25">
      <c r="A95" s="2">
        <v>2043</v>
      </c>
      <c r="B95" s="3" t="s">
        <v>127</v>
      </c>
      <c r="C95">
        <v>78796431365.697327</v>
      </c>
      <c r="D95" s="17" t="b">
        <v>0</v>
      </c>
    </row>
    <row r="96" spans="1:4" x14ac:dyDescent="0.25">
      <c r="A96" s="2">
        <v>2044</v>
      </c>
      <c r="B96" s="3" t="s">
        <v>127</v>
      </c>
      <c r="C96">
        <v>84396010194.599548</v>
      </c>
      <c r="D96" s="17" t="b">
        <v>0</v>
      </c>
    </row>
    <row r="97" spans="1:4" x14ac:dyDescent="0.25">
      <c r="A97" s="2">
        <v>2045</v>
      </c>
      <c r="B97" s="3" t="s">
        <v>127</v>
      </c>
      <c r="C97">
        <v>89769014761.246811</v>
      </c>
      <c r="D97" s="17" t="b">
        <v>0</v>
      </c>
    </row>
    <row r="98" spans="1:4" x14ac:dyDescent="0.25">
      <c r="A98" s="5">
        <v>2022</v>
      </c>
      <c r="B98" s="6" t="s">
        <v>89</v>
      </c>
      <c r="C98">
        <v>130285152.79687862</v>
      </c>
      <c r="D98" s="17" t="b">
        <v>0</v>
      </c>
    </row>
    <row r="99" spans="1:4" x14ac:dyDescent="0.25">
      <c r="A99" s="5">
        <v>2023</v>
      </c>
      <c r="B99" s="6" t="s">
        <v>89</v>
      </c>
      <c r="C99">
        <v>128019094.13184316</v>
      </c>
      <c r="D99" s="17" t="b">
        <v>0</v>
      </c>
    </row>
    <row r="100" spans="1:4" x14ac:dyDescent="0.25">
      <c r="A100" s="5">
        <v>2024</v>
      </c>
      <c r="B100" s="6" t="s">
        <v>89</v>
      </c>
      <c r="C100">
        <v>125688318.23942189</v>
      </c>
      <c r="D100" s="17" t="b">
        <v>0</v>
      </c>
    </row>
    <row r="101" spans="1:4" x14ac:dyDescent="0.25">
      <c r="A101" s="5">
        <v>2025</v>
      </c>
      <c r="B101" s="6" t="s">
        <v>89</v>
      </c>
      <c r="C101">
        <v>123442596.62293601</v>
      </c>
      <c r="D101" s="17" t="b">
        <v>0</v>
      </c>
    </row>
    <row r="102" spans="1:4" x14ac:dyDescent="0.25">
      <c r="A102" s="5">
        <v>2026</v>
      </c>
      <c r="B102" s="6" t="s">
        <v>89</v>
      </c>
      <c r="C102">
        <v>182184422.10559267</v>
      </c>
      <c r="D102" s="17" t="b">
        <v>0</v>
      </c>
    </row>
    <row r="103" spans="1:4" x14ac:dyDescent="0.25">
      <c r="A103" s="5">
        <v>2027</v>
      </c>
      <c r="B103" s="6" t="s">
        <v>89</v>
      </c>
      <c r="C103">
        <v>297091135.23021787</v>
      </c>
      <c r="D103" s="17" t="b">
        <v>0</v>
      </c>
    </row>
    <row r="104" spans="1:4" x14ac:dyDescent="0.25">
      <c r="A104" s="5">
        <v>2028</v>
      </c>
      <c r="B104" s="6" t="s">
        <v>89</v>
      </c>
      <c r="C104">
        <v>464377405.75257862</v>
      </c>
      <c r="D104" s="17" t="b">
        <v>0</v>
      </c>
    </row>
    <row r="105" spans="1:4" x14ac:dyDescent="0.25">
      <c r="A105" s="5">
        <v>2029</v>
      </c>
      <c r="B105" s="6" t="s">
        <v>89</v>
      </c>
      <c r="C105">
        <v>2138756406.0188403</v>
      </c>
      <c r="D105" s="17" t="b">
        <v>0</v>
      </c>
    </row>
    <row r="106" spans="1:4" x14ac:dyDescent="0.25">
      <c r="A106" s="5">
        <v>2030</v>
      </c>
      <c r="B106" s="6" t="s">
        <v>89</v>
      </c>
      <c r="C106">
        <v>5328038938.8608618</v>
      </c>
      <c r="D106" s="17" t="b">
        <v>0</v>
      </c>
    </row>
    <row r="107" spans="1:4" x14ac:dyDescent="0.25">
      <c r="A107" s="5">
        <v>2031</v>
      </c>
      <c r="B107" s="6" t="s">
        <v>89</v>
      </c>
      <c r="C107">
        <v>9980390574.0703392</v>
      </c>
      <c r="D107" s="17" t="b">
        <v>0</v>
      </c>
    </row>
    <row r="108" spans="1:4" x14ac:dyDescent="0.25">
      <c r="A108" s="5">
        <v>2032</v>
      </c>
      <c r="B108" s="6" t="s">
        <v>89</v>
      </c>
      <c r="C108">
        <v>14574124296.05986</v>
      </c>
      <c r="D108" s="17" t="b">
        <v>0</v>
      </c>
    </row>
    <row r="109" spans="1:4" x14ac:dyDescent="0.25">
      <c r="A109" s="5">
        <v>2033</v>
      </c>
      <c r="B109" s="6" t="s">
        <v>89</v>
      </c>
      <c r="C109">
        <v>19101968032.432259</v>
      </c>
      <c r="D109" s="17" t="b">
        <v>0</v>
      </c>
    </row>
    <row r="110" spans="1:4" x14ac:dyDescent="0.25">
      <c r="A110" s="5">
        <v>2034</v>
      </c>
      <c r="B110" s="6" t="s">
        <v>89</v>
      </c>
      <c r="C110">
        <v>23504358953.760193</v>
      </c>
      <c r="D110" s="17" t="b">
        <v>0</v>
      </c>
    </row>
    <row r="111" spans="1:4" x14ac:dyDescent="0.25">
      <c r="A111" s="5">
        <v>2035</v>
      </c>
      <c r="B111" s="6" t="s">
        <v>89</v>
      </c>
      <c r="C111">
        <v>27761528091.248863</v>
      </c>
      <c r="D111" s="17" t="b">
        <v>0</v>
      </c>
    </row>
    <row r="112" spans="1:4" x14ac:dyDescent="0.25">
      <c r="A112" s="5">
        <v>2036</v>
      </c>
      <c r="B112" s="6" t="s">
        <v>89</v>
      </c>
      <c r="C112">
        <v>31862004811.719597</v>
      </c>
      <c r="D112" s="17" t="b">
        <v>0</v>
      </c>
    </row>
    <row r="113" spans="1:4" x14ac:dyDescent="0.25">
      <c r="A113" s="5">
        <v>2037</v>
      </c>
      <c r="B113" s="6" t="s">
        <v>89</v>
      </c>
      <c r="C113">
        <v>35814518679.513542</v>
      </c>
      <c r="D113" s="17" t="b">
        <v>0</v>
      </c>
    </row>
    <row r="114" spans="1:4" x14ac:dyDescent="0.25">
      <c r="A114" s="5">
        <v>2038</v>
      </c>
      <c r="B114" s="6" t="s">
        <v>89</v>
      </c>
      <c r="C114">
        <v>39613026979.670761</v>
      </c>
      <c r="D114" s="17" t="b">
        <v>0</v>
      </c>
    </row>
    <row r="115" spans="1:4" x14ac:dyDescent="0.25">
      <c r="A115" s="5">
        <v>2039</v>
      </c>
      <c r="B115" s="6" t="s">
        <v>89</v>
      </c>
      <c r="C115">
        <v>43258743279.49855</v>
      </c>
      <c r="D115" s="17" t="b">
        <v>0</v>
      </c>
    </row>
    <row r="116" spans="1:4" x14ac:dyDescent="0.25">
      <c r="A116" s="5">
        <v>2040</v>
      </c>
      <c r="B116" s="6" t="s">
        <v>89</v>
      </c>
      <c r="C116">
        <v>46750573279.958817</v>
      </c>
      <c r="D116" s="17" t="b">
        <v>0</v>
      </c>
    </row>
    <row r="117" spans="1:4" x14ac:dyDescent="0.25">
      <c r="A117" s="5">
        <v>2041</v>
      </c>
      <c r="B117" s="6" t="s">
        <v>89</v>
      </c>
      <c r="C117">
        <v>50098515701.157333</v>
      </c>
      <c r="D117" s="17" t="b">
        <v>0</v>
      </c>
    </row>
    <row r="118" spans="1:4" x14ac:dyDescent="0.25">
      <c r="A118" s="5">
        <v>2042</v>
      </c>
      <c r="B118" s="6" t="s">
        <v>89</v>
      </c>
      <c r="C118">
        <v>53294922467.372437</v>
      </c>
      <c r="D118" s="17" t="b">
        <v>0</v>
      </c>
    </row>
    <row r="119" spans="1:4" x14ac:dyDescent="0.25">
      <c r="A119" s="5">
        <v>2043</v>
      </c>
      <c r="B119" s="6" t="s">
        <v>89</v>
      </c>
      <c r="C119">
        <v>56323784083.87001</v>
      </c>
      <c r="D119" s="17" t="b">
        <v>0</v>
      </c>
    </row>
    <row r="120" spans="1:4" x14ac:dyDescent="0.25">
      <c r="A120" s="5">
        <v>2044</v>
      </c>
      <c r="B120" s="6" t="s">
        <v>89</v>
      </c>
      <c r="C120">
        <v>59168402722.488342</v>
      </c>
      <c r="D120" s="17" t="b">
        <v>0</v>
      </c>
    </row>
    <row r="121" spans="1:4" x14ac:dyDescent="0.25">
      <c r="A121" s="5">
        <v>2045</v>
      </c>
      <c r="B121" s="6" t="s">
        <v>89</v>
      </c>
      <c r="C121">
        <v>61792024839.753784</v>
      </c>
      <c r="D121" s="17" t="b">
        <v>0</v>
      </c>
    </row>
    <row r="122" spans="1:4" x14ac:dyDescent="0.25">
      <c r="A122" s="5">
        <v>2022</v>
      </c>
      <c r="B122" s="6" t="s">
        <v>49</v>
      </c>
      <c r="C122">
        <v>0</v>
      </c>
      <c r="D122" s="17" t="b">
        <v>0</v>
      </c>
    </row>
    <row r="123" spans="1:4" x14ac:dyDescent="0.25">
      <c r="A123" s="5">
        <v>2023</v>
      </c>
      <c r="B123" s="6" t="s">
        <v>49</v>
      </c>
      <c r="C123">
        <v>196745560.70273453</v>
      </c>
      <c r="D123" s="17" t="b">
        <v>0</v>
      </c>
    </row>
    <row r="124" spans="1:4" x14ac:dyDescent="0.25">
      <c r="A124" s="5">
        <v>2024</v>
      </c>
      <c r="B124" s="6" t="s">
        <v>49</v>
      </c>
      <c r="C124">
        <v>639703666.84393084</v>
      </c>
      <c r="D124" s="17" t="b">
        <v>0</v>
      </c>
    </row>
    <row r="125" spans="1:4" x14ac:dyDescent="0.25">
      <c r="A125" s="5">
        <v>2025</v>
      </c>
      <c r="B125" s="6" t="s">
        <v>49</v>
      </c>
      <c r="C125">
        <v>1301478671.0483212</v>
      </c>
      <c r="D125" s="17" t="b">
        <v>0</v>
      </c>
    </row>
    <row r="126" spans="1:4" x14ac:dyDescent="0.25">
      <c r="A126" s="5">
        <v>2026</v>
      </c>
      <c r="B126" s="6" t="s">
        <v>49</v>
      </c>
      <c r="C126">
        <v>2244152848.803854</v>
      </c>
      <c r="D126" s="17" t="b">
        <v>0</v>
      </c>
    </row>
    <row r="127" spans="1:4" x14ac:dyDescent="0.25">
      <c r="A127" s="5">
        <v>2027</v>
      </c>
      <c r="B127" s="6" t="s">
        <v>49</v>
      </c>
      <c r="C127">
        <v>3520723396.6146221</v>
      </c>
      <c r="D127" s="17" t="b">
        <v>0</v>
      </c>
    </row>
    <row r="128" spans="1:4" x14ac:dyDescent="0.25">
      <c r="A128" s="5">
        <v>2028</v>
      </c>
      <c r="B128" s="6" t="s">
        <v>49</v>
      </c>
      <c r="C128">
        <v>5085327299.0246582</v>
      </c>
      <c r="D128" s="17" t="b">
        <v>0</v>
      </c>
    </row>
    <row r="129" spans="1:4" x14ac:dyDescent="0.25">
      <c r="A129" s="5">
        <v>2029</v>
      </c>
      <c r="B129" s="6" t="s">
        <v>49</v>
      </c>
      <c r="C129">
        <v>6865450346.3436871</v>
      </c>
      <c r="D129" s="17" t="b">
        <v>0</v>
      </c>
    </row>
    <row r="130" spans="1:4" x14ac:dyDescent="0.25">
      <c r="A130" s="5">
        <v>2030</v>
      </c>
      <c r="B130" s="6" t="s">
        <v>49</v>
      </c>
      <c r="C130">
        <v>8841833676.1151562</v>
      </c>
      <c r="D130" s="17" t="b">
        <v>0</v>
      </c>
    </row>
    <row r="131" spans="1:4" x14ac:dyDescent="0.25">
      <c r="A131" s="5">
        <v>2031</v>
      </c>
      <c r="B131" s="6" t="s">
        <v>49</v>
      </c>
      <c r="C131">
        <v>11571118928.765388</v>
      </c>
      <c r="D131" s="17" t="b">
        <v>0</v>
      </c>
    </row>
    <row r="132" spans="1:4" x14ac:dyDescent="0.25">
      <c r="A132" s="5">
        <v>2032</v>
      </c>
      <c r="B132" s="6" t="s">
        <v>49</v>
      </c>
      <c r="C132">
        <v>14955795242.524784</v>
      </c>
      <c r="D132" s="17" t="b">
        <v>0</v>
      </c>
    </row>
    <row r="133" spans="1:4" x14ac:dyDescent="0.25">
      <c r="A133" s="5">
        <v>2033</v>
      </c>
      <c r="B133" s="6" t="s">
        <v>49</v>
      </c>
      <c r="C133">
        <v>19027993720.681217</v>
      </c>
      <c r="D133" s="17" t="b">
        <v>0</v>
      </c>
    </row>
    <row r="134" spans="1:4" x14ac:dyDescent="0.25">
      <c r="A134" s="5">
        <v>2034</v>
      </c>
      <c r="B134" s="6" t="s">
        <v>49</v>
      </c>
      <c r="C134">
        <v>23878768490.186569</v>
      </c>
      <c r="D134" s="17" t="b">
        <v>0</v>
      </c>
    </row>
    <row r="135" spans="1:4" x14ac:dyDescent="0.25">
      <c r="A135" s="5">
        <v>2035</v>
      </c>
      <c r="B135" s="6" t="s">
        <v>49</v>
      </c>
      <c r="C135">
        <v>29643673147.115543</v>
      </c>
      <c r="D135" s="17" t="b">
        <v>0</v>
      </c>
    </row>
    <row r="136" spans="1:4" x14ac:dyDescent="0.25">
      <c r="A136" s="5">
        <v>2036</v>
      </c>
      <c r="B136" s="6" t="s">
        <v>49</v>
      </c>
      <c r="C136">
        <v>35895298508.74205</v>
      </c>
      <c r="D136" s="17" t="b">
        <v>0</v>
      </c>
    </row>
    <row r="137" spans="1:4" x14ac:dyDescent="0.25">
      <c r="A137" s="5">
        <v>2037</v>
      </c>
      <c r="B137" s="6" t="s">
        <v>49</v>
      </c>
      <c r="C137">
        <v>43001520607.182518</v>
      </c>
      <c r="D137" s="17" t="b">
        <v>0</v>
      </c>
    </row>
    <row r="138" spans="1:4" x14ac:dyDescent="0.25">
      <c r="A138" s="5">
        <v>2038</v>
      </c>
      <c r="B138" s="6" t="s">
        <v>49</v>
      </c>
      <c r="C138">
        <v>50880438556.964462</v>
      </c>
      <c r="D138" s="17" t="b">
        <v>0</v>
      </c>
    </row>
    <row r="139" spans="1:4" x14ac:dyDescent="0.25">
      <c r="A139" s="5">
        <v>2039</v>
      </c>
      <c r="B139" s="6" t="s">
        <v>49</v>
      </c>
      <c r="C139">
        <v>59526651974.539909</v>
      </c>
      <c r="D139" s="17" t="b">
        <v>0</v>
      </c>
    </row>
    <row r="140" spans="1:4" x14ac:dyDescent="0.25">
      <c r="A140" s="5">
        <v>2040</v>
      </c>
      <c r="B140" s="6" t="s">
        <v>49</v>
      </c>
      <c r="C140">
        <v>68939306243.540161</v>
      </c>
      <c r="D140" s="17" t="b">
        <v>0</v>
      </c>
    </row>
    <row r="141" spans="1:4" x14ac:dyDescent="0.25">
      <c r="A141" s="5">
        <v>2041</v>
      </c>
      <c r="B141" s="6" t="s">
        <v>49</v>
      </c>
      <c r="C141">
        <v>78483473018.662735</v>
      </c>
      <c r="D141" s="17" t="b">
        <v>0</v>
      </c>
    </row>
    <row r="142" spans="1:4" x14ac:dyDescent="0.25">
      <c r="A142" s="5">
        <v>2042</v>
      </c>
      <c r="B142" s="6" t="s">
        <v>49</v>
      </c>
      <c r="C142">
        <v>88109207393.692261</v>
      </c>
      <c r="D142" s="17" t="b">
        <v>0</v>
      </c>
    </row>
    <row r="143" spans="1:4" x14ac:dyDescent="0.25">
      <c r="A143" s="5">
        <v>2043</v>
      </c>
      <c r="B143" s="6" t="s">
        <v>49</v>
      </c>
      <c r="C143">
        <v>97795071626.247742</v>
      </c>
      <c r="D143" s="17" t="b">
        <v>0</v>
      </c>
    </row>
    <row r="144" spans="1:4" x14ac:dyDescent="0.25">
      <c r="A144" s="5">
        <v>2044</v>
      </c>
      <c r="B144" s="6" t="s">
        <v>49</v>
      </c>
      <c r="C144">
        <v>107477547907.69724</v>
      </c>
      <c r="D144" s="17" t="b">
        <v>0</v>
      </c>
    </row>
    <row r="145" spans="1:4" x14ac:dyDescent="0.25">
      <c r="A145" s="5">
        <v>2045</v>
      </c>
      <c r="B145" s="6" t="s">
        <v>49</v>
      </c>
      <c r="C145">
        <v>117114269441.50186</v>
      </c>
      <c r="D145" s="17" t="b">
        <v>0</v>
      </c>
    </row>
    <row r="146" spans="1:4" x14ac:dyDescent="0.25">
      <c r="A146" s="5">
        <v>2022</v>
      </c>
      <c r="B146" s="6" t="s">
        <v>29</v>
      </c>
      <c r="C146">
        <v>20527019336.274921</v>
      </c>
      <c r="D146" s="17" t="b">
        <v>0</v>
      </c>
    </row>
    <row r="147" spans="1:4" x14ac:dyDescent="0.25">
      <c r="A147" s="5">
        <v>2023</v>
      </c>
      <c r="B147" s="6" t="s">
        <v>29</v>
      </c>
      <c r="C147">
        <v>19705126746.21183</v>
      </c>
      <c r="D147" s="17" t="b">
        <v>0</v>
      </c>
    </row>
    <row r="148" spans="1:4" x14ac:dyDescent="0.25">
      <c r="A148" s="5">
        <v>2024</v>
      </c>
      <c r="B148" s="6" t="s">
        <v>29</v>
      </c>
      <c r="C148">
        <v>18796789015.46508</v>
      </c>
      <c r="D148" s="17" t="b">
        <v>0</v>
      </c>
    </row>
    <row r="149" spans="1:4" x14ac:dyDescent="0.25">
      <c r="A149" s="5">
        <v>2025</v>
      </c>
      <c r="B149" s="6" t="s">
        <v>29</v>
      </c>
      <c r="C149">
        <v>17986332297.341938</v>
      </c>
      <c r="D149" s="17" t="b">
        <v>0</v>
      </c>
    </row>
    <row r="150" spans="1:4" x14ac:dyDescent="0.25">
      <c r="A150" s="5">
        <v>2026</v>
      </c>
      <c r="B150" s="6" t="s">
        <v>29</v>
      </c>
      <c r="C150">
        <v>17264522982.816219</v>
      </c>
      <c r="D150" s="17" t="b">
        <v>0</v>
      </c>
    </row>
    <row r="151" spans="1:4" x14ac:dyDescent="0.25">
      <c r="A151" s="5">
        <v>2027</v>
      </c>
      <c r="B151" s="6" t="s">
        <v>29</v>
      </c>
      <c r="C151">
        <v>16469821064.91304</v>
      </c>
      <c r="D151" s="17" t="b">
        <v>0</v>
      </c>
    </row>
    <row r="152" spans="1:4" x14ac:dyDescent="0.25">
      <c r="A152" s="5">
        <v>2028</v>
      </c>
      <c r="B152" s="6" t="s">
        <v>29</v>
      </c>
      <c r="C152">
        <v>15588594694.86869</v>
      </c>
      <c r="D152" s="17" t="b">
        <v>0</v>
      </c>
    </row>
    <row r="153" spans="1:4" x14ac:dyDescent="0.25">
      <c r="A153" s="5">
        <v>2029</v>
      </c>
      <c r="B153" s="6" t="s">
        <v>29</v>
      </c>
      <c r="C153">
        <v>14796792309.758369</v>
      </c>
      <c r="D153" s="17" t="b">
        <v>0</v>
      </c>
    </row>
    <row r="154" spans="1:4" x14ac:dyDescent="0.25">
      <c r="A154" s="5">
        <v>2030</v>
      </c>
      <c r="B154" s="6" t="s">
        <v>29</v>
      </c>
      <c r="C154">
        <v>14058833721.44408</v>
      </c>
      <c r="D154" s="17" t="b">
        <v>0</v>
      </c>
    </row>
    <row r="155" spans="1:4" x14ac:dyDescent="0.25">
      <c r="A155" s="5">
        <v>2031</v>
      </c>
      <c r="B155" s="6" t="s">
        <v>29</v>
      </c>
      <c r="C155">
        <v>13359521479.485291</v>
      </c>
      <c r="D155" s="17" t="b">
        <v>0</v>
      </c>
    </row>
    <row r="156" spans="1:4" x14ac:dyDescent="0.25">
      <c r="A156" s="5">
        <v>2032</v>
      </c>
      <c r="B156" s="6" t="s">
        <v>29</v>
      </c>
      <c r="C156">
        <v>12785403974.488998</v>
      </c>
      <c r="D156" s="17" t="b">
        <v>0</v>
      </c>
    </row>
    <row r="157" spans="1:4" x14ac:dyDescent="0.25">
      <c r="A157" s="5">
        <v>2033</v>
      </c>
      <c r="B157" s="6" t="s">
        <v>29</v>
      </c>
      <c r="C157">
        <v>12169754770.196428</v>
      </c>
      <c r="D157" s="17" t="b">
        <v>0</v>
      </c>
    </row>
    <row r="158" spans="1:4" x14ac:dyDescent="0.25">
      <c r="A158" s="5">
        <v>2034</v>
      </c>
      <c r="B158" s="6" t="s">
        <v>29</v>
      </c>
      <c r="C158">
        <v>11544369063.92662</v>
      </c>
      <c r="D158" s="17" t="b">
        <v>0</v>
      </c>
    </row>
    <row r="159" spans="1:4" x14ac:dyDescent="0.25">
      <c r="A159" s="5">
        <v>2035</v>
      </c>
      <c r="B159" s="6" t="s">
        <v>29</v>
      </c>
      <c r="C159">
        <v>10867867872.677021</v>
      </c>
      <c r="D159" s="17" t="b">
        <v>0</v>
      </c>
    </row>
    <row r="160" spans="1:4" x14ac:dyDescent="0.25">
      <c r="A160" s="5">
        <v>2036</v>
      </c>
      <c r="B160" s="6" t="s">
        <v>29</v>
      </c>
      <c r="C160">
        <v>10136297508.50901</v>
      </c>
      <c r="D160" s="17" t="b">
        <v>0</v>
      </c>
    </row>
    <row r="161" spans="1:5" x14ac:dyDescent="0.25">
      <c r="A161" s="5">
        <v>2037</v>
      </c>
      <c r="B161" s="6" t="s">
        <v>29</v>
      </c>
      <c r="C161">
        <v>9355292038.0830593</v>
      </c>
      <c r="D161" s="17" t="b">
        <v>0</v>
      </c>
    </row>
    <row r="162" spans="1:5" x14ac:dyDescent="0.25">
      <c r="A162" s="5">
        <v>2038</v>
      </c>
      <c r="B162" s="6" t="s">
        <v>29</v>
      </c>
      <c r="C162">
        <v>8519032254.1823893</v>
      </c>
      <c r="D162" s="17" t="b">
        <v>0</v>
      </c>
    </row>
    <row r="163" spans="1:5" x14ac:dyDescent="0.25">
      <c r="A163" s="5">
        <v>2039</v>
      </c>
      <c r="B163" s="6" t="s">
        <v>29</v>
      </c>
      <c r="C163">
        <v>7624247294.7380905</v>
      </c>
      <c r="D163" s="17" t="b">
        <v>0</v>
      </c>
    </row>
    <row r="164" spans="1:5" x14ac:dyDescent="0.25">
      <c r="A164" s="5">
        <v>2040</v>
      </c>
      <c r="B164" s="6" t="s">
        <v>29</v>
      </c>
      <c r="C164">
        <v>6771071186.0046597</v>
      </c>
      <c r="D164" s="17" t="b">
        <v>0</v>
      </c>
    </row>
    <row r="165" spans="1:5" x14ac:dyDescent="0.25">
      <c r="A165" s="5">
        <v>2041</v>
      </c>
      <c r="B165" s="6" t="s">
        <v>29</v>
      </c>
      <c r="C165">
        <v>5868931311.6285505</v>
      </c>
      <c r="D165" s="17" t="b">
        <v>0</v>
      </c>
    </row>
    <row r="166" spans="1:5" x14ac:dyDescent="0.25">
      <c r="A166" s="5">
        <v>2042</v>
      </c>
      <c r="B166" s="6" t="s">
        <v>29</v>
      </c>
      <c r="C166">
        <v>5050132715.7779398</v>
      </c>
      <c r="D166" s="17" t="b">
        <v>0</v>
      </c>
    </row>
    <row r="167" spans="1:5" x14ac:dyDescent="0.25">
      <c r="A167" s="5">
        <v>2043</v>
      </c>
      <c r="B167" s="6" t="s">
        <v>29</v>
      </c>
      <c r="C167">
        <v>4301877105.9507399</v>
      </c>
      <c r="D167" s="17" t="b">
        <v>0</v>
      </c>
    </row>
    <row r="168" spans="1:5" x14ac:dyDescent="0.25">
      <c r="A168" s="5">
        <v>2044</v>
      </c>
      <c r="B168" s="6" t="s">
        <v>29</v>
      </c>
      <c r="C168">
        <v>3650614406.59271</v>
      </c>
      <c r="D168" s="17" t="b">
        <v>0</v>
      </c>
    </row>
    <row r="169" spans="1:5" x14ac:dyDescent="0.25">
      <c r="A169" s="5">
        <v>2045</v>
      </c>
      <c r="B169" s="6" t="s">
        <v>29</v>
      </c>
      <c r="C169">
        <v>3055747361.0136399</v>
      </c>
      <c r="D169" s="17" t="b">
        <v>0</v>
      </c>
    </row>
    <row r="170" spans="1:5" x14ac:dyDescent="0.25">
      <c r="A170" s="5">
        <v>2050</v>
      </c>
      <c r="B170" s="6" t="s">
        <v>55</v>
      </c>
      <c r="C170" s="5">
        <v>0</v>
      </c>
      <c r="D170" s="17" t="b">
        <v>1</v>
      </c>
    </row>
    <row r="171" spans="1:5" x14ac:dyDescent="0.25">
      <c r="A171" s="5">
        <v>2020</v>
      </c>
      <c r="B171" s="6" t="s">
        <v>44</v>
      </c>
      <c r="C171" s="13">
        <v>0</v>
      </c>
      <c r="D171" s="17" t="b">
        <v>1</v>
      </c>
    </row>
    <row r="172" spans="1:5" ht="25.5" x14ac:dyDescent="0.25">
      <c r="A172" s="5">
        <v>2022</v>
      </c>
      <c r="B172" s="6" t="s">
        <v>119</v>
      </c>
      <c r="C172">
        <v>0</v>
      </c>
      <c r="D172" s="17" t="b">
        <v>1</v>
      </c>
      <c r="E172" t="s">
        <v>120</v>
      </c>
    </row>
  </sheetData>
  <phoneticPr fontId="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63"/>
  <sheetViews>
    <sheetView topLeftCell="A5" workbookViewId="0">
      <selection activeCell="E26" sqref="E26"/>
    </sheetView>
  </sheetViews>
  <sheetFormatPr defaultRowHeight="15" x14ac:dyDescent="0.25"/>
  <cols>
    <col min="1" max="1" width="5" bestFit="1" customWidth="1"/>
    <col min="2" max="2" width="18.7109375" bestFit="1" customWidth="1"/>
    <col min="3" max="3" width="16.140625" customWidth="1"/>
    <col min="4" max="4" width="23.85546875" bestFit="1" customWidth="1"/>
    <col min="5" max="5" width="24.140625" bestFit="1" customWidth="1"/>
    <col min="6" max="6" width="19.7109375" bestFit="1" customWidth="1"/>
  </cols>
  <sheetData>
    <row r="1" spans="1:14" x14ac:dyDescent="0.25">
      <c r="A1" s="1" t="s">
        <v>0</v>
      </c>
      <c r="B1" s="1" t="s">
        <v>26</v>
      </c>
      <c r="C1" s="1" t="s">
        <v>1</v>
      </c>
      <c r="D1" s="1" t="s">
        <v>27</v>
      </c>
      <c r="E1" s="1" t="s">
        <v>28</v>
      </c>
      <c r="F1" s="8" t="s">
        <v>76</v>
      </c>
    </row>
    <row r="2" spans="1:14" x14ac:dyDescent="0.25">
      <c r="A2">
        <v>2020</v>
      </c>
      <c r="B2" t="s">
        <v>74</v>
      </c>
      <c r="C2" t="s">
        <v>31</v>
      </c>
      <c r="D2">
        <v>6.3299999999999995E-2</v>
      </c>
      <c r="E2">
        <v>7.0400000000000004E-2</v>
      </c>
      <c r="F2" t="s">
        <v>77</v>
      </c>
      <c r="J2" s="7"/>
      <c r="K2" s="7"/>
    </row>
    <row r="3" spans="1:14" x14ac:dyDescent="0.25">
      <c r="A3">
        <v>2021</v>
      </c>
      <c r="B3" t="s">
        <v>74</v>
      </c>
      <c r="C3" t="s">
        <v>31</v>
      </c>
      <c r="D3">
        <v>6.3299999999999995E-2</v>
      </c>
      <c r="E3">
        <v>7.0400000000000004E-2</v>
      </c>
      <c r="M3" s="7"/>
    </row>
    <row r="4" spans="1:14" x14ac:dyDescent="0.25">
      <c r="A4">
        <v>2022</v>
      </c>
      <c r="B4" t="s">
        <v>74</v>
      </c>
      <c r="C4" t="s">
        <v>31</v>
      </c>
      <c r="D4">
        <v>6.3299999999999995E-2</v>
      </c>
      <c r="E4">
        <v>7.0400000000000004E-2</v>
      </c>
    </row>
    <row r="5" spans="1:14" x14ac:dyDescent="0.25">
      <c r="A5">
        <v>2023</v>
      </c>
      <c r="B5" t="s">
        <v>74</v>
      </c>
      <c r="C5" t="s">
        <v>31</v>
      </c>
      <c r="D5">
        <v>6.3299999999999995E-2</v>
      </c>
      <c r="E5">
        <v>7.0400000000000004E-2</v>
      </c>
    </row>
    <row r="6" spans="1:14" x14ac:dyDescent="0.25">
      <c r="A6">
        <v>2024</v>
      </c>
      <c r="B6" t="s">
        <v>74</v>
      </c>
      <c r="C6" t="s">
        <v>31</v>
      </c>
      <c r="D6">
        <v>6.3299999999999995E-2</v>
      </c>
      <c r="E6">
        <v>7.0400000000000004E-2</v>
      </c>
    </row>
    <row r="7" spans="1:14" x14ac:dyDescent="0.25">
      <c r="A7">
        <v>2025</v>
      </c>
      <c r="B7" t="s">
        <v>74</v>
      </c>
      <c r="C7" t="s">
        <v>31</v>
      </c>
      <c r="D7">
        <f>D6*0.6</f>
        <v>3.7979999999999993E-2</v>
      </c>
      <c r="E7">
        <v>7.0400000000000004E-2</v>
      </c>
    </row>
    <row r="8" spans="1:14" x14ac:dyDescent="0.25">
      <c r="A8">
        <v>2026</v>
      </c>
      <c r="B8" t="s">
        <v>74</v>
      </c>
      <c r="C8" t="s">
        <v>31</v>
      </c>
      <c r="D8">
        <f t="shared" ref="D8:D12" si="0">D7*0.6</f>
        <v>2.2787999999999996E-2</v>
      </c>
      <c r="E8">
        <v>7.0400000000000004E-2</v>
      </c>
    </row>
    <row r="9" spans="1:14" x14ac:dyDescent="0.25">
      <c r="A9">
        <v>2027</v>
      </c>
      <c r="B9" t="s">
        <v>74</v>
      </c>
      <c r="C9" t="s">
        <v>31</v>
      </c>
      <c r="D9">
        <f t="shared" si="0"/>
        <v>1.3672799999999997E-2</v>
      </c>
      <c r="E9">
        <v>7.0400000000000004E-2</v>
      </c>
    </row>
    <row r="10" spans="1:14" x14ac:dyDescent="0.25">
      <c r="A10">
        <v>2028</v>
      </c>
      <c r="B10" t="s">
        <v>74</v>
      </c>
      <c r="C10" t="s">
        <v>31</v>
      </c>
      <c r="D10">
        <v>0</v>
      </c>
      <c r="E10">
        <v>7.0400000000000004E-2</v>
      </c>
    </row>
    <row r="11" spans="1:14" x14ac:dyDescent="0.25">
      <c r="A11">
        <v>2029</v>
      </c>
      <c r="B11" t="s">
        <v>74</v>
      </c>
      <c r="C11" t="s">
        <v>31</v>
      </c>
      <c r="D11">
        <f t="shared" si="0"/>
        <v>0</v>
      </c>
      <c r="E11">
        <v>7.0400000000000004E-2</v>
      </c>
    </row>
    <row r="12" spans="1:14" x14ac:dyDescent="0.25">
      <c r="A12">
        <v>2030</v>
      </c>
      <c r="B12" t="s">
        <v>74</v>
      </c>
      <c r="C12" t="s">
        <v>31</v>
      </c>
      <c r="D12">
        <f t="shared" si="0"/>
        <v>0</v>
      </c>
      <c r="E12">
        <v>7.0400000000000004E-2</v>
      </c>
    </row>
    <row r="13" spans="1:14" x14ac:dyDescent="0.25">
      <c r="A13">
        <v>2031</v>
      </c>
      <c r="B13" t="s">
        <v>74</v>
      </c>
      <c r="C13" t="s">
        <v>31</v>
      </c>
      <c r="D13">
        <f t="shared" ref="D13:D32" si="1">D12*0.9</f>
        <v>0</v>
      </c>
      <c r="E13">
        <v>7.0400000000000004E-2</v>
      </c>
    </row>
    <row r="14" spans="1:14" x14ac:dyDescent="0.25">
      <c r="A14">
        <v>2032</v>
      </c>
      <c r="B14" t="s">
        <v>74</v>
      </c>
      <c r="C14" t="s">
        <v>31</v>
      </c>
      <c r="D14">
        <f t="shared" si="1"/>
        <v>0</v>
      </c>
      <c r="E14">
        <v>7.0400000000000004E-2</v>
      </c>
      <c r="N14" s="7"/>
    </row>
    <row r="15" spans="1:14" x14ac:dyDescent="0.25">
      <c r="A15">
        <v>2033</v>
      </c>
      <c r="B15" t="s">
        <v>74</v>
      </c>
      <c r="C15" t="s">
        <v>31</v>
      </c>
      <c r="D15">
        <f t="shared" si="1"/>
        <v>0</v>
      </c>
      <c r="E15">
        <v>7.0400000000000004E-2</v>
      </c>
      <c r="K15" s="7"/>
      <c r="N15" s="7"/>
    </row>
    <row r="16" spans="1:14" x14ac:dyDescent="0.25">
      <c r="A16">
        <v>2034</v>
      </c>
      <c r="B16" t="s">
        <v>74</v>
      </c>
      <c r="C16" t="s">
        <v>31</v>
      </c>
      <c r="D16">
        <f t="shared" si="1"/>
        <v>0</v>
      </c>
      <c r="E16">
        <v>7.0400000000000004E-2</v>
      </c>
    </row>
    <row r="17" spans="1:5" x14ac:dyDescent="0.25">
      <c r="A17">
        <v>2035</v>
      </c>
      <c r="B17" t="s">
        <v>74</v>
      </c>
      <c r="C17" t="s">
        <v>31</v>
      </c>
      <c r="D17">
        <f t="shared" si="1"/>
        <v>0</v>
      </c>
      <c r="E17">
        <v>7.0400000000000004E-2</v>
      </c>
    </row>
    <row r="18" spans="1:5" x14ac:dyDescent="0.25">
      <c r="A18">
        <v>2036</v>
      </c>
      <c r="B18" t="s">
        <v>74</v>
      </c>
      <c r="C18" t="s">
        <v>31</v>
      </c>
      <c r="D18">
        <f t="shared" si="1"/>
        <v>0</v>
      </c>
      <c r="E18">
        <v>7.0400000000000004E-2</v>
      </c>
    </row>
    <row r="19" spans="1:5" x14ac:dyDescent="0.25">
      <c r="A19">
        <v>2037</v>
      </c>
      <c r="B19" t="s">
        <v>74</v>
      </c>
      <c r="C19" t="s">
        <v>31</v>
      </c>
      <c r="D19">
        <f t="shared" si="1"/>
        <v>0</v>
      </c>
      <c r="E19">
        <v>7.0400000000000004E-2</v>
      </c>
    </row>
    <row r="20" spans="1:5" x14ac:dyDescent="0.25">
      <c r="A20">
        <v>2038</v>
      </c>
      <c r="B20" t="s">
        <v>74</v>
      </c>
      <c r="C20" t="s">
        <v>31</v>
      </c>
      <c r="D20">
        <f t="shared" si="1"/>
        <v>0</v>
      </c>
      <c r="E20">
        <v>7.0400000000000004E-2</v>
      </c>
    </row>
    <row r="21" spans="1:5" x14ac:dyDescent="0.25">
      <c r="A21">
        <v>2039</v>
      </c>
      <c r="B21" t="s">
        <v>74</v>
      </c>
      <c r="C21" t="s">
        <v>31</v>
      </c>
      <c r="D21">
        <f t="shared" si="1"/>
        <v>0</v>
      </c>
      <c r="E21">
        <v>7.0400000000000004E-2</v>
      </c>
    </row>
    <row r="22" spans="1:5" x14ac:dyDescent="0.25">
      <c r="A22">
        <v>2040</v>
      </c>
      <c r="B22" t="s">
        <v>74</v>
      </c>
      <c r="C22" t="s">
        <v>31</v>
      </c>
      <c r="D22">
        <f t="shared" si="1"/>
        <v>0</v>
      </c>
      <c r="E22">
        <v>7.0400000000000004E-2</v>
      </c>
    </row>
    <row r="23" spans="1:5" x14ac:dyDescent="0.25">
      <c r="A23">
        <v>2041</v>
      </c>
      <c r="B23" t="s">
        <v>74</v>
      </c>
      <c r="C23" t="s">
        <v>31</v>
      </c>
      <c r="D23">
        <f t="shared" si="1"/>
        <v>0</v>
      </c>
      <c r="E23">
        <v>7.0400000000000004E-2</v>
      </c>
    </row>
    <row r="24" spans="1:5" x14ac:dyDescent="0.25">
      <c r="A24">
        <v>2042</v>
      </c>
      <c r="B24" t="s">
        <v>74</v>
      </c>
      <c r="C24" t="s">
        <v>31</v>
      </c>
      <c r="D24">
        <f t="shared" si="1"/>
        <v>0</v>
      </c>
      <c r="E24">
        <v>7.0400000000000004E-2</v>
      </c>
    </row>
    <row r="25" spans="1:5" x14ac:dyDescent="0.25">
      <c r="A25">
        <v>2043</v>
      </c>
      <c r="B25" t="s">
        <v>74</v>
      </c>
      <c r="C25" t="s">
        <v>31</v>
      </c>
      <c r="D25">
        <f t="shared" si="1"/>
        <v>0</v>
      </c>
      <c r="E25">
        <v>7.0400000000000004E-2</v>
      </c>
    </row>
    <row r="26" spans="1:5" x14ac:dyDescent="0.25">
      <c r="A26">
        <v>2044</v>
      </c>
      <c r="B26" t="s">
        <v>74</v>
      </c>
      <c r="C26" t="s">
        <v>31</v>
      </c>
      <c r="D26">
        <f t="shared" si="1"/>
        <v>0</v>
      </c>
      <c r="E26">
        <v>7.0400000000000004E-2</v>
      </c>
    </row>
    <row r="27" spans="1:5" x14ac:dyDescent="0.25">
      <c r="A27">
        <v>2045</v>
      </c>
      <c r="B27" t="s">
        <v>74</v>
      </c>
      <c r="C27" t="s">
        <v>31</v>
      </c>
      <c r="D27">
        <f t="shared" si="1"/>
        <v>0</v>
      </c>
      <c r="E27">
        <v>7.0400000000000004E-2</v>
      </c>
    </row>
    <row r="28" spans="1:5" x14ac:dyDescent="0.25">
      <c r="A28">
        <v>2046</v>
      </c>
      <c r="B28" t="s">
        <v>74</v>
      </c>
      <c r="C28" t="s">
        <v>31</v>
      </c>
      <c r="D28">
        <f t="shared" si="1"/>
        <v>0</v>
      </c>
      <c r="E28">
        <v>7.0400000000000004E-2</v>
      </c>
    </row>
    <row r="29" spans="1:5" x14ac:dyDescent="0.25">
      <c r="A29">
        <v>2047</v>
      </c>
      <c r="B29" t="s">
        <v>74</v>
      </c>
      <c r="C29" t="s">
        <v>31</v>
      </c>
      <c r="D29">
        <f t="shared" si="1"/>
        <v>0</v>
      </c>
      <c r="E29">
        <v>7.0400000000000004E-2</v>
      </c>
    </row>
    <row r="30" spans="1:5" x14ac:dyDescent="0.25">
      <c r="A30">
        <v>2048</v>
      </c>
      <c r="B30" t="s">
        <v>74</v>
      </c>
      <c r="C30" t="s">
        <v>31</v>
      </c>
      <c r="D30">
        <f t="shared" si="1"/>
        <v>0</v>
      </c>
      <c r="E30">
        <v>7.0400000000000004E-2</v>
      </c>
    </row>
    <row r="31" spans="1:5" x14ac:dyDescent="0.25">
      <c r="A31">
        <v>2049</v>
      </c>
      <c r="B31" t="s">
        <v>74</v>
      </c>
      <c r="C31" t="s">
        <v>31</v>
      </c>
      <c r="D31">
        <f t="shared" si="1"/>
        <v>0</v>
      </c>
      <c r="E31">
        <v>7.0400000000000004E-2</v>
      </c>
    </row>
    <row r="32" spans="1:5" x14ac:dyDescent="0.25">
      <c r="A32">
        <v>2050</v>
      </c>
      <c r="B32" t="s">
        <v>74</v>
      </c>
      <c r="C32" t="s">
        <v>31</v>
      </c>
      <c r="D32">
        <f t="shared" si="1"/>
        <v>0</v>
      </c>
      <c r="E32">
        <v>7.0400000000000004E-2</v>
      </c>
    </row>
    <row r="33" spans="1:6" x14ac:dyDescent="0.25">
      <c r="A33">
        <v>2020</v>
      </c>
      <c r="B33" t="s">
        <v>75</v>
      </c>
      <c r="C33" t="s">
        <v>30</v>
      </c>
      <c r="D33">
        <v>0</v>
      </c>
      <c r="E33">
        <v>0.161</v>
      </c>
      <c r="F33" t="s">
        <v>78</v>
      </c>
    </row>
    <row r="34" spans="1:6" x14ac:dyDescent="0.25">
      <c r="A34">
        <v>2021</v>
      </c>
      <c r="B34" t="s">
        <v>75</v>
      </c>
      <c r="C34" t="s">
        <v>30</v>
      </c>
      <c r="D34">
        <v>0</v>
      </c>
      <c r="E34">
        <v>0.161</v>
      </c>
    </row>
    <row r="35" spans="1:6" x14ac:dyDescent="0.25">
      <c r="A35">
        <v>2022</v>
      </c>
      <c r="B35" t="s">
        <v>75</v>
      </c>
      <c r="C35" t="s">
        <v>30</v>
      </c>
      <c r="D35">
        <v>0</v>
      </c>
      <c r="E35">
        <v>0.161</v>
      </c>
    </row>
    <row r="36" spans="1:6" x14ac:dyDescent="0.25">
      <c r="A36">
        <v>2023</v>
      </c>
      <c r="B36" t="s">
        <v>75</v>
      </c>
      <c r="C36" t="s">
        <v>30</v>
      </c>
      <c r="D36">
        <v>0</v>
      </c>
      <c r="E36">
        <v>0.161</v>
      </c>
    </row>
    <row r="37" spans="1:6" x14ac:dyDescent="0.25">
      <c r="A37">
        <v>2024</v>
      </c>
      <c r="B37" t="s">
        <v>75</v>
      </c>
      <c r="C37" t="s">
        <v>30</v>
      </c>
      <c r="D37">
        <v>0</v>
      </c>
      <c r="E37">
        <v>0.161</v>
      </c>
    </row>
    <row r="38" spans="1:6" x14ac:dyDescent="0.25">
      <c r="A38">
        <v>2025</v>
      </c>
      <c r="B38" t="s">
        <v>75</v>
      </c>
      <c r="C38" t="s">
        <v>30</v>
      </c>
      <c r="D38">
        <v>0</v>
      </c>
      <c r="E38">
        <v>0.161</v>
      </c>
    </row>
    <row r="39" spans="1:6" x14ac:dyDescent="0.25">
      <c r="A39">
        <v>2026</v>
      </c>
      <c r="B39" t="s">
        <v>75</v>
      </c>
      <c r="C39" t="s">
        <v>30</v>
      </c>
      <c r="D39">
        <v>0</v>
      </c>
      <c r="E39">
        <v>0.161</v>
      </c>
    </row>
    <row r="40" spans="1:6" x14ac:dyDescent="0.25">
      <c r="A40">
        <v>2027</v>
      </c>
      <c r="B40" t="s">
        <v>75</v>
      </c>
      <c r="C40" t="s">
        <v>30</v>
      </c>
      <c r="D40">
        <v>0</v>
      </c>
      <c r="E40">
        <v>0.161</v>
      </c>
    </row>
    <row r="41" spans="1:6" x14ac:dyDescent="0.25">
      <c r="A41">
        <v>2028</v>
      </c>
      <c r="B41" t="s">
        <v>75</v>
      </c>
      <c r="C41" t="s">
        <v>30</v>
      </c>
      <c r="D41">
        <v>0</v>
      </c>
      <c r="E41">
        <v>0.161</v>
      </c>
    </row>
    <row r="42" spans="1:6" x14ac:dyDescent="0.25">
      <c r="A42">
        <v>2029</v>
      </c>
      <c r="B42" t="s">
        <v>75</v>
      </c>
      <c r="C42" t="s">
        <v>30</v>
      </c>
      <c r="D42">
        <v>0</v>
      </c>
      <c r="E42">
        <v>0.161</v>
      </c>
    </row>
    <row r="43" spans="1:6" x14ac:dyDescent="0.25">
      <c r="A43">
        <v>2030</v>
      </c>
      <c r="B43" t="s">
        <v>75</v>
      </c>
      <c r="C43" t="s">
        <v>30</v>
      </c>
      <c r="D43">
        <v>0</v>
      </c>
      <c r="E43">
        <v>0.161</v>
      </c>
    </row>
    <row r="44" spans="1:6" x14ac:dyDescent="0.25">
      <c r="A44">
        <v>2031</v>
      </c>
      <c r="B44" t="s">
        <v>75</v>
      </c>
      <c r="C44" t="s">
        <v>30</v>
      </c>
      <c r="D44">
        <v>0</v>
      </c>
      <c r="E44">
        <v>0.161</v>
      </c>
    </row>
    <row r="45" spans="1:6" x14ac:dyDescent="0.25">
      <c r="A45">
        <v>2032</v>
      </c>
      <c r="B45" t="s">
        <v>75</v>
      </c>
      <c r="C45" t="s">
        <v>30</v>
      </c>
      <c r="D45">
        <v>0</v>
      </c>
      <c r="E45">
        <v>0.161</v>
      </c>
    </row>
    <row r="46" spans="1:6" x14ac:dyDescent="0.25">
      <c r="A46">
        <v>2033</v>
      </c>
      <c r="B46" t="s">
        <v>75</v>
      </c>
      <c r="C46" t="s">
        <v>30</v>
      </c>
      <c r="D46">
        <v>0</v>
      </c>
      <c r="E46">
        <v>0.161</v>
      </c>
    </row>
    <row r="47" spans="1:6" x14ac:dyDescent="0.25">
      <c r="A47">
        <v>2034</v>
      </c>
      <c r="B47" t="s">
        <v>75</v>
      </c>
      <c r="C47" t="s">
        <v>30</v>
      </c>
      <c r="D47">
        <v>0</v>
      </c>
      <c r="E47">
        <v>0.161</v>
      </c>
    </row>
    <row r="48" spans="1:6" x14ac:dyDescent="0.25">
      <c r="A48">
        <v>2035</v>
      </c>
      <c r="B48" t="s">
        <v>75</v>
      </c>
      <c r="C48" t="s">
        <v>30</v>
      </c>
      <c r="D48">
        <v>0</v>
      </c>
      <c r="E48">
        <v>0.161</v>
      </c>
    </row>
    <row r="49" spans="1:5" x14ac:dyDescent="0.25">
      <c r="A49">
        <v>2036</v>
      </c>
      <c r="B49" t="s">
        <v>75</v>
      </c>
      <c r="C49" t="s">
        <v>30</v>
      </c>
      <c r="D49">
        <v>0</v>
      </c>
      <c r="E49">
        <v>0.161</v>
      </c>
    </row>
    <row r="50" spans="1:5" x14ac:dyDescent="0.25">
      <c r="A50">
        <v>2037</v>
      </c>
      <c r="B50" t="s">
        <v>75</v>
      </c>
      <c r="C50" t="s">
        <v>30</v>
      </c>
      <c r="D50">
        <v>0</v>
      </c>
      <c r="E50">
        <v>0.161</v>
      </c>
    </row>
    <row r="51" spans="1:5" x14ac:dyDescent="0.25">
      <c r="A51">
        <v>2038</v>
      </c>
      <c r="B51" t="s">
        <v>75</v>
      </c>
      <c r="C51" t="s">
        <v>30</v>
      </c>
      <c r="D51">
        <v>0</v>
      </c>
      <c r="E51">
        <v>0.161</v>
      </c>
    </row>
    <row r="52" spans="1:5" x14ac:dyDescent="0.25">
      <c r="A52">
        <v>2039</v>
      </c>
      <c r="B52" t="s">
        <v>75</v>
      </c>
      <c r="C52" t="s">
        <v>30</v>
      </c>
      <c r="D52">
        <v>0</v>
      </c>
      <c r="E52">
        <v>0.161</v>
      </c>
    </row>
    <row r="53" spans="1:5" x14ac:dyDescent="0.25">
      <c r="A53">
        <v>2040</v>
      </c>
      <c r="B53" t="s">
        <v>75</v>
      </c>
      <c r="C53" t="s">
        <v>30</v>
      </c>
      <c r="D53">
        <v>0</v>
      </c>
      <c r="E53">
        <v>0.161</v>
      </c>
    </row>
    <row r="54" spans="1:5" x14ac:dyDescent="0.25">
      <c r="A54">
        <v>2041</v>
      </c>
      <c r="B54" t="s">
        <v>75</v>
      </c>
      <c r="C54" t="s">
        <v>30</v>
      </c>
      <c r="D54">
        <v>0</v>
      </c>
      <c r="E54">
        <v>0.161</v>
      </c>
    </row>
    <row r="55" spans="1:5" x14ac:dyDescent="0.25">
      <c r="A55">
        <v>2042</v>
      </c>
      <c r="B55" t="s">
        <v>75</v>
      </c>
      <c r="C55" t="s">
        <v>30</v>
      </c>
      <c r="D55">
        <v>0</v>
      </c>
      <c r="E55">
        <v>0.161</v>
      </c>
    </row>
    <row r="56" spans="1:5" x14ac:dyDescent="0.25">
      <c r="A56">
        <v>2043</v>
      </c>
      <c r="B56" t="s">
        <v>75</v>
      </c>
      <c r="C56" t="s">
        <v>30</v>
      </c>
      <c r="D56">
        <v>0</v>
      </c>
      <c r="E56">
        <v>0.161</v>
      </c>
    </row>
    <row r="57" spans="1:5" x14ac:dyDescent="0.25">
      <c r="A57">
        <v>2044</v>
      </c>
      <c r="B57" t="s">
        <v>75</v>
      </c>
      <c r="C57" t="s">
        <v>30</v>
      </c>
      <c r="D57">
        <v>0</v>
      </c>
      <c r="E57">
        <v>0.161</v>
      </c>
    </row>
    <row r="58" spans="1:5" x14ac:dyDescent="0.25">
      <c r="A58">
        <v>2045</v>
      </c>
      <c r="B58" t="s">
        <v>75</v>
      </c>
      <c r="C58" t="s">
        <v>30</v>
      </c>
      <c r="D58">
        <v>0</v>
      </c>
      <c r="E58">
        <v>0.161</v>
      </c>
    </row>
    <row r="59" spans="1:5" x14ac:dyDescent="0.25">
      <c r="A59">
        <v>2046</v>
      </c>
      <c r="B59" t="s">
        <v>75</v>
      </c>
      <c r="C59" t="s">
        <v>30</v>
      </c>
      <c r="D59">
        <v>0</v>
      </c>
      <c r="E59">
        <v>0.161</v>
      </c>
    </row>
    <row r="60" spans="1:5" x14ac:dyDescent="0.25">
      <c r="A60">
        <v>2047</v>
      </c>
      <c r="B60" t="s">
        <v>75</v>
      </c>
      <c r="C60" t="s">
        <v>30</v>
      </c>
      <c r="D60">
        <v>0</v>
      </c>
      <c r="E60">
        <v>0.161</v>
      </c>
    </row>
    <row r="61" spans="1:5" x14ac:dyDescent="0.25">
      <c r="A61">
        <v>2048</v>
      </c>
      <c r="B61" t="s">
        <v>75</v>
      </c>
      <c r="C61" t="s">
        <v>30</v>
      </c>
      <c r="D61">
        <v>0</v>
      </c>
      <c r="E61">
        <v>0.161</v>
      </c>
    </row>
    <row r="62" spans="1:5" x14ac:dyDescent="0.25">
      <c r="A62">
        <v>2049</v>
      </c>
      <c r="B62" t="s">
        <v>75</v>
      </c>
      <c r="C62" t="s">
        <v>30</v>
      </c>
      <c r="D62">
        <v>0</v>
      </c>
      <c r="E62">
        <v>0.161</v>
      </c>
    </row>
    <row r="63" spans="1:5" x14ac:dyDescent="0.25">
      <c r="A63">
        <v>2050</v>
      </c>
      <c r="B63" t="s">
        <v>75</v>
      </c>
      <c r="C63" t="s">
        <v>30</v>
      </c>
      <c r="D63">
        <v>0</v>
      </c>
      <c r="E63">
        <v>0.161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4"/>
  <sheetViews>
    <sheetView workbookViewId="0">
      <selection activeCell="D5" sqref="D5"/>
    </sheetView>
  </sheetViews>
  <sheetFormatPr defaultRowHeight="15" x14ac:dyDescent="0.25"/>
  <cols>
    <col min="2" max="2" width="17.28515625" bestFit="1" customWidth="1"/>
    <col min="3" max="3" width="12" bestFit="1" customWidth="1"/>
    <col min="4" max="4" width="16.7109375" bestFit="1" customWidth="1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4</v>
      </c>
    </row>
    <row r="2" spans="1:4" x14ac:dyDescent="0.25">
      <c r="A2">
        <v>2022</v>
      </c>
      <c r="B2" t="s">
        <v>38</v>
      </c>
      <c r="C2">
        <f>280*127*1000000</f>
        <v>35560000000</v>
      </c>
    </row>
    <row r="3" spans="1:4" x14ac:dyDescent="0.25">
      <c r="A3">
        <v>2022</v>
      </c>
      <c r="B3" t="s">
        <v>32</v>
      </c>
      <c r="C3">
        <f>830*127*1000000</f>
        <v>105410000000</v>
      </c>
    </row>
    <row r="4" spans="1:4" x14ac:dyDescent="0.25">
      <c r="A4">
        <v>2022</v>
      </c>
      <c r="B4" t="s">
        <v>132</v>
      </c>
      <c r="C4">
        <v>4528398004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U56"/>
  <sheetViews>
    <sheetView tabSelected="1" topLeftCell="N1" zoomScale="116" zoomScaleNormal="115" workbookViewId="0">
      <selection activeCell="R47" sqref="R47"/>
    </sheetView>
  </sheetViews>
  <sheetFormatPr defaultRowHeight="15" x14ac:dyDescent="0.25"/>
  <cols>
    <col min="2" max="2" width="24.140625" bestFit="1" customWidth="1"/>
    <col min="3" max="3" width="15.42578125" bestFit="1" customWidth="1"/>
    <col min="4" max="4" width="20.85546875" bestFit="1" customWidth="1"/>
    <col min="5" max="5" width="15.42578125" customWidth="1"/>
    <col min="6" max="6" width="11.42578125" customWidth="1"/>
    <col min="7" max="7" width="23.5703125" hidden="1" customWidth="1"/>
    <col min="8" max="8" width="16.28515625" hidden="1" customWidth="1"/>
    <col min="9" max="11" width="15.7109375" hidden="1" customWidth="1"/>
    <col min="12" max="12" width="48.85546875" hidden="1" customWidth="1"/>
    <col min="13" max="14" width="18.140625" customWidth="1"/>
    <col min="15" max="15" width="21.140625" customWidth="1"/>
    <col min="16" max="16" width="18.85546875" customWidth="1"/>
    <col min="17" max="17" width="18.5703125" customWidth="1"/>
    <col min="18" max="18" width="24.7109375" bestFit="1" customWidth="1"/>
    <col min="19" max="19" width="12.5703125" bestFit="1" customWidth="1"/>
    <col min="20" max="20" width="18.140625" bestFit="1" customWidth="1"/>
    <col min="21" max="21" width="13.28515625" bestFit="1" customWidth="1"/>
    <col min="26" max="26" width="28.5703125" bestFit="1" customWidth="1"/>
  </cols>
  <sheetData>
    <row r="1" spans="1:21" x14ac:dyDescent="0.25">
      <c r="A1" s="1" t="s">
        <v>0</v>
      </c>
      <c r="B1" s="1" t="s">
        <v>3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20</v>
      </c>
      <c r="K1" s="1" t="s">
        <v>83</v>
      </c>
      <c r="L1" s="1" t="s">
        <v>79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104</v>
      </c>
      <c r="S1" s="1" t="s">
        <v>16</v>
      </c>
      <c r="T1" s="1" t="s">
        <v>105</v>
      </c>
      <c r="U1" s="1" t="s">
        <v>17</v>
      </c>
    </row>
    <row r="2" spans="1:21" hidden="1" x14ac:dyDescent="0.25">
      <c r="A2">
        <v>2022</v>
      </c>
      <c r="B2" t="s">
        <v>32</v>
      </c>
      <c r="C2" t="s">
        <v>30</v>
      </c>
      <c r="D2" t="s">
        <v>33</v>
      </c>
      <c r="E2">
        <v>925.08936202114103</v>
      </c>
      <c r="F2" t="s">
        <v>35</v>
      </c>
      <c r="G2">
        <v>38878.476647424846</v>
      </c>
      <c r="H2" t="s">
        <v>34</v>
      </c>
      <c r="I2">
        <v>56</v>
      </c>
      <c r="J2" t="s">
        <v>69</v>
      </c>
      <c r="K2">
        <v>1</v>
      </c>
      <c r="M2">
        <v>1.9E-2</v>
      </c>
      <c r="N2" t="s">
        <v>36</v>
      </c>
      <c r="O2" t="s">
        <v>126</v>
      </c>
      <c r="P2" t="s">
        <v>59</v>
      </c>
      <c r="R2" t="s">
        <v>32</v>
      </c>
      <c r="S2" t="s">
        <v>107</v>
      </c>
      <c r="T2">
        <f>1/129.65/1000000</f>
        <v>7.713073659853452E-9</v>
      </c>
      <c r="U2" t="s">
        <v>106</v>
      </c>
    </row>
    <row r="3" spans="1:21" hidden="1" x14ac:dyDescent="0.25">
      <c r="A3">
        <v>2022</v>
      </c>
      <c r="B3" t="s">
        <v>32</v>
      </c>
      <c r="C3" t="s">
        <v>30</v>
      </c>
      <c r="D3" t="s">
        <v>37</v>
      </c>
      <c r="E3">
        <v>1121.7752316226699</v>
      </c>
      <c r="F3" t="s">
        <v>35</v>
      </c>
      <c r="G3">
        <v>37655.020185298134</v>
      </c>
      <c r="H3" t="s">
        <v>34</v>
      </c>
      <c r="I3">
        <v>31</v>
      </c>
      <c r="J3" t="s">
        <v>69</v>
      </c>
      <c r="K3">
        <v>1</v>
      </c>
      <c r="M3">
        <v>1.9E-2</v>
      </c>
      <c r="N3" t="s">
        <v>36</v>
      </c>
      <c r="O3" t="s">
        <v>82</v>
      </c>
      <c r="P3" t="s">
        <v>59</v>
      </c>
      <c r="R3" t="s">
        <v>32</v>
      </c>
      <c r="S3" t="s">
        <v>107</v>
      </c>
      <c r="T3">
        <f>1/129.65/1000000</f>
        <v>7.713073659853452E-9</v>
      </c>
    </row>
    <row r="4" spans="1:21" hidden="1" x14ac:dyDescent="0.25">
      <c r="A4">
        <v>2022</v>
      </c>
      <c r="B4" t="s">
        <v>38</v>
      </c>
      <c r="C4" t="s">
        <v>30</v>
      </c>
      <c r="D4" t="s">
        <v>33</v>
      </c>
      <c r="E4">
        <v>106</v>
      </c>
      <c r="F4" t="s">
        <v>35</v>
      </c>
      <c r="G4">
        <v>31520</v>
      </c>
      <c r="H4" t="s">
        <v>34</v>
      </c>
      <c r="I4">
        <v>55</v>
      </c>
      <c r="J4" t="s">
        <v>69</v>
      </c>
      <c r="K4">
        <v>1</v>
      </c>
      <c r="M4">
        <v>1.7000000000000001E-2</v>
      </c>
      <c r="N4" t="s">
        <v>36</v>
      </c>
      <c r="O4" t="s">
        <v>126</v>
      </c>
      <c r="P4" t="s">
        <v>59</v>
      </c>
      <c r="Q4" t="s">
        <v>75</v>
      </c>
      <c r="R4" t="s">
        <v>38</v>
      </c>
      <c r="S4" t="s">
        <v>107</v>
      </c>
      <c r="T4">
        <f>1/126.13/1000000</f>
        <v>7.9283279156425911E-9</v>
      </c>
    </row>
    <row r="5" spans="1:21" hidden="1" x14ac:dyDescent="0.25">
      <c r="A5">
        <v>2022</v>
      </c>
      <c r="B5" t="s">
        <v>38</v>
      </c>
      <c r="C5" t="s">
        <v>30</v>
      </c>
      <c r="D5" t="s">
        <v>37</v>
      </c>
      <c r="E5">
        <v>383</v>
      </c>
      <c r="F5" t="s">
        <v>35</v>
      </c>
      <c r="G5">
        <v>34064</v>
      </c>
      <c r="H5" t="s">
        <v>34</v>
      </c>
      <c r="I5">
        <v>25</v>
      </c>
      <c r="J5" t="s">
        <v>69</v>
      </c>
      <c r="K5">
        <v>1</v>
      </c>
      <c r="M5">
        <v>1.7000000000000001E-2</v>
      </c>
      <c r="N5" t="s">
        <v>36</v>
      </c>
      <c r="O5" t="s">
        <v>82</v>
      </c>
      <c r="P5" t="s">
        <v>59</v>
      </c>
      <c r="Q5" t="s">
        <v>75</v>
      </c>
      <c r="R5" t="s">
        <v>38</v>
      </c>
      <c r="S5" t="s">
        <v>107</v>
      </c>
      <c r="T5">
        <f>1/126.13/1000000</f>
        <v>7.9283279156425911E-9</v>
      </c>
    </row>
    <row r="6" spans="1:21" x14ac:dyDescent="0.25">
      <c r="A6">
        <v>2033</v>
      </c>
      <c r="B6" t="s">
        <v>132</v>
      </c>
      <c r="C6" t="s">
        <v>29</v>
      </c>
      <c r="D6" t="s">
        <v>136</v>
      </c>
      <c r="E6">
        <v>11.4</v>
      </c>
      <c r="F6" t="s">
        <v>66</v>
      </c>
      <c r="G6">
        <v>1055</v>
      </c>
      <c r="H6" t="s">
        <v>81</v>
      </c>
      <c r="I6">
        <v>-345</v>
      </c>
      <c r="J6" t="s">
        <v>69</v>
      </c>
      <c r="K6">
        <v>0.9</v>
      </c>
      <c r="M6" s="10">
        <f>3/7700*1000000/1055</f>
        <v>0.36929894749799963</v>
      </c>
      <c r="N6" t="s">
        <v>36</v>
      </c>
      <c r="O6" t="s">
        <v>82</v>
      </c>
      <c r="P6" t="s">
        <v>59</v>
      </c>
      <c r="R6" t="s">
        <v>141</v>
      </c>
      <c r="S6" t="s">
        <v>109</v>
      </c>
      <c r="T6">
        <f>1/134.47/1000000</f>
        <v>7.436602959767978E-9</v>
      </c>
    </row>
    <row r="7" spans="1:21" x14ac:dyDescent="0.25">
      <c r="A7">
        <v>2022</v>
      </c>
      <c r="B7" t="s">
        <v>138</v>
      </c>
      <c r="C7" t="s">
        <v>29</v>
      </c>
      <c r="D7" t="s">
        <v>50</v>
      </c>
      <c r="E7">
        <v>11.4</v>
      </c>
      <c r="F7" t="s">
        <v>66</v>
      </c>
      <c r="G7">
        <v>1055</v>
      </c>
      <c r="H7" t="s">
        <v>81</v>
      </c>
      <c r="I7">
        <v>45</v>
      </c>
      <c r="J7" t="s">
        <v>69</v>
      </c>
      <c r="K7">
        <v>0.9</v>
      </c>
      <c r="M7" s="10">
        <f>3/7700*1000000/1055</f>
        <v>0.36929894749799963</v>
      </c>
      <c r="N7" t="s">
        <v>36</v>
      </c>
      <c r="O7" t="s">
        <v>82</v>
      </c>
      <c r="P7" t="s">
        <v>59</v>
      </c>
      <c r="R7" t="s">
        <v>142</v>
      </c>
      <c r="S7" t="s">
        <v>109</v>
      </c>
      <c r="T7">
        <f>1/134.47/1000000</f>
        <v>7.436602959767978E-9</v>
      </c>
    </row>
    <row r="8" spans="1:21" hidden="1" x14ac:dyDescent="0.25">
      <c r="A8">
        <v>2033</v>
      </c>
      <c r="B8" t="s">
        <v>92</v>
      </c>
      <c r="C8" t="s">
        <v>46</v>
      </c>
      <c r="D8" t="s">
        <v>137</v>
      </c>
      <c r="E8">
        <v>0</v>
      </c>
      <c r="F8" t="s">
        <v>66</v>
      </c>
      <c r="G8">
        <v>601.34999999999991</v>
      </c>
      <c r="H8" t="s">
        <v>81</v>
      </c>
      <c r="I8">
        <v>-363</v>
      </c>
      <c r="J8" t="s">
        <v>69</v>
      </c>
      <c r="K8">
        <v>3.4</v>
      </c>
      <c r="O8" t="s">
        <v>82</v>
      </c>
      <c r="P8" t="s">
        <v>60</v>
      </c>
      <c r="R8" t="s">
        <v>98</v>
      </c>
      <c r="S8" t="s">
        <v>111</v>
      </c>
      <c r="T8">
        <f>1/3.6/1000000</f>
        <v>2.7777777777777781E-7</v>
      </c>
    </row>
    <row r="9" spans="1:21" hidden="1" x14ac:dyDescent="0.25">
      <c r="A9">
        <v>2022</v>
      </c>
      <c r="B9" t="s">
        <v>94</v>
      </c>
      <c r="C9" t="s">
        <v>46</v>
      </c>
      <c r="D9" t="s">
        <v>45</v>
      </c>
      <c r="E9">
        <v>0</v>
      </c>
      <c r="F9" t="s">
        <v>62</v>
      </c>
      <c r="G9">
        <v>3600</v>
      </c>
      <c r="H9" t="s">
        <v>63</v>
      </c>
      <c r="I9">
        <v>76.73</v>
      </c>
      <c r="J9" t="s">
        <v>69</v>
      </c>
      <c r="K9">
        <v>3.4</v>
      </c>
      <c r="O9" t="s">
        <v>82</v>
      </c>
      <c r="P9" t="s">
        <v>60</v>
      </c>
      <c r="R9" t="s">
        <v>98</v>
      </c>
      <c r="S9" t="s">
        <v>111</v>
      </c>
      <c r="T9">
        <f>1/3.6/1000000</f>
        <v>2.7777777777777781E-7</v>
      </c>
    </row>
    <row r="10" spans="1:21" hidden="1" x14ac:dyDescent="0.25">
      <c r="A10">
        <v>2022</v>
      </c>
      <c r="B10" t="s">
        <v>93</v>
      </c>
      <c r="C10" t="s">
        <v>46</v>
      </c>
      <c r="D10" t="s">
        <v>45</v>
      </c>
      <c r="E10">
        <v>18</v>
      </c>
      <c r="F10" t="s">
        <v>62</v>
      </c>
      <c r="G10">
        <v>3600</v>
      </c>
      <c r="H10" t="s">
        <v>63</v>
      </c>
      <c r="I10">
        <v>0</v>
      </c>
      <c r="J10" t="s">
        <v>69</v>
      </c>
      <c r="K10">
        <v>3.4</v>
      </c>
      <c r="O10" t="s">
        <v>82</v>
      </c>
      <c r="P10" t="s">
        <v>60</v>
      </c>
      <c r="R10" t="s">
        <v>98</v>
      </c>
      <c r="S10" t="s">
        <v>111</v>
      </c>
      <c r="T10">
        <f>1/3.6/1000000</f>
        <v>2.7777777777777781E-7</v>
      </c>
    </row>
    <row r="11" spans="1:21" hidden="1" x14ac:dyDescent="0.25">
      <c r="A11">
        <v>2022</v>
      </c>
      <c r="B11" t="s">
        <v>42</v>
      </c>
      <c r="C11" t="s">
        <v>31</v>
      </c>
      <c r="D11" t="s">
        <v>43</v>
      </c>
      <c r="E11">
        <v>0.53</v>
      </c>
      <c r="F11" t="s">
        <v>72</v>
      </c>
      <c r="G11">
        <v>235</v>
      </c>
      <c r="H11" t="s">
        <v>73</v>
      </c>
      <c r="I11">
        <v>66</v>
      </c>
      <c r="J11" t="s">
        <v>69</v>
      </c>
      <c r="K11">
        <v>1</v>
      </c>
      <c r="L11" t="s">
        <v>80</v>
      </c>
      <c r="M11" s="11">
        <v>1.4E-2</v>
      </c>
      <c r="N11" t="s">
        <v>36</v>
      </c>
      <c r="O11" t="s">
        <v>126</v>
      </c>
      <c r="P11" t="s">
        <v>60</v>
      </c>
      <c r="Q11" t="s">
        <v>74</v>
      </c>
      <c r="R11" t="s">
        <v>42</v>
      </c>
      <c r="S11" t="s">
        <v>107</v>
      </c>
      <c r="T11">
        <f>1/81.51/1000000</f>
        <v>1.2268433321064899E-8</v>
      </c>
    </row>
    <row r="12" spans="1:21" hidden="1" x14ac:dyDescent="0.25">
      <c r="A12">
        <v>2022</v>
      </c>
      <c r="B12" t="s">
        <v>113</v>
      </c>
      <c r="C12" t="s">
        <v>31</v>
      </c>
      <c r="D12" t="s">
        <v>41</v>
      </c>
      <c r="E12">
        <v>22</v>
      </c>
      <c r="F12" t="s">
        <v>64</v>
      </c>
      <c r="G12">
        <v>4687</v>
      </c>
      <c r="H12" t="s">
        <v>68</v>
      </c>
      <c r="I12">
        <v>100.82</v>
      </c>
      <c r="J12" t="s">
        <v>69</v>
      </c>
      <c r="K12">
        <v>1</v>
      </c>
      <c r="L12" t="s">
        <v>84</v>
      </c>
      <c r="O12" t="s">
        <v>82</v>
      </c>
      <c r="P12" t="s">
        <v>60</v>
      </c>
      <c r="R12" t="s">
        <v>113</v>
      </c>
      <c r="S12" t="s">
        <v>107</v>
      </c>
      <c r="T12">
        <f>1/119.53/1000000</f>
        <v>8.3661005605287371E-9</v>
      </c>
    </row>
    <row r="13" spans="1:21" hidden="1" x14ac:dyDescent="0.25">
      <c r="A13">
        <v>2022</v>
      </c>
      <c r="B13" t="s">
        <v>112</v>
      </c>
      <c r="C13" t="s">
        <v>30</v>
      </c>
      <c r="D13" t="s">
        <v>41</v>
      </c>
      <c r="E13">
        <v>10</v>
      </c>
      <c r="F13" t="s">
        <v>64</v>
      </c>
      <c r="G13">
        <v>4528</v>
      </c>
      <c r="H13" t="s">
        <v>68</v>
      </c>
      <c r="I13">
        <v>100.45</v>
      </c>
      <c r="J13" t="s">
        <v>69</v>
      </c>
      <c r="K13">
        <v>1</v>
      </c>
      <c r="L13" t="s">
        <v>84</v>
      </c>
      <c r="O13" t="s">
        <v>82</v>
      </c>
      <c r="P13" t="s">
        <v>59</v>
      </c>
      <c r="R13" t="s">
        <v>112</v>
      </c>
      <c r="S13" t="s">
        <v>107</v>
      </c>
      <c r="T13">
        <f>1/134.47/1000000</f>
        <v>7.436602959767978E-9</v>
      </c>
    </row>
    <row r="14" spans="1:21" hidden="1" x14ac:dyDescent="0.25">
      <c r="A14">
        <v>2022</v>
      </c>
      <c r="B14" t="s">
        <v>47</v>
      </c>
      <c r="C14" t="s">
        <v>31</v>
      </c>
      <c r="D14" t="s">
        <v>43</v>
      </c>
      <c r="E14">
        <v>0.53</v>
      </c>
      <c r="F14" t="s">
        <v>72</v>
      </c>
      <c r="G14">
        <v>235</v>
      </c>
      <c r="H14" t="s">
        <v>73</v>
      </c>
      <c r="I14">
        <v>66</v>
      </c>
      <c r="J14" t="s">
        <v>69</v>
      </c>
      <c r="K14">
        <v>1</v>
      </c>
      <c r="L14" t="s">
        <v>85</v>
      </c>
      <c r="M14" s="11"/>
      <c r="O14" t="s">
        <v>126</v>
      </c>
      <c r="P14" t="s">
        <v>60</v>
      </c>
      <c r="Q14" t="s">
        <v>88</v>
      </c>
      <c r="R14" t="s">
        <v>47</v>
      </c>
      <c r="S14" t="s">
        <v>107</v>
      </c>
      <c r="T14">
        <f>1/81.51/1000000</f>
        <v>1.2268433321064899E-8</v>
      </c>
    </row>
    <row r="15" spans="1:21" hidden="1" x14ac:dyDescent="0.25">
      <c r="A15">
        <v>2022</v>
      </c>
      <c r="B15" t="s">
        <v>39</v>
      </c>
      <c r="C15" t="s">
        <v>31</v>
      </c>
      <c r="D15" t="s">
        <v>33</v>
      </c>
      <c r="E15">
        <f>E2</f>
        <v>925.08936202114103</v>
      </c>
      <c r="F15" t="s">
        <v>35</v>
      </c>
      <c r="G15">
        <f>G2</f>
        <v>38878.476647424846</v>
      </c>
      <c r="H15" t="s">
        <v>34</v>
      </c>
      <c r="I15">
        <f>I2</f>
        <v>56</v>
      </c>
      <c r="J15" t="s">
        <v>69</v>
      </c>
      <c r="K15">
        <v>1</v>
      </c>
      <c r="M15">
        <v>1.9E-2</v>
      </c>
      <c r="N15" t="s">
        <v>36</v>
      </c>
      <c r="O15" t="s">
        <v>126</v>
      </c>
      <c r="P15" t="s">
        <v>60</v>
      </c>
      <c r="R15" t="s">
        <v>39</v>
      </c>
      <c r="S15" t="s">
        <v>107</v>
      </c>
      <c r="T15">
        <f>1/119.53/1000000</f>
        <v>8.3661005605287371E-9</v>
      </c>
    </row>
    <row r="16" spans="1:21" hidden="1" x14ac:dyDescent="0.25">
      <c r="A16">
        <v>2022</v>
      </c>
      <c r="B16" t="s">
        <v>39</v>
      </c>
      <c r="C16" t="s">
        <v>31</v>
      </c>
      <c r="D16" t="s">
        <v>37</v>
      </c>
      <c r="E16">
        <f>E3</f>
        <v>1121.7752316226699</v>
      </c>
      <c r="F16" t="s">
        <v>35</v>
      </c>
      <c r="G16">
        <f>G3</f>
        <v>37655.020185298134</v>
      </c>
      <c r="H16" t="s">
        <v>34</v>
      </c>
      <c r="I16">
        <f>I3</f>
        <v>31</v>
      </c>
      <c r="J16" t="s">
        <v>69</v>
      </c>
      <c r="K16">
        <v>1</v>
      </c>
      <c r="M16">
        <v>1.9E-2</v>
      </c>
      <c r="N16" t="s">
        <v>36</v>
      </c>
      <c r="O16" t="s">
        <v>82</v>
      </c>
      <c r="P16" t="s">
        <v>60</v>
      </c>
      <c r="R16" t="s">
        <v>39</v>
      </c>
      <c r="S16" t="s">
        <v>107</v>
      </c>
      <c r="T16">
        <f>1/119.53/1000000</f>
        <v>8.3661005605287371E-9</v>
      </c>
    </row>
    <row r="17" spans="1:20" x14ac:dyDescent="0.25">
      <c r="A17">
        <v>2022</v>
      </c>
      <c r="B17" t="s">
        <v>29</v>
      </c>
      <c r="C17" t="s">
        <v>29</v>
      </c>
      <c r="D17" t="s">
        <v>40</v>
      </c>
      <c r="E17">
        <v>11.4</v>
      </c>
      <c r="F17" t="s">
        <v>66</v>
      </c>
      <c r="G17">
        <v>1055</v>
      </c>
      <c r="H17" t="s">
        <v>81</v>
      </c>
      <c r="I17">
        <v>79.2</v>
      </c>
      <c r="J17" t="s">
        <v>69</v>
      </c>
      <c r="K17">
        <v>1</v>
      </c>
      <c r="L17" t="s">
        <v>87</v>
      </c>
      <c r="O17" t="s">
        <v>82</v>
      </c>
      <c r="P17" t="s">
        <v>59</v>
      </c>
      <c r="R17" t="s">
        <v>143</v>
      </c>
      <c r="S17" t="s">
        <v>109</v>
      </c>
      <c r="T17">
        <f>1/134.47/1000000</f>
        <v>7.436602959767978E-9</v>
      </c>
    </row>
    <row r="18" spans="1:20" hidden="1" x14ac:dyDescent="0.25">
      <c r="A18">
        <v>2022</v>
      </c>
      <c r="B18" t="s">
        <v>52</v>
      </c>
      <c r="C18" t="s">
        <v>49</v>
      </c>
      <c r="D18" t="s">
        <v>40</v>
      </c>
      <c r="E18">
        <v>41.977465970365564</v>
      </c>
      <c r="F18" t="s">
        <v>66</v>
      </c>
      <c r="G18">
        <v>1055</v>
      </c>
      <c r="H18" t="s">
        <v>81</v>
      </c>
      <c r="I18">
        <v>144.13</v>
      </c>
      <c r="J18" t="s">
        <v>69</v>
      </c>
      <c r="K18">
        <v>1.9</v>
      </c>
      <c r="O18" t="s">
        <v>82</v>
      </c>
      <c r="P18" t="s">
        <v>59</v>
      </c>
      <c r="R18" t="s">
        <v>99</v>
      </c>
      <c r="S18" t="s">
        <v>108</v>
      </c>
      <c r="T18">
        <f>1/120/1000000</f>
        <v>8.3333333333333335E-9</v>
      </c>
    </row>
    <row r="19" spans="1:20" hidden="1" x14ac:dyDescent="0.25">
      <c r="A19">
        <v>2022</v>
      </c>
      <c r="B19" t="s">
        <v>53</v>
      </c>
      <c r="C19" t="s">
        <v>49</v>
      </c>
      <c r="D19" t="s">
        <v>40</v>
      </c>
      <c r="E19">
        <v>46.342077721810462</v>
      </c>
      <c r="F19" t="s">
        <v>66</v>
      </c>
      <c r="G19">
        <v>1055</v>
      </c>
      <c r="H19" t="s">
        <v>81</v>
      </c>
      <c r="I19">
        <v>54</v>
      </c>
      <c r="J19" t="s">
        <v>69</v>
      </c>
      <c r="K19">
        <v>1.9</v>
      </c>
      <c r="O19" t="s">
        <v>82</v>
      </c>
      <c r="P19" t="s">
        <v>59</v>
      </c>
      <c r="R19" t="s">
        <v>99</v>
      </c>
      <c r="S19" t="s">
        <v>108</v>
      </c>
      <c r="T19">
        <f>1/120/1000000</f>
        <v>8.3333333333333335E-9</v>
      </c>
    </row>
    <row r="20" spans="1:20" hidden="1" x14ac:dyDescent="0.25">
      <c r="A20">
        <v>2022</v>
      </c>
      <c r="B20" t="s">
        <v>52</v>
      </c>
      <c r="C20" t="s">
        <v>49</v>
      </c>
      <c r="D20" t="s">
        <v>50</v>
      </c>
      <c r="E20">
        <v>41.977465970365564</v>
      </c>
      <c r="F20" t="s">
        <v>66</v>
      </c>
      <c r="G20">
        <v>1055</v>
      </c>
      <c r="H20" t="s">
        <v>81</v>
      </c>
      <c r="I20">
        <v>116</v>
      </c>
      <c r="J20" t="s">
        <v>69</v>
      </c>
      <c r="K20">
        <v>1.9</v>
      </c>
      <c r="O20" t="s">
        <v>82</v>
      </c>
      <c r="P20" t="s">
        <v>59</v>
      </c>
      <c r="R20" t="s">
        <v>99</v>
      </c>
      <c r="S20" t="s">
        <v>108</v>
      </c>
      <c r="T20">
        <f>1/120/1000000</f>
        <v>8.3333333333333335E-9</v>
      </c>
    </row>
    <row r="21" spans="1:20" hidden="1" x14ac:dyDescent="0.25">
      <c r="A21">
        <v>2033</v>
      </c>
      <c r="B21" t="s">
        <v>52</v>
      </c>
      <c r="C21" t="s">
        <v>49</v>
      </c>
      <c r="D21" t="s">
        <v>136</v>
      </c>
      <c r="E21">
        <v>41.977465970365564</v>
      </c>
      <c r="F21" t="s">
        <v>66</v>
      </c>
      <c r="G21">
        <v>1055</v>
      </c>
      <c r="H21" t="s">
        <v>81</v>
      </c>
      <c r="I21" s="20">
        <v>-267</v>
      </c>
      <c r="J21" t="s">
        <v>69</v>
      </c>
      <c r="K21">
        <v>1.9</v>
      </c>
      <c r="O21" t="s">
        <v>82</v>
      </c>
      <c r="P21" t="s">
        <v>59</v>
      </c>
      <c r="R21" t="s">
        <v>99</v>
      </c>
      <c r="S21" t="s">
        <v>108</v>
      </c>
      <c r="T21">
        <f>1/120/1000000</f>
        <v>8.3333333333333335E-9</v>
      </c>
    </row>
    <row r="22" spans="1:20" hidden="1" x14ac:dyDescent="0.25">
      <c r="A22">
        <v>2022</v>
      </c>
      <c r="B22" t="s">
        <v>51</v>
      </c>
      <c r="C22" t="s">
        <v>44</v>
      </c>
      <c r="D22" t="s">
        <v>37</v>
      </c>
      <c r="E22">
        <f>E15</f>
        <v>925.08936202114103</v>
      </c>
      <c r="F22" t="s">
        <v>35</v>
      </c>
      <c r="G22">
        <f>G15</f>
        <v>38878.476647424846</v>
      </c>
      <c r="H22" t="s">
        <v>34</v>
      </c>
      <c r="I22">
        <f>I15</f>
        <v>56</v>
      </c>
      <c r="J22" t="s">
        <v>69</v>
      </c>
      <c r="K22">
        <v>1</v>
      </c>
      <c r="M22">
        <v>1.9E-2</v>
      </c>
      <c r="N22" t="s">
        <v>36</v>
      </c>
      <c r="O22" t="s">
        <v>82</v>
      </c>
      <c r="P22" t="s">
        <v>61</v>
      </c>
      <c r="R22" t="s">
        <v>100</v>
      </c>
      <c r="S22" t="s">
        <v>107</v>
      </c>
      <c r="T22">
        <f>1/129.69/1000000</f>
        <v>7.7106947335954979E-9</v>
      </c>
    </row>
    <row r="23" spans="1:20" hidden="1" x14ac:dyDescent="0.25">
      <c r="A23">
        <v>2022</v>
      </c>
      <c r="B23" t="s">
        <v>51</v>
      </c>
      <c r="C23" t="s">
        <v>44</v>
      </c>
      <c r="D23" t="s">
        <v>33</v>
      </c>
      <c r="E23">
        <f>E16</f>
        <v>1121.7752316226699</v>
      </c>
      <c r="F23" t="s">
        <v>35</v>
      </c>
      <c r="G23">
        <f>G16</f>
        <v>37655.020185298134</v>
      </c>
      <c r="H23" t="s">
        <v>34</v>
      </c>
      <c r="I23">
        <f>I16</f>
        <v>31</v>
      </c>
      <c r="J23" t="s">
        <v>69</v>
      </c>
      <c r="K23">
        <v>1</v>
      </c>
      <c r="M23">
        <v>1.9E-2</v>
      </c>
      <c r="N23" t="s">
        <v>36</v>
      </c>
      <c r="O23" t="s">
        <v>126</v>
      </c>
      <c r="P23" t="s">
        <v>61</v>
      </c>
      <c r="R23" t="s">
        <v>100</v>
      </c>
      <c r="S23" t="s">
        <v>107</v>
      </c>
      <c r="T23">
        <f>1/129.69/1000000</f>
        <v>7.7106947335954979E-9</v>
      </c>
    </row>
    <row r="24" spans="1:20" hidden="1" x14ac:dyDescent="0.25">
      <c r="A24">
        <v>2022</v>
      </c>
      <c r="B24" t="s">
        <v>54</v>
      </c>
      <c r="C24" t="s">
        <v>44</v>
      </c>
      <c r="D24" t="s">
        <v>41</v>
      </c>
      <c r="E24">
        <v>0</v>
      </c>
      <c r="F24" t="s">
        <v>35</v>
      </c>
      <c r="G24">
        <f>ROUND(33.78*126.37,0)</f>
        <v>4269</v>
      </c>
      <c r="H24" t="s">
        <v>68</v>
      </c>
      <c r="I24">
        <v>89.37</v>
      </c>
      <c r="K24">
        <v>1</v>
      </c>
      <c r="O24" t="s">
        <v>82</v>
      </c>
      <c r="P24" t="s">
        <v>61</v>
      </c>
      <c r="R24" t="s">
        <v>101</v>
      </c>
      <c r="S24" t="s">
        <v>107</v>
      </c>
      <c r="T24">
        <f>1/129.69/1000000</f>
        <v>7.7106947335954979E-9</v>
      </c>
    </row>
    <row r="25" spans="1:20" hidden="1" x14ac:dyDescent="0.25">
      <c r="A25">
        <v>2022</v>
      </c>
      <c r="B25" t="s">
        <v>55</v>
      </c>
      <c r="C25" t="s">
        <v>55</v>
      </c>
      <c r="D25" t="s">
        <v>48</v>
      </c>
      <c r="E25">
        <v>1000</v>
      </c>
      <c r="F25" t="s">
        <v>56</v>
      </c>
      <c r="G25">
        <v>1</v>
      </c>
      <c r="H25" t="s">
        <v>57</v>
      </c>
      <c r="I25">
        <f>-1000000</f>
        <v>-1000000</v>
      </c>
      <c r="J25" t="s">
        <v>70</v>
      </c>
      <c r="K25">
        <v>1</v>
      </c>
      <c r="O25" t="s">
        <v>82</v>
      </c>
      <c r="P25" t="s">
        <v>67</v>
      </c>
      <c r="R25" t="s">
        <v>102</v>
      </c>
      <c r="S25" t="s">
        <v>110</v>
      </c>
      <c r="T25">
        <f>1/1000000</f>
        <v>9.9999999999999995E-7</v>
      </c>
    </row>
    <row r="26" spans="1:20" hidden="1" x14ac:dyDescent="0.25">
      <c r="A26">
        <v>2022</v>
      </c>
      <c r="B26" t="s">
        <v>58</v>
      </c>
      <c r="C26" t="s">
        <v>31</v>
      </c>
      <c r="D26" t="s">
        <v>43</v>
      </c>
      <c r="E26">
        <v>0.95</v>
      </c>
      <c r="F26" t="s">
        <v>72</v>
      </c>
      <c r="G26">
        <v>235</v>
      </c>
      <c r="H26" t="s">
        <v>73</v>
      </c>
      <c r="I26">
        <v>35</v>
      </c>
      <c r="J26" t="s">
        <v>69</v>
      </c>
      <c r="K26">
        <v>1</v>
      </c>
      <c r="L26" t="s">
        <v>86</v>
      </c>
      <c r="M26" s="11">
        <v>1.4E-2</v>
      </c>
      <c r="O26" t="s">
        <v>126</v>
      </c>
      <c r="P26" t="s">
        <v>60</v>
      </c>
      <c r="Q26" t="s">
        <v>74</v>
      </c>
      <c r="R26" t="s">
        <v>42</v>
      </c>
      <c r="S26" t="s">
        <v>107</v>
      </c>
      <c r="T26">
        <f>1/81.51/1000000</f>
        <v>1.2268433321064899E-8</v>
      </c>
    </row>
    <row r="27" spans="1:20" hidden="1" x14ac:dyDescent="0.25">
      <c r="A27">
        <v>2023</v>
      </c>
      <c r="B27" t="s">
        <v>54</v>
      </c>
      <c r="C27" t="s">
        <v>44</v>
      </c>
      <c r="D27" t="s">
        <v>41</v>
      </c>
      <c r="E27">
        <v>0</v>
      </c>
      <c r="F27" t="s">
        <v>35</v>
      </c>
      <c r="G27">
        <f>ROUND(33.78*126.37,0)</f>
        <v>4269</v>
      </c>
      <c r="H27" t="s">
        <v>68</v>
      </c>
      <c r="I27">
        <v>89.15</v>
      </c>
      <c r="J27" t="s">
        <v>69</v>
      </c>
      <c r="K27">
        <v>1</v>
      </c>
      <c r="O27" t="s">
        <v>82</v>
      </c>
      <c r="P27" t="s">
        <v>61</v>
      </c>
      <c r="R27" t="s">
        <v>101</v>
      </c>
      <c r="S27" t="s">
        <v>107</v>
      </c>
      <c r="T27">
        <f>1/129.69/1000000</f>
        <v>7.7106947335954979E-9</v>
      </c>
    </row>
    <row r="28" spans="1:20" hidden="1" x14ac:dyDescent="0.25">
      <c r="A28">
        <v>2024</v>
      </c>
      <c r="B28" t="s">
        <v>54</v>
      </c>
      <c r="C28" t="s">
        <v>44</v>
      </c>
      <c r="D28" t="s">
        <v>41</v>
      </c>
      <c r="E28">
        <v>0</v>
      </c>
      <c r="F28" t="s">
        <v>35</v>
      </c>
      <c r="G28">
        <f>ROUND(33.78*126.37,0)</f>
        <v>4269</v>
      </c>
      <c r="H28" t="s">
        <v>68</v>
      </c>
      <c r="I28">
        <v>87.89</v>
      </c>
      <c r="J28" t="s">
        <v>69</v>
      </c>
      <c r="K28">
        <v>1</v>
      </c>
      <c r="O28" t="s">
        <v>82</v>
      </c>
      <c r="P28" t="s">
        <v>61</v>
      </c>
      <c r="R28" t="s">
        <v>101</v>
      </c>
      <c r="S28" t="s">
        <v>107</v>
      </c>
      <c r="T28">
        <f t="shared" ref="T28:T34" si="0">1/129.69/1000000</f>
        <v>7.7106947335954979E-9</v>
      </c>
    </row>
    <row r="29" spans="1:20" hidden="1" x14ac:dyDescent="0.25">
      <c r="A29">
        <v>2025</v>
      </c>
      <c r="B29" t="s">
        <v>54</v>
      </c>
      <c r="C29" t="s">
        <v>44</v>
      </c>
      <c r="D29" t="s">
        <v>41</v>
      </c>
      <c r="E29">
        <v>0</v>
      </c>
      <c r="F29" t="s">
        <v>35</v>
      </c>
      <c r="G29">
        <f t="shared" ref="G29:G34" si="1">ROUND(33.78*126.37,0)</f>
        <v>4269</v>
      </c>
      <c r="H29" t="s">
        <v>68</v>
      </c>
      <c r="I29">
        <v>86.64</v>
      </c>
      <c r="J29" t="s">
        <v>69</v>
      </c>
      <c r="K29">
        <v>1</v>
      </c>
      <c r="O29" t="s">
        <v>82</v>
      </c>
      <c r="P29" t="s">
        <v>61</v>
      </c>
      <c r="R29" t="s">
        <v>101</v>
      </c>
      <c r="S29" t="s">
        <v>107</v>
      </c>
      <c r="T29">
        <f t="shared" si="0"/>
        <v>7.7106947335954979E-9</v>
      </c>
    </row>
    <row r="30" spans="1:20" hidden="1" x14ac:dyDescent="0.25">
      <c r="A30">
        <v>2026</v>
      </c>
      <c r="B30" t="s">
        <v>54</v>
      </c>
      <c r="C30" t="s">
        <v>44</v>
      </c>
      <c r="D30" t="s">
        <v>41</v>
      </c>
      <c r="E30">
        <v>0</v>
      </c>
      <c r="F30" t="s">
        <v>35</v>
      </c>
      <c r="G30">
        <f t="shared" si="1"/>
        <v>4269</v>
      </c>
      <c r="H30" t="s">
        <v>68</v>
      </c>
      <c r="I30">
        <v>85.38</v>
      </c>
      <c r="J30" t="s">
        <v>69</v>
      </c>
      <c r="K30">
        <v>1</v>
      </c>
      <c r="O30" t="s">
        <v>82</v>
      </c>
      <c r="P30" t="s">
        <v>61</v>
      </c>
      <c r="R30" t="s">
        <v>101</v>
      </c>
      <c r="S30" t="s">
        <v>107</v>
      </c>
      <c r="T30">
        <f t="shared" si="0"/>
        <v>7.7106947335954979E-9</v>
      </c>
    </row>
    <row r="31" spans="1:20" hidden="1" x14ac:dyDescent="0.25">
      <c r="A31">
        <v>2027</v>
      </c>
      <c r="B31" t="s">
        <v>54</v>
      </c>
      <c r="C31" t="s">
        <v>44</v>
      </c>
      <c r="D31" t="s">
        <v>41</v>
      </c>
      <c r="E31">
        <v>0</v>
      </c>
      <c r="F31" t="s">
        <v>35</v>
      </c>
      <c r="G31">
        <f t="shared" si="1"/>
        <v>4269</v>
      </c>
      <c r="H31" t="s">
        <v>68</v>
      </c>
      <c r="I31">
        <v>84.13</v>
      </c>
      <c r="J31" t="s">
        <v>69</v>
      </c>
      <c r="K31">
        <v>1</v>
      </c>
      <c r="O31" t="s">
        <v>82</v>
      </c>
      <c r="P31" t="s">
        <v>61</v>
      </c>
      <c r="R31" t="s">
        <v>101</v>
      </c>
      <c r="S31" t="s">
        <v>107</v>
      </c>
      <c r="T31">
        <f t="shared" si="0"/>
        <v>7.7106947335954979E-9</v>
      </c>
    </row>
    <row r="32" spans="1:20" hidden="1" x14ac:dyDescent="0.25">
      <c r="A32">
        <v>2028</v>
      </c>
      <c r="B32" t="s">
        <v>54</v>
      </c>
      <c r="C32" t="s">
        <v>44</v>
      </c>
      <c r="D32" t="s">
        <v>41</v>
      </c>
      <c r="E32">
        <v>0</v>
      </c>
      <c r="F32" t="s">
        <v>35</v>
      </c>
      <c r="G32">
        <f t="shared" si="1"/>
        <v>4269</v>
      </c>
      <c r="H32" t="s">
        <v>68</v>
      </c>
      <c r="I32">
        <v>82.87</v>
      </c>
      <c r="J32" t="s">
        <v>69</v>
      </c>
      <c r="K32">
        <v>1</v>
      </c>
      <c r="O32" t="s">
        <v>82</v>
      </c>
      <c r="P32" t="s">
        <v>61</v>
      </c>
      <c r="R32" t="s">
        <v>101</v>
      </c>
      <c r="S32" t="s">
        <v>107</v>
      </c>
      <c r="T32">
        <f t="shared" si="0"/>
        <v>7.7106947335954979E-9</v>
      </c>
    </row>
    <row r="33" spans="1:20" hidden="1" x14ac:dyDescent="0.25">
      <c r="A33">
        <v>2029</v>
      </c>
      <c r="B33" t="s">
        <v>54</v>
      </c>
      <c r="C33" t="s">
        <v>44</v>
      </c>
      <c r="D33" t="s">
        <v>41</v>
      </c>
      <c r="E33">
        <v>0</v>
      </c>
      <c r="F33" t="s">
        <v>35</v>
      </c>
      <c r="G33">
        <f t="shared" si="1"/>
        <v>4269</v>
      </c>
      <c r="H33" t="s">
        <v>68</v>
      </c>
      <c r="I33">
        <v>81.62</v>
      </c>
      <c r="J33" t="s">
        <v>69</v>
      </c>
      <c r="K33">
        <v>1</v>
      </c>
      <c r="O33" t="s">
        <v>82</v>
      </c>
      <c r="P33" t="s">
        <v>61</v>
      </c>
      <c r="R33" t="s">
        <v>101</v>
      </c>
      <c r="S33" t="s">
        <v>107</v>
      </c>
      <c r="T33">
        <f t="shared" si="0"/>
        <v>7.7106947335954979E-9</v>
      </c>
    </row>
    <row r="34" spans="1:20" hidden="1" x14ac:dyDescent="0.25">
      <c r="A34">
        <v>2030</v>
      </c>
      <c r="B34" t="s">
        <v>54</v>
      </c>
      <c r="C34" t="s">
        <v>44</v>
      </c>
      <c r="D34" t="s">
        <v>41</v>
      </c>
      <c r="E34">
        <v>0</v>
      </c>
      <c r="F34" t="s">
        <v>35</v>
      </c>
      <c r="G34">
        <f t="shared" si="1"/>
        <v>4269</v>
      </c>
      <c r="H34" t="s">
        <v>68</v>
      </c>
      <c r="I34">
        <v>80.36</v>
      </c>
      <c r="J34" t="s">
        <v>69</v>
      </c>
      <c r="K34">
        <v>1</v>
      </c>
      <c r="O34" t="s">
        <v>82</v>
      </c>
      <c r="P34" t="s">
        <v>61</v>
      </c>
      <c r="R34" t="s">
        <v>101</v>
      </c>
      <c r="S34" t="s">
        <v>107</v>
      </c>
      <c r="T34">
        <f t="shared" si="0"/>
        <v>7.7106947335954979E-9</v>
      </c>
    </row>
    <row r="35" spans="1:20" hidden="1" x14ac:dyDescent="0.25">
      <c r="A35">
        <v>2022</v>
      </c>
      <c r="B35" t="s">
        <v>90</v>
      </c>
      <c r="C35" t="s">
        <v>89</v>
      </c>
      <c r="D35" t="s">
        <v>40</v>
      </c>
      <c r="E35">
        <v>41.977465970365564</v>
      </c>
      <c r="F35" t="s">
        <v>66</v>
      </c>
      <c r="G35">
        <v>1055</v>
      </c>
      <c r="H35" t="s">
        <v>81</v>
      </c>
      <c r="I35">
        <v>144.13</v>
      </c>
      <c r="J35" t="s">
        <v>69</v>
      </c>
      <c r="K35">
        <v>2.5</v>
      </c>
      <c r="O35" t="s">
        <v>82</v>
      </c>
      <c r="P35" t="s">
        <v>60</v>
      </c>
      <c r="R35" t="s">
        <v>103</v>
      </c>
      <c r="S35" t="s">
        <v>108</v>
      </c>
      <c r="T35">
        <f>1/120/1000000</f>
        <v>8.3333333333333335E-9</v>
      </c>
    </row>
    <row r="36" spans="1:20" hidden="1" x14ac:dyDescent="0.25">
      <c r="A36">
        <v>2022</v>
      </c>
      <c r="B36" t="s">
        <v>91</v>
      </c>
      <c r="C36" t="s">
        <v>89</v>
      </c>
      <c r="D36" t="s">
        <v>40</v>
      </c>
      <c r="E36">
        <v>46.342077721810462</v>
      </c>
      <c r="F36" t="s">
        <v>66</v>
      </c>
      <c r="G36">
        <v>1055</v>
      </c>
      <c r="H36" t="s">
        <v>81</v>
      </c>
      <c r="I36">
        <v>54</v>
      </c>
      <c r="J36" t="s">
        <v>69</v>
      </c>
      <c r="K36">
        <v>2.5</v>
      </c>
      <c r="O36" t="s">
        <v>82</v>
      </c>
      <c r="P36" t="s">
        <v>60</v>
      </c>
      <c r="R36" t="s">
        <v>103</v>
      </c>
      <c r="S36" t="s">
        <v>108</v>
      </c>
      <c r="T36">
        <f t="shared" ref="T36:T38" si="2">1/120/1000000</f>
        <v>8.3333333333333335E-9</v>
      </c>
    </row>
    <row r="37" spans="1:20" hidden="1" x14ac:dyDescent="0.25">
      <c r="A37">
        <v>2022</v>
      </c>
      <c r="B37" t="s">
        <v>90</v>
      </c>
      <c r="C37" t="s">
        <v>89</v>
      </c>
      <c r="D37" t="s">
        <v>50</v>
      </c>
      <c r="E37">
        <v>41.977465970365564</v>
      </c>
      <c r="F37" t="s">
        <v>66</v>
      </c>
      <c r="G37">
        <v>1055</v>
      </c>
      <c r="H37" t="s">
        <v>81</v>
      </c>
      <c r="I37">
        <v>116</v>
      </c>
      <c r="J37" t="s">
        <v>69</v>
      </c>
      <c r="K37">
        <v>2.5</v>
      </c>
      <c r="O37" t="s">
        <v>82</v>
      </c>
      <c r="P37" t="s">
        <v>60</v>
      </c>
      <c r="R37" t="s">
        <v>103</v>
      </c>
      <c r="S37" t="s">
        <v>108</v>
      </c>
      <c r="T37">
        <f t="shared" si="2"/>
        <v>8.3333333333333335E-9</v>
      </c>
    </row>
    <row r="38" spans="1:20" hidden="1" x14ac:dyDescent="0.25">
      <c r="A38">
        <v>2033</v>
      </c>
      <c r="B38" t="s">
        <v>90</v>
      </c>
      <c r="C38" t="s">
        <v>89</v>
      </c>
      <c r="D38" t="s">
        <v>136</v>
      </c>
      <c r="E38">
        <v>41.977465970365564</v>
      </c>
      <c r="F38" t="s">
        <v>66</v>
      </c>
      <c r="G38">
        <v>1055</v>
      </c>
      <c r="H38" t="s">
        <v>81</v>
      </c>
      <c r="I38" s="20">
        <v>-267</v>
      </c>
      <c r="J38" t="s">
        <v>69</v>
      </c>
      <c r="K38">
        <v>2.5</v>
      </c>
      <c r="O38" t="s">
        <v>82</v>
      </c>
      <c r="P38" t="s">
        <v>60</v>
      </c>
      <c r="R38" t="s">
        <v>103</v>
      </c>
      <c r="S38" t="s">
        <v>108</v>
      </c>
      <c r="T38">
        <f t="shared" si="2"/>
        <v>8.3333333333333335E-9</v>
      </c>
    </row>
    <row r="39" spans="1:20" hidden="1" x14ac:dyDescent="0.25">
      <c r="A39">
        <v>2022</v>
      </c>
      <c r="B39" t="s">
        <v>114</v>
      </c>
      <c r="C39" s="6" t="s">
        <v>119</v>
      </c>
      <c r="D39" t="s">
        <v>119</v>
      </c>
      <c r="E39">
        <v>1000</v>
      </c>
      <c r="F39" t="s">
        <v>123</v>
      </c>
      <c r="G39">
        <v>1</v>
      </c>
      <c r="H39" t="s">
        <v>122</v>
      </c>
      <c r="I39">
        <f>-1000000</f>
        <v>-1000000</v>
      </c>
      <c r="J39" t="s">
        <v>70</v>
      </c>
      <c r="K39">
        <v>1</v>
      </c>
      <c r="L39" t="s">
        <v>125</v>
      </c>
      <c r="O39" t="s">
        <v>114</v>
      </c>
      <c r="P39" t="s">
        <v>67</v>
      </c>
      <c r="R39" t="s">
        <v>114</v>
      </c>
      <c r="S39" t="s">
        <v>110</v>
      </c>
      <c r="T39">
        <f>1/1000000</f>
        <v>9.9999999999999995E-7</v>
      </c>
    </row>
    <row r="40" spans="1:20" hidden="1" x14ac:dyDescent="0.25">
      <c r="A40">
        <v>2022</v>
      </c>
      <c r="B40" t="s">
        <v>115</v>
      </c>
      <c r="C40" s="6" t="s">
        <v>119</v>
      </c>
      <c r="D40" t="s">
        <v>119</v>
      </c>
      <c r="E40">
        <v>1000</v>
      </c>
      <c r="F40" t="s">
        <v>123</v>
      </c>
      <c r="G40">
        <v>1</v>
      </c>
      <c r="H40" t="s">
        <v>122</v>
      </c>
      <c r="I40">
        <f t="shared" ref="I40:I43" si="3">-1000000</f>
        <v>-1000000</v>
      </c>
      <c r="J40" t="s">
        <v>70</v>
      </c>
      <c r="K40">
        <v>1</v>
      </c>
      <c r="L40" t="s">
        <v>125</v>
      </c>
      <c r="O40" t="s">
        <v>115</v>
      </c>
      <c r="P40" t="s">
        <v>67</v>
      </c>
      <c r="R40" t="s">
        <v>115</v>
      </c>
      <c r="S40" t="s">
        <v>110</v>
      </c>
      <c r="T40">
        <f t="shared" ref="T40:T43" si="4">1/1000000</f>
        <v>9.9999999999999995E-7</v>
      </c>
    </row>
    <row r="41" spans="1:20" hidden="1" x14ac:dyDescent="0.25">
      <c r="A41">
        <v>2022</v>
      </c>
      <c r="B41" t="s">
        <v>116</v>
      </c>
      <c r="C41" s="6" t="s">
        <v>119</v>
      </c>
      <c r="D41" t="s">
        <v>119</v>
      </c>
      <c r="E41">
        <v>1000</v>
      </c>
      <c r="F41" t="s">
        <v>123</v>
      </c>
      <c r="G41">
        <v>1</v>
      </c>
      <c r="H41" t="s">
        <v>122</v>
      </c>
      <c r="I41">
        <f t="shared" si="3"/>
        <v>-1000000</v>
      </c>
      <c r="J41" t="s">
        <v>70</v>
      </c>
      <c r="K41">
        <v>1</v>
      </c>
      <c r="L41" t="s">
        <v>125</v>
      </c>
      <c r="O41" t="s">
        <v>116</v>
      </c>
      <c r="P41" t="s">
        <v>67</v>
      </c>
      <c r="R41" t="s">
        <v>116</v>
      </c>
      <c r="S41" t="s">
        <v>110</v>
      </c>
      <c r="T41">
        <f t="shared" si="4"/>
        <v>9.9999999999999995E-7</v>
      </c>
    </row>
    <row r="42" spans="1:20" hidden="1" x14ac:dyDescent="0.25">
      <c r="A42">
        <v>2022</v>
      </c>
      <c r="B42" t="s">
        <v>117</v>
      </c>
      <c r="C42" s="6" t="s">
        <v>119</v>
      </c>
      <c r="D42" t="s">
        <v>119</v>
      </c>
      <c r="E42">
        <v>1000</v>
      </c>
      <c r="F42" t="s">
        <v>123</v>
      </c>
      <c r="G42">
        <v>1</v>
      </c>
      <c r="H42" t="s">
        <v>122</v>
      </c>
      <c r="I42">
        <f t="shared" si="3"/>
        <v>-1000000</v>
      </c>
      <c r="J42" t="s">
        <v>70</v>
      </c>
      <c r="K42">
        <v>1</v>
      </c>
      <c r="L42" t="s">
        <v>125</v>
      </c>
      <c r="O42" t="s">
        <v>117</v>
      </c>
      <c r="P42" t="s">
        <v>67</v>
      </c>
      <c r="R42" t="s">
        <v>117</v>
      </c>
      <c r="S42" t="s">
        <v>110</v>
      </c>
      <c r="T42">
        <f t="shared" si="4"/>
        <v>9.9999999999999995E-7</v>
      </c>
    </row>
    <row r="43" spans="1:20" hidden="1" x14ac:dyDescent="0.25">
      <c r="A43">
        <v>2022</v>
      </c>
      <c r="B43" t="s">
        <v>118</v>
      </c>
      <c r="C43" s="6" t="s">
        <v>119</v>
      </c>
      <c r="D43" t="s">
        <v>119</v>
      </c>
      <c r="E43">
        <v>1000</v>
      </c>
      <c r="F43" t="s">
        <v>123</v>
      </c>
      <c r="G43">
        <v>1</v>
      </c>
      <c r="H43" t="s">
        <v>122</v>
      </c>
      <c r="I43">
        <f t="shared" si="3"/>
        <v>-1000000</v>
      </c>
      <c r="J43" t="s">
        <v>70</v>
      </c>
      <c r="K43">
        <v>1</v>
      </c>
      <c r="L43" t="s">
        <v>125</v>
      </c>
      <c r="O43" t="s">
        <v>118</v>
      </c>
      <c r="P43" t="s">
        <v>67</v>
      </c>
      <c r="R43" t="s">
        <v>118</v>
      </c>
      <c r="S43" t="s">
        <v>110</v>
      </c>
      <c r="T43">
        <f t="shared" si="4"/>
        <v>9.9999999999999995E-7</v>
      </c>
    </row>
    <row r="44" spans="1:20" hidden="1" x14ac:dyDescent="0.25">
      <c r="A44">
        <v>2033</v>
      </c>
      <c r="B44" t="s">
        <v>128</v>
      </c>
      <c r="C44" t="s">
        <v>127</v>
      </c>
      <c r="D44" t="s">
        <v>137</v>
      </c>
      <c r="E44">
        <v>0</v>
      </c>
      <c r="F44" t="s">
        <v>66</v>
      </c>
      <c r="G44">
        <v>601.34999999999991</v>
      </c>
      <c r="H44" t="s">
        <v>81</v>
      </c>
      <c r="I44">
        <v>-363</v>
      </c>
      <c r="J44" t="s">
        <v>69</v>
      </c>
      <c r="K44">
        <v>5</v>
      </c>
      <c r="O44" t="s">
        <v>82</v>
      </c>
      <c r="P44" t="s">
        <v>59</v>
      </c>
      <c r="R44" t="s">
        <v>131</v>
      </c>
      <c r="S44" t="s">
        <v>111</v>
      </c>
      <c r="T44">
        <f>1/3.6/1000000</f>
        <v>2.7777777777777781E-7</v>
      </c>
    </row>
    <row r="45" spans="1:20" hidden="1" x14ac:dyDescent="0.25">
      <c r="A45">
        <v>2022</v>
      </c>
      <c r="B45" t="s">
        <v>129</v>
      </c>
      <c r="C45" t="s">
        <v>127</v>
      </c>
      <c r="D45" t="s">
        <v>45</v>
      </c>
      <c r="E45">
        <v>0</v>
      </c>
      <c r="F45" t="s">
        <v>62</v>
      </c>
      <c r="G45">
        <v>3600</v>
      </c>
      <c r="H45" t="s">
        <v>63</v>
      </c>
      <c r="I45">
        <v>80</v>
      </c>
      <c r="J45" t="s">
        <v>69</v>
      </c>
      <c r="K45">
        <v>5</v>
      </c>
      <c r="O45" t="s">
        <v>82</v>
      </c>
      <c r="P45" t="s">
        <v>59</v>
      </c>
      <c r="R45" t="s">
        <v>131</v>
      </c>
      <c r="S45" t="s">
        <v>111</v>
      </c>
      <c r="T45">
        <f>1/3.6/1000000</f>
        <v>2.7777777777777781E-7</v>
      </c>
    </row>
    <row r="46" spans="1:20" hidden="1" x14ac:dyDescent="0.25">
      <c r="A46">
        <v>2022</v>
      </c>
      <c r="B46" t="s">
        <v>130</v>
      </c>
      <c r="C46" t="s">
        <v>127</v>
      </c>
      <c r="D46" t="s">
        <v>45</v>
      </c>
      <c r="E46">
        <v>18</v>
      </c>
      <c r="F46" t="s">
        <v>62</v>
      </c>
      <c r="G46">
        <v>3600</v>
      </c>
      <c r="H46" t="s">
        <v>63</v>
      </c>
      <c r="I46">
        <v>0</v>
      </c>
      <c r="J46" t="s">
        <v>69</v>
      </c>
      <c r="K46">
        <v>5</v>
      </c>
      <c r="O46" t="s">
        <v>82</v>
      </c>
      <c r="P46" t="s">
        <v>59</v>
      </c>
      <c r="R46" t="s">
        <v>131</v>
      </c>
      <c r="S46" t="s">
        <v>111</v>
      </c>
      <c r="T46">
        <f>1/3.6/1000000</f>
        <v>2.7777777777777781E-7</v>
      </c>
    </row>
    <row r="47" spans="1:20" x14ac:dyDescent="0.25">
      <c r="A47">
        <v>2034</v>
      </c>
      <c r="B47" t="s">
        <v>132</v>
      </c>
      <c r="C47" t="s">
        <v>29</v>
      </c>
      <c r="D47" t="s">
        <v>136</v>
      </c>
      <c r="E47">
        <v>11.4</v>
      </c>
      <c r="F47" t="s">
        <v>66</v>
      </c>
      <c r="G47">
        <v>1055</v>
      </c>
      <c r="H47" s="12" t="s">
        <v>81</v>
      </c>
      <c r="I47">
        <v>40</v>
      </c>
      <c r="J47" s="12" t="s">
        <v>69</v>
      </c>
      <c r="K47">
        <v>0.9</v>
      </c>
      <c r="O47" t="s">
        <v>82</v>
      </c>
      <c r="P47" t="s">
        <v>59</v>
      </c>
      <c r="R47" t="s">
        <v>141</v>
      </c>
      <c r="S47" t="s">
        <v>109</v>
      </c>
      <c r="T47">
        <f>1/134.47/1000000</f>
        <v>7.436602959767978E-9</v>
      </c>
    </row>
    <row r="48" spans="1:20" hidden="1" x14ac:dyDescent="0.25">
      <c r="A48">
        <v>2034</v>
      </c>
      <c r="B48" t="s">
        <v>92</v>
      </c>
      <c r="C48" t="s">
        <v>46</v>
      </c>
      <c r="D48" t="s">
        <v>137</v>
      </c>
      <c r="E48">
        <v>0</v>
      </c>
      <c r="F48" t="s">
        <v>66</v>
      </c>
      <c r="G48">
        <v>601.34999999999991</v>
      </c>
      <c r="H48" t="s">
        <v>81</v>
      </c>
      <c r="I48">
        <v>70</v>
      </c>
      <c r="J48" t="s">
        <v>69</v>
      </c>
      <c r="K48">
        <v>3.4</v>
      </c>
      <c r="O48" t="s">
        <v>82</v>
      </c>
      <c r="P48" t="s">
        <v>60</v>
      </c>
      <c r="R48" t="s">
        <v>98</v>
      </c>
      <c r="S48" t="s">
        <v>111</v>
      </c>
      <c r="T48">
        <f>1/3.6/1000000</f>
        <v>2.7777777777777781E-7</v>
      </c>
    </row>
    <row r="49" spans="1:20" hidden="1" x14ac:dyDescent="0.25">
      <c r="A49">
        <v>2022</v>
      </c>
      <c r="B49" t="s">
        <v>52</v>
      </c>
      <c r="C49" t="s">
        <v>49</v>
      </c>
      <c r="D49" t="s">
        <v>50</v>
      </c>
      <c r="E49">
        <v>42</v>
      </c>
      <c r="F49" t="s">
        <v>66</v>
      </c>
      <c r="G49">
        <v>1055</v>
      </c>
      <c r="H49" t="s">
        <v>81</v>
      </c>
      <c r="I49">
        <v>116</v>
      </c>
      <c r="J49" t="s">
        <v>69</v>
      </c>
      <c r="K49">
        <v>1.9</v>
      </c>
      <c r="O49" t="s">
        <v>82</v>
      </c>
      <c r="P49" t="s">
        <v>59</v>
      </c>
      <c r="R49" t="s">
        <v>99</v>
      </c>
      <c r="S49" t="s">
        <v>108</v>
      </c>
      <c r="T49">
        <f>1/120/1000000</f>
        <v>8.3333333333333335E-9</v>
      </c>
    </row>
    <row r="50" spans="1:20" hidden="1" x14ac:dyDescent="0.25">
      <c r="A50">
        <v>2034</v>
      </c>
      <c r="B50" t="s">
        <v>52</v>
      </c>
      <c r="C50" t="s">
        <v>49</v>
      </c>
      <c r="D50" t="s">
        <v>136</v>
      </c>
      <c r="E50">
        <v>42.706773295182977</v>
      </c>
      <c r="F50" t="s">
        <v>66</v>
      </c>
      <c r="G50">
        <v>1055</v>
      </c>
      <c r="H50" t="s">
        <v>81</v>
      </c>
      <c r="I50">
        <v>60</v>
      </c>
      <c r="J50" t="s">
        <v>69</v>
      </c>
      <c r="K50">
        <v>1.9</v>
      </c>
      <c r="O50" t="s">
        <v>82</v>
      </c>
      <c r="P50" t="s">
        <v>59</v>
      </c>
      <c r="R50" t="s">
        <v>99</v>
      </c>
      <c r="S50" t="s">
        <v>108</v>
      </c>
      <c r="T50">
        <f>1/120/1000000</f>
        <v>8.3333333333333335E-9</v>
      </c>
    </row>
    <row r="51" spans="1:20" hidden="1" x14ac:dyDescent="0.25">
      <c r="A51">
        <v>2034</v>
      </c>
      <c r="B51" t="s">
        <v>90</v>
      </c>
      <c r="C51" t="s">
        <v>89</v>
      </c>
      <c r="D51" t="s">
        <v>136</v>
      </c>
      <c r="E51">
        <v>42.706773295182977</v>
      </c>
      <c r="F51" t="s">
        <v>66</v>
      </c>
      <c r="G51">
        <v>1055</v>
      </c>
      <c r="H51" t="s">
        <v>81</v>
      </c>
      <c r="I51">
        <v>60</v>
      </c>
      <c r="J51" t="s">
        <v>69</v>
      </c>
      <c r="K51">
        <v>2.5</v>
      </c>
      <c r="O51" t="s">
        <v>82</v>
      </c>
      <c r="P51" t="s">
        <v>60</v>
      </c>
      <c r="R51" t="s">
        <v>103</v>
      </c>
      <c r="S51" t="s">
        <v>108</v>
      </c>
      <c r="T51">
        <f>1/120/1000000</f>
        <v>8.3333333333333335E-9</v>
      </c>
    </row>
    <row r="52" spans="1:20" hidden="1" x14ac:dyDescent="0.25">
      <c r="A52">
        <v>2034</v>
      </c>
      <c r="B52" t="s">
        <v>128</v>
      </c>
      <c r="C52" t="s">
        <v>127</v>
      </c>
      <c r="D52" t="s">
        <v>137</v>
      </c>
      <c r="E52">
        <v>0</v>
      </c>
      <c r="F52" t="s">
        <v>66</v>
      </c>
      <c r="G52">
        <v>601.34999999999991</v>
      </c>
      <c r="H52" s="12" t="s">
        <v>81</v>
      </c>
      <c r="I52">
        <v>70</v>
      </c>
      <c r="J52" t="s">
        <v>69</v>
      </c>
      <c r="K52">
        <v>5</v>
      </c>
      <c r="O52" t="s">
        <v>82</v>
      </c>
      <c r="P52" t="s">
        <v>59</v>
      </c>
      <c r="R52" t="s">
        <v>131</v>
      </c>
      <c r="S52" t="s">
        <v>111</v>
      </c>
      <c r="T52">
        <f>1/3.6/1000000</f>
        <v>2.7777777777777781E-7</v>
      </c>
    </row>
    <row r="53" spans="1:20" hidden="1" x14ac:dyDescent="0.25">
      <c r="A53">
        <v>2022</v>
      </c>
      <c r="B53" t="s">
        <v>49</v>
      </c>
      <c r="C53" t="s">
        <v>49</v>
      </c>
      <c r="D53" t="s">
        <v>45</v>
      </c>
      <c r="E53">
        <v>86</v>
      </c>
      <c r="F53" t="s">
        <v>62</v>
      </c>
      <c r="G53">
        <v>2066.4</v>
      </c>
      <c r="H53" t="s">
        <v>63</v>
      </c>
      <c r="I53">
        <v>164.46</v>
      </c>
      <c r="J53" t="s">
        <v>69</v>
      </c>
      <c r="K53">
        <v>1.9</v>
      </c>
      <c r="O53" t="s">
        <v>82</v>
      </c>
      <c r="P53" t="s">
        <v>59</v>
      </c>
      <c r="R53" t="s">
        <v>99</v>
      </c>
      <c r="S53" t="s">
        <v>108</v>
      </c>
      <c r="T53">
        <f>1/120/1000000</f>
        <v>8.3333333333333335E-9</v>
      </c>
    </row>
    <row r="54" spans="1:20" hidden="1" x14ac:dyDescent="0.25">
      <c r="A54">
        <v>2022</v>
      </c>
      <c r="B54" t="s">
        <v>89</v>
      </c>
      <c r="C54" t="s">
        <v>89</v>
      </c>
      <c r="D54" t="s">
        <v>45</v>
      </c>
      <c r="E54">
        <v>86</v>
      </c>
      <c r="F54" t="s">
        <v>62</v>
      </c>
      <c r="G54">
        <v>2066.4</v>
      </c>
      <c r="H54" s="12" t="s">
        <v>63</v>
      </c>
      <c r="I54">
        <v>164.46</v>
      </c>
      <c r="J54" t="s">
        <v>69</v>
      </c>
      <c r="K54">
        <v>2.5</v>
      </c>
      <c r="O54" t="s">
        <v>82</v>
      </c>
      <c r="P54" t="s">
        <v>60</v>
      </c>
      <c r="R54" t="s">
        <v>103</v>
      </c>
      <c r="S54" t="s">
        <v>108</v>
      </c>
      <c r="T54">
        <f>1/120/1000000</f>
        <v>8.3333333333333335E-9</v>
      </c>
    </row>
    <row r="55" spans="1:20" hidden="1" x14ac:dyDescent="0.25">
      <c r="A55">
        <v>2022</v>
      </c>
      <c r="B55" t="s">
        <v>139</v>
      </c>
      <c r="C55" t="s">
        <v>49</v>
      </c>
      <c r="D55" t="s">
        <v>45</v>
      </c>
      <c r="E55">
        <v>137</v>
      </c>
      <c r="F55" t="s">
        <v>62</v>
      </c>
      <c r="G55">
        <v>2066.4</v>
      </c>
      <c r="H55" t="s">
        <v>63</v>
      </c>
      <c r="I55">
        <v>10.51</v>
      </c>
      <c r="J55" t="s">
        <v>69</v>
      </c>
      <c r="K55">
        <v>1.9</v>
      </c>
      <c r="O55" t="s">
        <v>82</v>
      </c>
      <c r="P55" t="s">
        <v>59</v>
      </c>
      <c r="R55" t="s">
        <v>99</v>
      </c>
      <c r="S55" t="s">
        <v>108</v>
      </c>
      <c r="T55">
        <f>1/120/1000000</f>
        <v>8.3333333333333335E-9</v>
      </c>
    </row>
    <row r="56" spans="1:20" hidden="1" x14ac:dyDescent="0.25">
      <c r="A56">
        <v>2022</v>
      </c>
      <c r="B56" t="s">
        <v>140</v>
      </c>
      <c r="C56" t="s">
        <v>89</v>
      </c>
      <c r="D56" t="s">
        <v>45</v>
      </c>
      <c r="E56">
        <v>137</v>
      </c>
      <c r="F56" t="s">
        <v>62</v>
      </c>
      <c r="G56">
        <v>2066.4</v>
      </c>
      <c r="H56" t="s">
        <v>63</v>
      </c>
      <c r="I56">
        <v>10.51</v>
      </c>
      <c r="J56" t="s">
        <v>69</v>
      </c>
      <c r="K56">
        <v>2.5</v>
      </c>
      <c r="O56" t="s">
        <v>82</v>
      </c>
      <c r="P56" t="s">
        <v>60</v>
      </c>
      <c r="R56" t="s">
        <v>103</v>
      </c>
      <c r="S56" t="s">
        <v>108</v>
      </c>
      <c r="T56">
        <f>1/120/1000000</f>
        <v>8.3333333333333335E-9</v>
      </c>
    </row>
  </sheetData>
  <autoFilter ref="A1:U56" xr:uid="{07BB7D1A-D496-4ED1-ADCB-0A74F600D4AC}">
    <filterColumn colId="1">
      <filters>
        <filter val="CNG"/>
        <filter val="CNG from Dairies"/>
        <filter val="Landfill CNG"/>
      </filters>
    </filterColumn>
  </autoFilter>
  <phoneticPr fontId="5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E8CD-8C32-4144-B6AB-B258227B53B7}">
  <dimension ref="A1:D3"/>
  <sheetViews>
    <sheetView workbookViewId="0">
      <selection activeCell="D15" sqref="D15"/>
    </sheetView>
  </sheetViews>
  <sheetFormatPr defaultRowHeight="15" x14ac:dyDescent="0.25"/>
  <cols>
    <col min="1" max="1" width="29.140625" customWidth="1"/>
    <col min="2" max="2" width="17.28515625" bestFit="1" customWidth="1"/>
    <col min="3" max="3" width="20.42578125" bestFit="1" customWidth="1"/>
    <col min="4" max="4" width="42.140625" bestFit="1" customWidth="1"/>
  </cols>
  <sheetData>
    <row r="1" spans="1:4" x14ac:dyDescent="0.25">
      <c r="A1" s="14" t="s">
        <v>3</v>
      </c>
      <c r="B1" s="14" t="s">
        <v>96</v>
      </c>
      <c r="C1" s="14" t="s">
        <v>95</v>
      </c>
      <c r="D1" s="14" t="s">
        <v>76</v>
      </c>
    </row>
    <row r="2" spans="1:4" x14ac:dyDescent="0.25">
      <c r="A2" t="s">
        <v>51</v>
      </c>
      <c r="B2" t="s">
        <v>32</v>
      </c>
      <c r="C2">
        <v>0.05</v>
      </c>
      <c r="D2" t="s">
        <v>133</v>
      </c>
    </row>
    <row r="3" spans="1:4" x14ac:dyDescent="0.25">
      <c r="A3" t="s">
        <v>39</v>
      </c>
      <c r="B3" t="s">
        <v>32</v>
      </c>
      <c r="C3">
        <v>0.05</v>
      </c>
      <c r="D3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4"/>
  <sheetViews>
    <sheetView topLeftCell="A30" workbookViewId="0">
      <selection activeCell="C11" sqref="C11"/>
    </sheetView>
  </sheetViews>
  <sheetFormatPr defaultRowHeight="15" x14ac:dyDescent="0.25"/>
  <cols>
    <col min="2" max="2" width="14.140625" bestFit="1" customWidth="1"/>
    <col min="3" max="3" width="17.7109375" bestFit="1" customWidth="1"/>
    <col min="4" max="4" width="28.7109375" bestFit="1" customWidth="1"/>
  </cols>
  <sheetData>
    <row r="1" spans="1:4" x14ac:dyDescent="0.25">
      <c r="A1" s="1" t="s">
        <v>0</v>
      </c>
      <c r="B1" s="1" t="s">
        <v>3</v>
      </c>
      <c r="C1" s="1" t="s">
        <v>18</v>
      </c>
      <c r="D1" s="1" t="s">
        <v>19</v>
      </c>
    </row>
    <row r="2" spans="1:4" x14ac:dyDescent="0.25">
      <c r="A2">
        <v>2022</v>
      </c>
      <c r="B2" t="s">
        <v>58</v>
      </c>
      <c r="C2" s="4">
        <f>20*80*1000000</f>
        <v>1600000000</v>
      </c>
      <c r="D2" s="7">
        <v>0.4</v>
      </c>
    </row>
    <row r="3" spans="1:4" x14ac:dyDescent="0.25">
      <c r="A3">
        <v>2022</v>
      </c>
      <c r="B3" t="s">
        <v>47</v>
      </c>
      <c r="C3">
        <f>62500000*80</f>
        <v>5000000000</v>
      </c>
      <c r="D3" s="7">
        <v>0.2</v>
      </c>
    </row>
    <row r="4" spans="1:4" x14ac:dyDescent="0.25">
      <c r="A4">
        <v>2022</v>
      </c>
      <c r="B4" t="s">
        <v>94</v>
      </c>
      <c r="C4" t="s">
        <v>71</v>
      </c>
    </row>
    <row r="5" spans="1:4" x14ac:dyDescent="0.25">
      <c r="A5">
        <v>2022</v>
      </c>
      <c r="B5" t="s">
        <v>93</v>
      </c>
      <c r="C5" t="s">
        <v>71</v>
      </c>
    </row>
    <row r="6" spans="1:4" x14ac:dyDescent="0.25">
      <c r="A6">
        <f>A4+1</f>
        <v>2023</v>
      </c>
      <c r="B6" t="s">
        <v>94</v>
      </c>
      <c r="C6" t="s">
        <v>71</v>
      </c>
    </row>
    <row r="7" spans="1:4" x14ac:dyDescent="0.25">
      <c r="A7">
        <f t="shared" ref="A7:A61" si="0">A5+1</f>
        <v>2023</v>
      </c>
      <c r="B7" t="s">
        <v>93</v>
      </c>
      <c r="C7" t="s">
        <v>71</v>
      </c>
    </row>
    <row r="8" spans="1:4" x14ac:dyDescent="0.25">
      <c r="A8">
        <f t="shared" si="0"/>
        <v>2024</v>
      </c>
      <c r="B8" t="s">
        <v>94</v>
      </c>
      <c r="C8" t="s">
        <v>71</v>
      </c>
    </row>
    <row r="9" spans="1:4" x14ac:dyDescent="0.25">
      <c r="A9">
        <f t="shared" si="0"/>
        <v>2024</v>
      </c>
      <c r="B9" t="s">
        <v>93</v>
      </c>
      <c r="C9" t="s">
        <v>71</v>
      </c>
    </row>
    <row r="10" spans="1:4" x14ac:dyDescent="0.25">
      <c r="A10">
        <f t="shared" si="0"/>
        <v>2025</v>
      </c>
      <c r="B10" t="s">
        <v>94</v>
      </c>
      <c r="C10" t="s">
        <v>71</v>
      </c>
    </row>
    <row r="11" spans="1:4" x14ac:dyDescent="0.25">
      <c r="A11">
        <f t="shared" si="0"/>
        <v>2025</v>
      </c>
      <c r="B11" t="s">
        <v>93</v>
      </c>
      <c r="C11" t="s">
        <v>71</v>
      </c>
    </row>
    <row r="12" spans="1:4" x14ac:dyDescent="0.25">
      <c r="A12">
        <f t="shared" si="0"/>
        <v>2026</v>
      </c>
      <c r="B12" t="s">
        <v>94</v>
      </c>
      <c r="C12" t="s">
        <v>71</v>
      </c>
    </row>
    <row r="13" spans="1:4" x14ac:dyDescent="0.25">
      <c r="A13">
        <f t="shared" si="0"/>
        <v>2026</v>
      </c>
      <c r="B13" t="s">
        <v>93</v>
      </c>
      <c r="C13" t="s">
        <v>71</v>
      </c>
    </row>
    <row r="14" spans="1:4" x14ac:dyDescent="0.25">
      <c r="A14">
        <f t="shared" si="0"/>
        <v>2027</v>
      </c>
      <c r="B14" t="s">
        <v>94</v>
      </c>
      <c r="C14" t="s">
        <v>71</v>
      </c>
    </row>
    <row r="15" spans="1:4" x14ac:dyDescent="0.25">
      <c r="A15">
        <f t="shared" si="0"/>
        <v>2027</v>
      </c>
      <c r="B15" t="s">
        <v>93</v>
      </c>
      <c r="C15" t="s">
        <v>71</v>
      </c>
    </row>
    <row r="16" spans="1:4" x14ac:dyDescent="0.25">
      <c r="A16">
        <f t="shared" si="0"/>
        <v>2028</v>
      </c>
      <c r="B16" t="s">
        <v>94</v>
      </c>
      <c r="C16" t="s">
        <v>71</v>
      </c>
    </row>
    <row r="17" spans="1:3" x14ac:dyDescent="0.25">
      <c r="A17">
        <f t="shared" si="0"/>
        <v>2028</v>
      </c>
      <c r="B17" t="s">
        <v>93</v>
      </c>
      <c r="C17" t="s">
        <v>71</v>
      </c>
    </row>
    <row r="18" spans="1:3" x14ac:dyDescent="0.25">
      <c r="A18">
        <f t="shared" si="0"/>
        <v>2029</v>
      </c>
      <c r="B18" t="s">
        <v>94</v>
      </c>
      <c r="C18" t="s">
        <v>71</v>
      </c>
    </row>
    <row r="19" spans="1:3" x14ac:dyDescent="0.25">
      <c r="A19">
        <f t="shared" si="0"/>
        <v>2029</v>
      </c>
      <c r="B19" t="s">
        <v>93</v>
      </c>
      <c r="C19" t="s">
        <v>71</v>
      </c>
    </row>
    <row r="20" spans="1:3" x14ac:dyDescent="0.25">
      <c r="A20">
        <f t="shared" si="0"/>
        <v>2030</v>
      </c>
      <c r="B20" t="s">
        <v>94</v>
      </c>
      <c r="C20" t="s">
        <v>71</v>
      </c>
    </row>
    <row r="21" spans="1:3" x14ac:dyDescent="0.25">
      <c r="A21">
        <f t="shared" si="0"/>
        <v>2030</v>
      </c>
      <c r="B21" t="s">
        <v>93</v>
      </c>
      <c r="C21" t="s">
        <v>71</v>
      </c>
    </row>
    <row r="22" spans="1:3" x14ac:dyDescent="0.25">
      <c r="A22">
        <f t="shared" si="0"/>
        <v>2031</v>
      </c>
      <c r="B22" t="s">
        <v>94</v>
      </c>
      <c r="C22" t="s">
        <v>71</v>
      </c>
    </row>
    <row r="23" spans="1:3" x14ac:dyDescent="0.25">
      <c r="A23">
        <f t="shared" si="0"/>
        <v>2031</v>
      </c>
      <c r="B23" t="s">
        <v>93</v>
      </c>
      <c r="C23" t="s">
        <v>71</v>
      </c>
    </row>
    <row r="24" spans="1:3" x14ac:dyDescent="0.25">
      <c r="A24">
        <f t="shared" si="0"/>
        <v>2032</v>
      </c>
      <c r="B24" t="s">
        <v>94</v>
      </c>
      <c r="C24" t="s">
        <v>71</v>
      </c>
    </row>
    <row r="25" spans="1:3" x14ac:dyDescent="0.25">
      <c r="A25">
        <f t="shared" si="0"/>
        <v>2032</v>
      </c>
      <c r="B25" t="s">
        <v>93</v>
      </c>
      <c r="C25" t="s">
        <v>71</v>
      </c>
    </row>
    <row r="26" spans="1:3" x14ac:dyDescent="0.25">
      <c r="A26">
        <f t="shared" si="0"/>
        <v>2033</v>
      </c>
      <c r="B26" t="s">
        <v>94</v>
      </c>
      <c r="C26" t="s">
        <v>71</v>
      </c>
    </row>
    <row r="27" spans="1:3" x14ac:dyDescent="0.25">
      <c r="A27">
        <f t="shared" si="0"/>
        <v>2033</v>
      </c>
      <c r="B27" t="s">
        <v>93</v>
      </c>
      <c r="C27" t="s">
        <v>71</v>
      </c>
    </row>
    <row r="28" spans="1:3" x14ac:dyDescent="0.25">
      <c r="A28">
        <f t="shared" si="0"/>
        <v>2034</v>
      </c>
      <c r="B28" t="s">
        <v>94</v>
      </c>
      <c r="C28" t="s">
        <v>71</v>
      </c>
    </row>
    <row r="29" spans="1:3" x14ac:dyDescent="0.25">
      <c r="A29">
        <f t="shared" si="0"/>
        <v>2034</v>
      </c>
      <c r="B29" t="s">
        <v>93</v>
      </c>
      <c r="C29" t="s">
        <v>71</v>
      </c>
    </row>
    <row r="30" spans="1:3" x14ac:dyDescent="0.25">
      <c r="A30">
        <f t="shared" si="0"/>
        <v>2035</v>
      </c>
      <c r="B30" t="s">
        <v>94</v>
      </c>
      <c r="C30" t="s">
        <v>71</v>
      </c>
    </row>
    <row r="31" spans="1:3" x14ac:dyDescent="0.25">
      <c r="A31">
        <f t="shared" si="0"/>
        <v>2035</v>
      </c>
      <c r="B31" t="s">
        <v>93</v>
      </c>
      <c r="C31" t="s">
        <v>71</v>
      </c>
    </row>
    <row r="32" spans="1:3" x14ac:dyDescent="0.25">
      <c r="A32">
        <f t="shared" si="0"/>
        <v>2036</v>
      </c>
      <c r="B32" t="s">
        <v>94</v>
      </c>
      <c r="C32" t="s">
        <v>71</v>
      </c>
    </row>
    <row r="33" spans="1:3" x14ac:dyDescent="0.25">
      <c r="A33">
        <f t="shared" si="0"/>
        <v>2036</v>
      </c>
      <c r="B33" t="s">
        <v>93</v>
      </c>
      <c r="C33" t="s">
        <v>71</v>
      </c>
    </row>
    <row r="34" spans="1:3" x14ac:dyDescent="0.25">
      <c r="A34">
        <f t="shared" si="0"/>
        <v>2037</v>
      </c>
      <c r="B34" t="s">
        <v>94</v>
      </c>
      <c r="C34" t="s">
        <v>71</v>
      </c>
    </row>
    <row r="35" spans="1:3" x14ac:dyDescent="0.25">
      <c r="A35">
        <f t="shared" si="0"/>
        <v>2037</v>
      </c>
      <c r="B35" t="s">
        <v>93</v>
      </c>
      <c r="C35" t="s">
        <v>71</v>
      </c>
    </row>
    <row r="36" spans="1:3" x14ac:dyDescent="0.25">
      <c r="A36">
        <f t="shared" si="0"/>
        <v>2038</v>
      </c>
      <c r="B36" t="s">
        <v>94</v>
      </c>
      <c r="C36" t="s">
        <v>71</v>
      </c>
    </row>
    <row r="37" spans="1:3" x14ac:dyDescent="0.25">
      <c r="A37">
        <f t="shared" si="0"/>
        <v>2038</v>
      </c>
      <c r="B37" t="s">
        <v>93</v>
      </c>
      <c r="C37" t="s">
        <v>71</v>
      </c>
    </row>
    <row r="38" spans="1:3" x14ac:dyDescent="0.25">
      <c r="A38">
        <f t="shared" si="0"/>
        <v>2039</v>
      </c>
      <c r="B38" t="s">
        <v>94</v>
      </c>
      <c r="C38" t="s">
        <v>71</v>
      </c>
    </row>
    <row r="39" spans="1:3" x14ac:dyDescent="0.25">
      <c r="A39">
        <f t="shared" si="0"/>
        <v>2039</v>
      </c>
      <c r="B39" t="s">
        <v>93</v>
      </c>
      <c r="C39" t="s">
        <v>71</v>
      </c>
    </row>
    <row r="40" spans="1:3" x14ac:dyDescent="0.25">
      <c r="A40">
        <f t="shared" si="0"/>
        <v>2040</v>
      </c>
      <c r="B40" t="s">
        <v>94</v>
      </c>
      <c r="C40" t="s">
        <v>71</v>
      </c>
    </row>
    <row r="41" spans="1:3" x14ac:dyDescent="0.25">
      <c r="A41">
        <f t="shared" si="0"/>
        <v>2040</v>
      </c>
      <c r="B41" t="s">
        <v>93</v>
      </c>
      <c r="C41" t="s">
        <v>71</v>
      </c>
    </row>
    <row r="42" spans="1:3" x14ac:dyDescent="0.25">
      <c r="A42">
        <f t="shared" si="0"/>
        <v>2041</v>
      </c>
      <c r="B42" t="s">
        <v>94</v>
      </c>
      <c r="C42" t="s">
        <v>71</v>
      </c>
    </row>
    <row r="43" spans="1:3" x14ac:dyDescent="0.25">
      <c r="A43">
        <f t="shared" si="0"/>
        <v>2041</v>
      </c>
      <c r="B43" t="s">
        <v>93</v>
      </c>
      <c r="C43" t="s">
        <v>71</v>
      </c>
    </row>
    <row r="44" spans="1:3" x14ac:dyDescent="0.25">
      <c r="A44">
        <f t="shared" si="0"/>
        <v>2042</v>
      </c>
      <c r="B44" t="s">
        <v>94</v>
      </c>
      <c r="C44" t="s">
        <v>71</v>
      </c>
    </row>
    <row r="45" spans="1:3" x14ac:dyDescent="0.25">
      <c r="A45">
        <f t="shared" si="0"/>
        <v>2042</v>
      </c>
      <c r="B45" t="s">
        <v>93</v>
      </c>
      <c r="C45" t="s">
        <v>71</v>
      </c>
    </row>
    <row r="46" spans="1:3" x14ac:dyDescent="0.25">
      <c r="A46">
        <f t="shared" si="0"/>
        <v>2043</v>
      </c>
      <c r="B46" t="s">
        <v>94</v>
      </c>
      <c r="C46" t="s">
        <v>71</v>
      </c>
    </row>
    <row r="47" spans="1:3" x14ac:dyDescent="0.25">
      <c r="A47">
        <f t="shared" si="0"/>
        <v>2043</v>
      </c>
      <c r="B47" t="s">
        <v>93</v>
      </c>
      <c r="C47" t="s">
        <v>71</v>
      </c>
    </row>
    <row r="48" spans="1:3" x14ac:dyDescent="0.25">
      <c r="A48">
        <f t="shared" si="0"/>
        <v>2044</v>
      </c>
      <c r="B48" t="s">
        <v>94</v>
      </c>
      <c r="C48" t="s">
        <v>71</v>
      </c>
    </row>
    <row r="49" spans="1:3" x14ac:dyDescent="0.25">
      <c r="A49">
        <f t="shared" si="0"/>
        <v>2044</v>
      </c>
      <c r="B49" t="s">
        <v>93</v>
      </c>
      <c r="C49" t="s">
        <v>71</v>
      </c>
    </row>
    <row r="50" spans="1:3" x14ac:dyDescent="0.25">
      <c r="A50">
        <f t="shared" si="0"/>
        <v>2045</v>
      </c>
      <c r="B50" t="s">
        <v>94</v>
      </c>
      <c r="C50" t="s">
        <v>71</v>
      </c>
    </row>
    <row r="51" spans="1:3" x14ac:dyDescent="0.25">
      <c r="A51">
        <f t="shared" si="0"/>
        <v>2045</v>
      </c>
      <c r="B51" t="s">
        <v>93</v>
      </c>
      <c r="C51" t="s">
        <v>71</v>
      </c>
    </row>
    <row r="52" spans="1:3" x14ac:dyDescent="0.25">
      <c r="A52">
        <f t="shared" si="0"/>
        <v>2046</v>
      </c>
      <c r="B52" t="s">
        <v>94</v>
      </c>
      <c r="C52" t="s">
        <v>71</v>
      </c>
    </row>
    <row r="53" spans="1:3" x14ac:dyDescent="0.25">
      <c r="A53">
        <f t="shared" si="0"/>
        <v>2046</v>
      </c>
      <c r="B53" t="s">
        <v>93</v>
      </c>
      <c r="C53" t="s">
        <v>71</v>
      </c>
    </row>
    <row r="54" spans="1:3" x14ac:dyDescent="0.25">
      <c r="A54">
        <f t="shared" si="0"/>
        <v>2047</v>
      </c>
      <c r="B54" t="s">
        <v>94</v>
      </c>
      <c r="C54" t="s">
        <v>71</v>
      </c>
    </row>
    <row r="55" spans="1:3" x14ac:dyDescent="0.25">
      <c r="A55">
        <f t="shared" si="0"/>
        <v>2047</v>
      </c>
      <c r="B55" t="s">
        <v>93</v>
      </c>
      <c r="C55" t="s">
        <v>71</v>
      </c>
    </row>
    <row r="56" spans="1:3" x14ac:dyDescent="0.25">
      <c r="A56">
        <f t="shared" si="0"/>
        <v>2048</v>
      </c>
      <c r="B56" t="s">
        <v>94</v>
      </c>
      <c r="C56" t="s">
        <v>71</v>
      </c>
    </row>
    <row r="57" spans="1:3" x14ac:dyDescent="0.25">
      <c r="A57">
        <f t="shared" si="0"/>
        <v>2048</v>
      </c>
      <c r="B57" t="s">
        <v>93</v>
      </c>
      <c r="C57" t="s">
        <v>71</v>
      </c>
    </row>
    <row r="58" spans="1:3" x14ac:dyDescent="0.25">
      <c r="A58">
        <f t="shared" si="0"/>
        <v>2049</v>
      </c>
      <c r="B58" t="s">
        <v>94</v>
      </c>
      <c r="C58" t="s">
        <v>71</v>
      </c>
    </row>
    <row r="59" spans="1:3" x14ac:dyDescent="0.25">
      <c r="A59">
        <f t="shared" si="0"/>
        <v>2049</v>
      </c>
      <c r="B59" t="s">
        <v>93</v>
      </c>
      <c r="C59" t="s">
        <v>71</v>
      </c>
    </row>
    <row r="60" spans="1:3" x14ac:dyDescent="0.25">
      <c r="A60">
        <f t="shared" si="0"/>
        <v>2050</v>
      </c>
      <c r="B60" t="s">
        <v>94</v>
      </c>
      <c r="C60" t="s">
        <v>71</v>
      </c>
    </row>
    <row r="61" spans="1:3" x14ac:dyDescent="0.25">
      <c r="A61">
        <f t="shared" si="0"/>
        <v>2050</v>
      </c>
      <c r="B61" t="s">
        <v>94</v>
      </c>
      <c r="C61" t="s">
        <v>71</v>
      </c>
    </row>
    <row r="62" spans="1:3" x14ac:dyDescent="0.25">
      <c r="A62">
        <v>2036</v>
      </c>
      <c r="B62" t="s">
        <v>32</v>
      </c>
      <c r="C62" t="s">
        <v>71</v>
      </c>
    </row>
    <row r="63" spans="1:3" x14ac:dyDescent="0.25">
      <c r="A63">
        <v>2037</v>
      </c>
      <c r="B63" t="s">
        <v>32</v>
      </c>
      <c r="C63" t="s">
        <v>71</v>
      </c>
    </row>
    <row r="64" spans="1:3" x14ac:dyDescent="0.25">
      <c r="A64">
        <v>2038</v>
      </c>
      <c r="B64" t="s">
        <v>32</v>
      </c>
      <c r="C64" t="s">
        <v>71</v>
      </c>
    </row>
    <row r="65" spans="1:3" x14ac:dyDescent="0.25">
      <c r="A65">
        <v>2039</v>
      </c>
      <c r="B65" t="s">
        <v>32</v>
      </c>
      <c r="C65" t="s">
        <v>71</v>
      </c>
    </row>
    <row r="66" spans="1:3" x14ac:dyDescent="0.25">
      <c r="A66">
        <v>2040</v>
      </c>
      <c r="B66" t="s">
        <v>32</v>
      </c>
      <c r="C66" t="s">
        <v>71</v>
      </c>
    </row>
    <row r="67" spans="1:3" x14ac:dyDescent="0.25">
      <c r="A67">
        <v>2041</v>
      </c>
      <c r="B67" t="s">
        <v>32</v>
      </c>
      <c r="C67" t="s">
        <v>71</v>
      </c>
    </row>
    <row r="68" spans="1:3" x14ac:dyDescent="0.25">
      <c r="A68">
        <v>2042</v>
      </c>
      <c r="B68" t="s">
        <v>32</v>
      </c>
      <c r="C68" t="s">
        <v>71</v>
      </c>
    </row>
    <row r="69" spans="1:3" x14ac:dyDescent="0.25">
      <c r="A69">
        <v>2043</v>
      </c>
      <c r="B69" t="s">
        <v>32</v>
      </c>
      <c r="C69" t="s">
        <v>71</v>
      </c>
    </row>
    <row r="70" spans="1:3" x14ac:dyDescent="0.25">
      <c r="A70">
        <v>2044</v>
      </c>
      <c r="B70" t="s">
        <v>32</v>
      </c>
      <c r="C70" t="s">
        <v>71</v>
      </c>
    </row>
    <row r="71" spans="1:3" x14ac:dyDescent="0.25">
      <c r="A71">
        <v>2045</v>
      </c>
      <c r="B71" t="s">
        <v>32</v>
      </c>
      <c r="C71" t="s">
        <v>71</v>
      </c>
    </row>
    <row r="72" spans="1:3" x14ac:dyDescent="0.25">
      <c r="A72">
        <v>2046</v>
      </c>
      <c r="B72" t="s">
        <v>32</v>
      </c>
      <c r="C72" t="s">
        <v>71</v>
      </c>
    </row>
    <row r="73" spans="1:3" x14ac:dyDescent="0.25">
      <c r="A73">
        <v>2047</v>
      </c>
      <c r="B73" t="s">
        <v>32</v>
      </c>
      <c r="C73" t="s">
        <v>71</v>
      </c>
    </row>
    <row r="74" spans="1:3" x14ac:dyDescent="0.25">
      <c r="A74">
        <v>2048</v>
      </c>
      <c r="B74" t="s">
        <v>32</v>
      </c>
      <c r="C74" t="s">
        <v>71</v>
      </c>
    </row>
    <row r="75" spans="1:3" x14ac:dyDescent="0.25">
      <c r="A75">
        <v>2049</v>
      </c>
      <c r="B75" t="s">
        <v>32</v>
      </c>
      <c r="C75" t="s">
        <v>71</v>
      </c>
    </row>
    <row r="76" spans="1:3" x14ac:dyDescent="0.25">
      <c r="A76">
        <v>2050</v>
      </c>
      <c r="B76" t="s">
        <v>32</v>
      </c>
      <c r="C76" t="s">
        <v>71</v>
      </c>
    </row>
    <row r="77" spans="1:3" x14ac:dyDescent="0.25">
      <c r="A77">
        <v>2022</v>
      </c>
      <c r="B77" t="s">
        <v>129</v>
      </c>
      <c r="C77" t="s">
        <v>71</v>
      </c>
    </row>
    <row r="78" spans="1:3" x14ac:dyDescent="0.25">
      <c r="A78">
        <v>2022</v>
      </c>
      <c r="B78" t="s">
        <v>130</v>
      </c>
      <c r="C78" t="s">
        <v>71</v>
      </c>
    </row>
    <row r="79" spans="1:3" x14ac:dyDescent="0.25">
      <c r="A79">
        <f>A77+1</f>
        <v>2023</v>
      </c>
      <c r="B79" t="str">
        <f>B77</f>
        <v>HDV-e (grid)</v>
      </c>
      <c r="C79" t="str">
        <f>C77</f>
        <v>inf</v>
      </c>
    </row>
    <row r="80" spans="1:3" x14ac:dyDescent="0.25">
      <c r="A80">
        <f t="shared" ref="A80:A124" si="1">A78+1</f>
        <v>2023</v>
      </c>
      <c r="B80" t="str">
        <f t="shared" ref="B80:C80" si="2">B78</f>
        <v>HDV-e (0-CI)</v>
      </c>
      <c r="C80" t="str">
        <f t="shared" si="2"/>
        <v>inf</v>
      </c>
    </row>
    <row r="81" spans="1:3" x14ac:dyDescent="0.25">
      <c r="A81">
        <f t="shared" si="1"/>
        <v>2024</v>
      </c>
      <c r="B81" t="str">
        <f t="shared" ref="B81:C81" si="3">B79</f>
        <v>HDV-e (grid)</v>
      </c>
      <c r="C81" t="str">
        <f t="shared" si="3"/>
        <v>inf</v>
      </c>
    </row>
    <row r="82" spans="1:3" x14ac:dyDescent="0.25">
      <c r="A82">
        <f t="shared" si="1"/>
        <v>2024</v>
      </c>
      <c r="B82" t="str">
        <f t="shared" ref="B82:C82" si="4">B80</f>
        <v>HDV-e (0-CI)</v>
      </c>
      <c r="C82" t="str">
        <f t="shared" si="4"/>
        <v>inf</v>
      </c>
    </row>
    <row r="83" spans="1:3" x14ac:dyDescent="0.25">
      <c r="A83">
        <f t="shared" si="1"/>
        <v>2025</v>
      </c>
      <c r="B83" t="str">
        <f t="shared" ref="B83:C83" si="5">B81</f>
        <v>HDV-e (grid)</v>
      </c>
      <c r="C83" t="str">
        <f t="shared" si="5"/>
        <v>inf</v>
      </c>
    </row>
    <row r="84" spans="1:3" x14ac:dyDescent="0.25">
      <c r="A84">
        <f t="shared" si="1"/>
        <v>2025</v>
      </c>
      <c r="B84" t="str">
        <f t="shared" ref="B84:C84" si="6">B82</f>
        <v>HDV-e (0-CI)</v>
      </c>
      <c r="C84" t="str">
        <f t="shared" si="6"/>
        <v>inf</v>
      </c>
    </row>
    <row r="85" spans="1:3" x14ac:dyDescent="0.25">
      <c r="A85">
        <f t="shared" si="1"/>
        <v>2026</v>
      </c>
      <c r="B85" t="str">
        <f t="shared" ref="B85:C85" si="7">B83</f>
        <v>HDV-e (grid)</v>
      </c>
      <c r="C85" t="str">
        <f t="shared" si="7"/>
        <v>inf</v>
      </c>
    </row>
    <row r="86" spans="1:3" x14ac:dyDescent="0.25">
      <c r="A86">
        <f t="shared" si="1"/>
        <v>2026</v>
      </c>
      <c r="B86" t="str">
        <f t="shared" ref="B86:C86" si="8">B84</f>
        <v>HDV-e (0-CI)</v>
      </c>
      <c r="C86" t="str">
        <f t="shared" si="8"/>
        <v>inf</v>
      </c>
    </row>
    <row r="87" spans="1:3" x14ac:dyDescent="0.25">
      <c r="A87">
        <f t="shared" si="1"/>
        <v>2027</v>
      </c>
      <c r="B87" t="str">
        <f t="shared" ref="B87:C87" si="9">B85</f>
        <v>HDV-e (grid)</v>
      </c>
      <c r="C87" t="str">
        <f t="shared" si="9"/>
        <v>inf</v>
      </c>
    </row>
    <row r="88" spans="1:3" x14ac:dyDescent="0.25">
      <c r="A88">
        <f t="shared" si="1"/>
        <v>2027</v>
      </c>
      <c r="B88" t="str">
        <f t="shared" ref="B88:C88" si="10">B86</f>
        <v>HDV-e (0-CI)</v>
      </c>
      <c r="C88" t="str">
        <f t="shared" si="10"/>
        <v>inf</v>
      </c>
    </row>
    <row r="89" spans="1:3" x14ac:dyDescent="0.25">
      <c r="A89">
        <f t="shared" si="1"/>
        <v>2028</v>
      </c>
      <c r="B89" t="str">
        <f t="shared" ref="B89:C89" si="11">B87</f>
        <v>HDV-e (grid)</v>
      </c>
      <c r="C89" t="str">
        <f t="shared" si="11"/>
        <v>inf</v>
      </c>
    </row>
    <row r="90" spans="1:3" x14ac:dyDescent="0.25">
      <c r="A90">
        <f t="shared" si="1"/>
        <v>2028</v>
      </c>
      <c r="B90" t="str">
        <f t="shared" ref="B90:C90" si="12">B88</f>
        <v>HDV-e (0-CI)</v>
      </c>
      <c r="C90" t="str">
        <f t="shared" si="12"/>
        <v>inf</v>
      </c>
    </row>
    <row r="91" spans="1:3" x14ac:dyDescent="0.25">
      <c r="A91">
        <f t="shared" si="1"/>
        <v>2029</v>
      </c>
      <c r="B91" t="str">
        <f t="shared" ref="B91:C91" si="13">B89</f>
        <v>HDV-e (grid)</v>
      </c>
      <c r="C91" t="str">
        <f t="shared" si="13"/>
        <v>inf</v>
      </c>
    </row>
    <row r="92" spans="1:3" x14ac:dyDescent="0.25">
      <c r="A92">
        <f t="shared" si="1"/>
        <v>2029</v>
      </c>
      <c r="B92" t="str">
        <f t="shared" ref="B92:C92" si="14">B90</f>
        <v>HDV-e (0-CI)</v>
      </c>
      <c r="C92" t="str">
        <f t="shared" si="14"/>
        <v>inf</v>
      </c>
    </row>
    <row r="93" spans="1:3" x14ac:dyDescent="0.25">
      <c r="A93">
        <f t="shared" si="1"/>
        <v>2030</v>
      </c>
      <c r="B93" t="str">
        <f t="shared" ref="B93:C93" si="15">B91</f>
        <v>HDV-e (grid)</v>
      </c>
      <c r="C93" t="str">
        <f t="shared" si="15"/>
        <v>inf</v>
      </c>
    </row>
    <row r="94" spans="1:3" x14ac:dyDescent="0.25">
      <c r="A94">
        <f t="shared" si="1"/>
        <v>2030</v>
      </c>
      <c r="B94" t="str">
        <f t="shared" ref="B94:C94" si="16">B92</f>
        <v>HDV-e (0-CI)</v>
      </c>
      <c r="C94" t="str">
        <f t="shared" si="16"/>
        <v>inf</v>
      </c>
    </row>
    <row r="95" spans="1:3" x14ac:dyDescent="0.25">
      <c r="A95">
        <f t="shared" si="1"/>
        <v>2031</v>
      </c>
      <c r="B95" t="str">
        <f t="shared" ref="B95:C95" si="17">B93</f>
        <v>HDV-e (grid)</v>
      </c>
      <c r="C95" t="str">
        <f t="shared" si="17"/>
        <v>inf</v>
      </c>
    </row>
    <row r="96" spans="1:3" x14ac:dyDescent="0.25">
      <c r="A96">
        <f t="shared" si="1"/>
        <v>2031</v>
      </c>
      <c r="B96" t="str">
        <f t="shared" ref="B96:C96" si="18">B94</f>
        <v>HDV-e (0-CI)</v>
      </c>
      <c r="C96" t="str">
        <f t="shared" si="18"/>
        <v>inf</v>
      </c>
    </row>
    <row r="97" spans="1:3" x14ac:dyDescent="0.25">
      <c r="A97">
        <f t="shared" si="1"/>
        <v>2032</v>
      </c>
      <c r="B97" t="str">
        <f t="shared" ref="B97:C97" si="19">B95</f>
        <v>HDV-e (grid)</v>
      </c>
      <c r="C97" t="str">
        <f t="shared" si="19"/>
        <v>inf</v>
      </c>
    </row>
    <row r="98" spans="1:3" x14ac:dyDescent="0.25">
      <c r="A98">
        <f t="shared" si="1"/>
        <v>2032</v>
      </c>
      <c r="B98" t="str">
        <f t="shared" ref="B98:C98" si="20">B96</f>
        <v>HDV-e (0-CI)</v>
      </c>
      <c r="C98" t="str">
        <f t="shared" si="20"/>
        <v>inf</v>
      </c>
    </row>
    <row r="99" spans="1:3" x14ac:dyDescent="0.25">
      <c r="A99">
        <f t="shared" si="1"/>
        <v>2033</v>
      </c>
      <c r="B99" t="str">
        <f t="shared" ref="B99:C99" si="21">B97</f>
        <v>HDV-e (grid)</v>
      </c>
      <c r="C99" t="str">
        <f t="shared" si="21"/>
        <v>inf</v>
      </c>
    </row>
    <row r="100" spans="1:3" x14ac:dyDescent="0.25">
      <c r="A100">
        <f t="shared" si="1"/>
        <v>2033</v>
      </c>
      <c r="B100" t="str">
        <f t="shared" ref="B100:C100" si="22">B98</f>
        <v>HDV-e (0-CI)</v>
      </c>
      <c r="C100" t="str">
        <f t="shared" si="22"/>
        <v>inf</v>
      </c>
    </row>
    <row r="101" spans="1:3" x14ac:dyDescent="0.25">
      <c r="A101">
        <f t="shared" si="1"/>
        <v>2034</v>
      </c>
      <c r="B101" t="str">
        <f t="shared" ref="B101:C101" si="23">B99</f>
        <v>HDV-e (grid)</v>
      </c>
      <c r="C101" t="str">
        <f t="shared" si="23"/>
        <v>inf</v>
      </c>
    </row>
    <row r="102" spans="1:3" x14ac:dyDescent="0.25">
      <c r="A102">
        <f t="shared" si="1"/>
        <v>2034</v>
      </c>
      <c r="B102" t="str">
        <f t="shared" ref="B102:C102" si="24">B100</f>
        <v>HDV-e (0-CI)</v>
      </c>
      <c r="C102" t="str">
        <f t="shared" si="24"/>
        <v>inf</v>
      </c>
    </row>
    <row r="103" spans="1:3" x14ac:dyDescent="0.25">
      <c r="A103">
        <f t="shared" si="1"/>
        <v>2035</v>
      </c>
      <c r="B103" t="str">
        <f t="shared" ref="B103:C103" si="25">B101</f>
        <v>HDV-e (grid)</v>
      </c>
      <c r="C103" t="str">
        <f t="shared" si="25"/>
        <v>inf</v>
      </c>
    </row>
    <row r="104" spans="1:3" x14ac:dyDescent="0.25">
      <c r="A104">
        <f t="shared" si="1"/>
        <v>2035</v>
      </c>
      <c r="B104" t="str">
        <f t="shared" ref="B104:C104" si="26">B102</f>
        <v>HDV-e (0-CI)</v>
      </c>
      <c r="C104" t="str">
        <f t="shared" si="26"/>
        <v>inf</v>
      </c>
    </row>
    <row r="105" spans="1:3" x14ac:dyDescent="0.25">
      <c r="A105">
        <f t="shared" si="1"/>
        <v>2036</v>
      </c>
      <c r="B105" t="str">
        <f t="shared" ref="B105:C105" si="27">B103</f>
        <v>HDV-e (grid)</v>
      </c>
      <c r="C105" t="str">
        <f t="shared" si="27"/>
        <v>inf</v>
      </c>
    </row>
    <row r="106" spans="1:3" x14ac:dyDescent="0.25">
      <c r="A106">
        <f t="shared" si="1"/>
        <v>2036</v>
      </c>
      <c r="B106" t="str">
        <f t="shared" ref="B106:C106" si="28">B104</f>
        <v>HDV-e (0-CI)</v>
      </c>
      <c r="C106" t="str">
        <f t="shared" si="28"/>
        <v>inf</v>
      </c>
    </row>
    <row r="107" spans="1:3" x14ac:dyDescent="0.25">
      <c r="A107">
        <f t="shared" si="1"/>
        <v>2037</v>
      </c>
      <c r="B107" t="str">
        <f t="shared" ref="B107:C107" si="29">B105</f>
        <v>HDV-e (grid)</v>
      </c>
      <c r="C107" t="str">
        <f t="shared" si="29"/>
        <v>inf</v>
      </c>
    </row>
    <row r="108" spans="1:3" x14ac:dyDescent="0.25">
      <c r="A108">
        <f t="shared" si="1"/>
        <v>2037</v>
      </c>
      <c r="B108" t="str">
        <f t="shared" ref="B108:C108" si="30">B106</f>
        <v>HDV-e (0-CI)</v>
      </c>
      <c r="C108" t="str">
        <f t="shared" si="30"/>
        <v>inf</v>
      </c>
    </row>
    <row r="109" spans="1:3" x14ac:dyDescent="0.25">
      <c r="A109">
        <f t="shared" si="1"/>
        <v>2038</v>
      </c>
      <c r="B109" t="str">
        <f t="shared" ref="B109:C109" si="31">B107</f>
        <v>HDV-e (grid)</v>
      </c>
      <c r="C109" t="str">
        <f t="shared" si="31"/>
        <v>inf</v>
      </c>
    </row>
    <row r="110" spans="1:3" x14ac:dyDescent="0.25">
      <c r="A110">
        <f t="shared" si="1"/>
        <v>2038</v>
      </c>
      <c r="B110" t="str">
        <f t="shared" ref="B110:C110" si="32">B108</f>
        <v>HDV-e (0-CI)</v>
      </c>
      <c r="C110" t="str">
        <f t="shared" si="32"/>
        <v>inf</v>
      </c>
    </row>
    <row r="111" spans="1:3" x14ac:dyDescent="0.25">
      <c r="A111">
        <f t="shared" si="1"/>
        <v>2039</v>
      </c>
      <c r="B111" t="str">
        <f t="shared" ref="B111:C111" si="33">B109</f>
        <v>HDV-e (grid)</v>
      </c>
      <c r="C111" t="str">
        <f t="shared" si="33"/>
        <v>inf</v>
      </c>
    </row>
    <row r="112" spans="1:3" x14ac:dyDescent="0.25">
      <c r="A112">
        <f t="shared" si="1"/>
        <v>2039</v>
      </c>
      <c r="B112" t="str">
        <f t="shared" ref="B112:C112" si="34">B110</f>
        <v>HDV-e (0-CI)</v>
      </c>
      <c r="C112" t="str">
        <f t="shared" si="34"/>
        <v>inf</v>
      </c>
    </row>
    <row r="113" spans="1:3" x14ac:dyDescent="0.25">
      <c r="A113">
        <f t="shared" si="1"/>
        <v>2040</v>
      </c>
      <c r="B113" t="str">
        <f t="shared" ref="B113:C113" si="35">B111</f>
        <v>HDV-e (grid)</v>
      </c>
      <c r="C113" t="str">
        <f t="shared" si="35"/>
        <v>inf</v>
      </c>
    </row>
    <row r="114" spans="1:3" x14ac:dyDescent="0.25">
      <c r="A114">
        <f t="shared" si="1"/>
        <v>2040</v>
      </c>
      <c r="B114" t="str">
        <f t="shared" ref="B114:C114" si="36">B112</f>
        <v>HDV-e (0-CI)</v>
      </c>
      <c r="C114" t="str">
        <f t="shared" si="36"/>
        <v>inf</v>
      </c>
    </row>
    <row r="115" spans="1:3" x14ac:dyDescent="0.25">
      <c r="A115">
        <f t="shared" si="1"/>
        <v>2041</v>
      </c>
      <c r="B115" t="str">
        <f t="shared" ref="B115:C115" si="37">B113</f>
        <v>HDV-e (grid)</v>
      </c>
      <c r="C115" t="str">
        <f t="shared" si="37"/>
        <v>inf</v>
      </c>
    </row>
    <row r="116" spans="1:3" x14ac:dyDescent="0.25">
      <c r="A116">
        <f t="shared" si="1"/>
        <v>2041</v>
      </c>
      <c r="B116" t="str">
        <f t="shared" ref="B116:C116" si="38">B114</f>
        <v>HDV-e (0-CI)</v>
      </c>
      <c r="C116" t="str">
        <f t="shared" si="38"/>
        <v>inf</v>
      </c>
    </row>
    <row r="117" spans="1:3" x14ac:dyDescent="0.25">
      <c r="A117">
        <f t="shared" si="1"/>
        <v>2042</v>
      </c>
      <c r="B117" t="str">
        <f t="shared" ref="B117:C117" si="39">B115</f>
        <v>HDV-e (grid)</v>
      </c>
      <c r="C117" t="str">
        <f t="shared" si="39"/>
        <v>inf</v>
      </c>
    </row>
    <row r="118" spans="1:3" x14ac:dyDescent="0.25">
      <c r="A118">
        <f t="shared" si="1"/>
        <v>2042</v>
      </c>
      <c r="B118" t="str">
        <f t="shared" ref="B118:C118" si="40">B116</f>
        <v>HDV-e (0-CI)</v>
      </c>
      <c r="C118" t="str">
        <f t="shared" si="40"/>
        <v>inf</v>
      </c>
    </row>
    <row r="119" spans="1:3" x14ac:dyDescent="0.25">
      <c r="A119">
        <f t="shared" si="1"/>
        <v>2043</v>
      </c>
      <c r="B119" t="str">
        <f t="shared" ref="B119:C119" si="41">B117</f>
        <v>HDV-e (grid)</v>
      </c>
      <c r="C119" t="str">
        <f t="shared" si="41"/>
        <v>inf</v>
      </c>
    </row>
    <row r="120" spans="1:3" x14ac:dyDescent="0.25">
      <c r="A120">
        <f t="shared" si="1"/>
        <v>2043</v>
      </c>
      <c r="B120" t="str">
        <f t="shared" ref="B120:C120" si="42">B118</f>
        <v>HDV-e (0-CI)</v>
      </c>
      <c r="C120" t="str">
        <f t="shared" si="42"/>
        <v>inf</v>
      </c>
    </row>
    <row r="121" spans="1:3" x14ac:dyDescent="0.25">
      <c r="A121">
        <f t="shared" si="1"/>
        <v>2044</v>
      </c>
      <c r="B121" t="str">
        <f t="shared" ref="B121:C121" si="43">B119</f>
        <v>HDV-e (grid)</v>
      </c>
      <c r="C121" t="str">
        <f t="shared" si="43"/>
        <v>inf</v>
      </c>
    </row>
    <row r="122" spans="1:3" x14ac:dyDescent="0.25">
      <c r="A122">
        <f t="shared" si="1"/>
        <v>2044</v>
      </c>
      <c r="B122" t="str">
        <f t="shared" ref="B122:C122" si="44">B120</f>
        <v>HDV-e (0-CI)</v>
      </c>
      <c r="C122" t="str">
        <f t="shared" si="44"/>
        <v>inf</v>
      </c>
    </row>
    <row r="123" spans="1:3" x14ac:dyDescent="0.25">
      <c r="A123">
        <f t="shared" si="1"/>
        <v>2045</v>
      </c>
      <c r="B123" t="str">
        <f t="shared" ref="B123:C123" si="45">B121</f>
        <v>HDV-e (grid)</v>
      </c>
      <c r="C123" t="str">
        <f t="shared" si="45"/>
        <v>inf</v>
      </c>
    </row>
    <row r="124" spans="1:3" x14ac:dyDescent="0.25">
      <c r="A124">
        <f t="shared" si="1"/>
        <v>2045</v>
      </c>
      <c r="B124" t="str">
        <f t="shared" ref="B124:C124" si="46">B122</f>
        <v>HDV-e (0-CI)</v>
      </c>
      <c r="C124" t="str">
        <f t="shared" si="46"/>
        <v>inf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V14"/>
  <sheetViews>
    <sheetView workbookViewId="0">
      <selection activeCell="C13" sqref="C13"/>
    </sheetView>
  </sheetViews>
  <sheetFormatPr defaultRowHeight="15" x14ac:dyDescent="0.25"/>
  <cols>
    <col min="1" max="1" width="20.85546875" bestFit="1" customWidth="1"/>
    <col min="2" max="2" width="14" customWidth="1"/>
    <col min="3" max="3" width="18.7109375" bestFit="1" customWidth="1"/>
    <col min="4" max="9" width="18.7109375" customWidth="1"/>
    <col min="10" max="10" width="9.5703125" bestFit="1" customWidth="1"/>
    <col min="11" max="12" width="9.28515625" bestFit="1" customWidth="1"/>
    <col min="13" max="13" width="9.28515625" customWidth="1"/>
  </cols>
  <sheetData>
    <row r="1" spans="1:74" x14ac:dyDescent="0.25">
      <c r="A1" s="1" t="s">
        <v>5</v>
      </c>
      <c r="B1" s="1" t="s">
        <v>20</v>
      </c>
      <c r="C1" s="1">
        <v>0</v>
      </c>
      <c r="D1" s="1">
        <v>6</v>
      </c>
      <c r="E1" s="1">
        <v>7</v>
      </c>
      <c r="F1" s="1">
        <v>10</v>
      </c>
      <c r="G1" s="1">
        <v>18</v>
      </c>
      <c r="H1" s="1">
        <v>20</v>
      </c>
      <c r="I1" s="1">
        <v>30</v>
      </c>
      <c r="J1" s="1">
        <v>40</v>
      </c>
      <c r="K1" s="1">
        <v>50</v>
      </c>
      <c r="L1" s="1">
        <v>75</v>
      </c>
      <c r="M1" s="1">
        <v>80</v>
      </c>
      <c r="N1" s="1">
        <v>90</v>
      </c>
      <c r="O1" s="1">
        <v>100</v>
      </c>
      <c r="P1" s="1">
        <v>125</v>
      </c>
      <c r="Q1" s="1">
        <v>150</v>
      </c>
      <c r="R1" s="1">
        <v>175</v>
      </c>
      <c r="S1" s="1">
        <v>200</v>
      </c>
      <c r="T1" s="1">
        <v>225</v>
      </c>
      <c r="U1" s="1">
        <v>250</v>
      </c>
      <c r="V1" s="1">
        <v>275</v>
      </c>
      <c r="W1" s="1">
        <v>300</v>
      </c>
      <c r="X1" s="1">
        <v>325</v>
      </c>
      <c r="Y1" s="1">
        <v>350</v>
      </c>
      <c r="Z1" s="1">
        <v>375</v>
      </c>
      <c r="AA1" s="1">
        <v>400</v>
      </c>
      <c r="AB1" s="1">
        <v>425</v>
      </c>
      <c r="AC1" s="1">
        <v>450</v>
      </c>
      <c r="AD1" s="1">
        <v>475</v>
      </c>
      <c r="AE1" s="1">
        <v>600</v>
      </c>
      <c r="AF1" s="1">
        <f>AE1+200</f>
        <v>800</v>
      </c>
      <c r="AG1" s="1">
        <f t="shared" ref="AG1:AL1" si="0">AF1+200</f>
        <v>1000</v>
      </c>
      <c r="AH1" s="1">
        <f t="shared" si="0"/>
        <v>1200</v>
      </c>
      <c r="AI1" s="1">
        <f t="shared" si="0"/>
        <v>1400</v>
      </c>
      <c r="AJ1" s="1">
        <f t="shared" si="0"/>
        <v>1600</v>
      </c>
      <c r="AK1" s="1">
        <f t="shared" si="0"/>
        <v>1800</v>
      </c>
      <c r="AL1" s="1">
        <f t="shared" si="0"/>
        <v>2000</v>
      </c>
      <c r="AM1" s="1">
        <v>2200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x14ac:dyDescent="0.25">
      <c r="A2" t="s">
        <v>37</v>
      </c>
      <c r="B2" t="s">
        <v>35</v>
      </c>
      <c r="AE2">
        <v>1408058</v>
      </c>
      <c r="AF2">
        <v>361325</v>
      </c>
      <c r="AG2">
        <v>361325</v>
      </c>
      <c r="AH2">
        <v>361325</v>
      </c>
      <c r="AI2">
        <v>361325</v>
      </c>
      <c r="AJ2">
        <v>361325</v>
      </c>
      <c r="AK2">
        <v>361325</v>
      </c>
      <c r="AL2">
        <f>AK2</f>
        <v>361325</v>
      </c>
      <c r="AM2" t="s">
        <v>71</v>
      </c>
    </row>
    <row r="3" spans="1:74" x14ac:dyDescent="0.25">
      <c r="A3" t="s">
        <v>33</v>
      </c>
      <c r="B3" t="s">
        <v>35</v>
      </c>
      <c r="AE3" s="9">
        <v>4524952</v>
      </c>
      <c r="AF3" s="9">
        <v>309035</v>
      </c>
      <c r="AG3">
        <v>309035</v>
      </c>
      <c r="AH3">
        <v>309035</v>
      </c>
      <c r="AI3">
        <v>309035</v>
      </c>
      <c r="AJ3">
        <v>309035</v>
      </c>
      <c r="AK3">
        <v>309035</v>
      </c>
      <c r="AL3">
        <v>309035</v>
      </c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</row>
    <row r="4" spans="1:74" x14ac:dyDescent="0.25">
      <c r="A4" t="s">
        <v>45</v>
      </c>
      <c r="B4" t="s">
        <v>62</v>
      </c>
      <c r="M4" t="s">
        <v>71</v>
      </c>
    </row>
    <row r="5" spans="1:74" x14ac:dyDescent="0.25">
      <c r="A5" t="s">
        <v>43</v>
      </c>
      <c r="B5" t="s">
        <v>72</v>
      </c>
      <c r="E5" t="s">
        <v>71</v>
      </c>
    </row>
    <row r="6" spans="1:74" x14ac:dyDescent="0.25">
      <c r="A6" t="s">
        <v>41</v>
      </c>
      <c r="B6" t="s">
        <v>65</v>
      </c>
      <c r="N6" s="4" t="s">
        <v>71</v>
      </c>
    </row>
    <row r="7" spans="1:74" x14ac:dyDescent="0.25">
      <c r="A7" t="s">
        <v>40</v>
      </c>
      <c r="B7" t="s">
        <v>66</v>
      </c>
      <c r="D7" s="4" t="s">
        <v>71</v>
      </c>
      <c r="E7" s="4"/>
      <c r="F7" s="4"/>
      <c r="G7" s="4"/>
      <c r="H7" s="4"/>
    </row>
    <row r="8" spans="1:74" x14ac:dyDescent="0.25">
      <c r="A8" t="s">
        <v>50</v>
      </c>
      <c r="B8" t="s">
        <v>66</v>
      </c>
      <c r="E8" s="4">
        <v>6200535.8395883394</v>
      </c>
      <c r="F8" s="4">
        <v>25673733.22843346</v>
      </c>
      <c r="G8" s="4"/>
      <c r="H8" s="4">
        <v>15248583.320929602</v>
      </c>
      <c r="I8" s="4">
        <v>3455833.1029790994</v>
      </c>
      <c r="J8" s="4">
        <v>440103.91585649701</v>
      </c>
    </row>
    <row r="9" spans="1:74" x14ac:dyDescent="0.25">
      <c r="A9" t="s">
        <v>48</v>
      </c>
      <c r="B9" t="s">
        <v>35</v>
      </c>
      <c r="C9" s="4" t="s">
        <v>71</v>
      </c>
      <c r="S9" s="4"/>
    </row>
    <row r="10" spans="1:74" x14ac:dyDescent="0.25">
      <c r="A10" t="s">
        <v>136</v>
      </c>
      <c r="B10" t="s">
        <v>66</v>
      </c>
      <c r="I10">
        <v>2801212.23</v>
      </c>
      <c r="J10">
        <v>3892103.6599999988</v>
      </c>
    </row>
    <row r="11" spans="1:74" x14ac:dyDescent="0.25">
      <c r="A11" t="s">
        <v>137</v>
      </c>
      <c r="B11" t="s">
        <v>66</v>
      </c>
      <c r="K11">
        <v>7782697.8993435437</v>
      </c>
      <c r="L11">
        <v>2448128.931800684</v>
      </c>
      <c r="N11">
        <v>14305.516905795783</v>
      </c>
      <c r="O11">
        <v>1039.217560492456</v>
      </c>
      <c r="P11">
        <v>419.54490841180086</v>
      </c>
    </row>
    <row r="12" spans="1:74" x14ac:dyDescent="0.25">
      <c r="A12" t="s">
        <v>119</v>
      </c>
      <c r="B12" t="s">
        <v>121</v>
      </c>
      <c r="C12" t="s">
        <v>71</v>
      </c>
    </row>
    <row r="14" spans="1:74" x14ac:dyDescent="0.25">
      <c r="L14" s="9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95"/>
  <sheetViews>
    <sheetView workbookViewId="0">
      <selection activeCell="G12" sqref="G12"/>
    </sheetView>
  </sheetViews>
  <sheetFormatPr defaultRowHeight="15" x14ac:dyDescent="0.25"/>
  <cols>
    <col min="2" max="2" width="18.85546875" bestFit="1" customWidth="1"/>
    <col min="3" max="3" width="8.85546875" bestFit="1" customWidth="1"/>
  </cols>
  <sheetData>
    <row r="1" spans="1:4" x14ac:dyDescent="0.25">
      <c r="A1" s="1" t="s">
        <v>0</v>
      </c>
      <c r="B1" s="1" t="s">
        <v>21</v>
      </c>
      <c r="C1" s="1" t="s">
        <v>22</v>
      </c>
      <c r="D1" s="8" t="s">
        <v>135</v>
      </c>
    </row>
    <row r="2" spans="1:4" x14ac:dyDescent="0.25">
      <c r="A2">
        <v>2020</v>
      </c>
      <c r="B2" t="s">
        <v>60</v>
      </c>
      <c r="C2">
        <v>91.98</v>
      </c>
      <c r="D2" s="18">
        <f>1-(C2/99.44)</f>
        <v>7.502011263073205E-2</v>
      </c>
    </row>
    <row r="3" spans="1:4" x14ac:dyDescent="0.25">
      <c r="A3">
        <v>2021</v>
      </c>
      <c r="B3" t="s">
        <v>60</v>
      </c>
      <c r="C3">
        <v>90.74</v>
      </c>
      <c r="D3" s="18">
        <f t="shared" ref="D3:D35" si="0">1-(C3/99.44)</f>
        <v>8.7489943684634031E-2</v>
      </c>
    </row>
    <row r="4" spans="1:4" x14ac:dyDescent="0.25">
      <c r="A4">
        <v>2022</v>
      </c>
      <c r="B4" t="s">
        <v>60</v>
      </c>
      <c r="C4">
        <v>89.5</v>
      </c>
      <c r="D4" s="18">
        <f t="shared" si="0"/>
        <v>9.9959774738535789E-2</v>
      </c>
    </row>
    <row r="5" spans="1:4" x14ac:dyDescent="0.25">
      <c r="A5">
        <v>2023</v>
      </c>
      <c r="B5" t="s">
        <v>60</v>
      </c>
      <c r="C5">
        <v>88.25</v>
      </c>
      <c r="D5" s="18">
        <f t="shared" si="0"/>
        <v>0.11253016894609813</v>
      </c>
    </row>
    <row r="6" spans="1:4" x14ac:dyDescent="0.25">
      <c r="A6">
        <v>2024</v>
      </c>
      <c r="B6" t="s">
        <v>60</v>
      </c>
      <c r="C6">
        <v>87.01</v>
      </c>
      <c r="D6" s="18">
        <f t="shared" si="0"/>
        <v>0.12499999999999989</v>
      </c>
    </row>
    <row r="7" spans="1:4" x14ac:dyDescent="0.25">
      <c r="A7">
        <v>2025</v>
      </c>
      <c r="B7" t="s">
        <v>60</v>
      </c>
      <c r="C7">
        <v>85.77</v>
      </c>
      <c r="D7" s="18">
        <f t="shared" si="0"/>
        <v>0.13746983105390187</v>
      </c>
    </row>
    <row r="8" spans="1:4" x14ac:dyDescent="0.25">
      <c r="A8">
        <v>2026</v>
      </c>
      <c r="B8" t="s">
        <v>60</v>
      </c>
      <c r="C8">
        <v>84.52</v>
      </c>
      <c r="D8" s="18">
        <f t="shared" si="0"/>
        <v>0.15004022526146421</v>
      </c>
    </row>
    <row r="9" spans="1:4" x14ac:dyDescent="0.25">
      <c r="A9">
        <v>2027</v>
      </c>
      <c r="B9" t="s">
        <v>60</v>
      </c>
      <c r="C9">
        <v>83.28</v>
      </c>
      <c r="D9" s="18">
        <f t="shared" si="0"/>
        <v>0.16251005631536597</v>
      </c>
    </row>
    <row r="10" spans="1:4" x14ac:dyDescent="0.25">
      <c r="A10">
        <v>2028</v>
      </c>
      <c r="B10" t="s">
        <v>60</v>
      </c>
      <c r="C10">
        <v>82.04</v>
      </c>
      <c r="D10" s="18">
        <f t="shared" si="0"/>
        <v>0.17497988736926784</v>
      </c>
    </row>
    <row r="11" spans="1:4" x14ac:dyDescent="0.25">
      <c r="A11">
        <v>2029</v>
      </c>
      <c r="B11" t="s">
        <v>60</v>
      </c>
      <c r="C11">
        <v>80.8</v>
      </c>
      <c r="D11" s="18">
        <f t="shared" si="0"/>
        <v>0.18744971842316971</v>
      </c>
    </row>
    <row r="12" spans="1:4" x14ac:dyDescent="0.25">
      <c r="A12">
        <v>2020</v>
      </c>
      <c r="B12" t="s">
        <v>59</v>
      </c>
      <c r="C12">
        <v>92.92</v>
      </c>
      <c r="D12" s="18">
        <f t="shared" si="0"/>
        <v>6.5567176186645204E-2</v>
      </c>
    </row>
    <row r="13" spans="1:4" x14ac:dyDescent="0.25">
      <c r="A13">
        <v>2021</v>
      </c>
      <c r="B13" t="s">
        <v>59</v>
      </c>
      <c r="C13">
        <v>91.66</v>
      </c>
      <c r="D13" s="18">
        <f t="shared" si="0"/>
        <v>7.8238133547868127E-2</v>
      </c>
    </row>
    <row r="14" spans="1:4" x14ac:dyDescent="0.25">
      <c r="A14">
        <v>2022</v>
      </c>
      <c r="B14" t="s">
        <v>59</v>
      </c>
      <c r="C14">
        <v>90.41</v>
      </c>
      <c r="D14" s="18">
        <f t="shared" si="0"/>
        <v>9.0808527755430468E-2</v>
      </c>
    </row>
    <row r="15" spans="1:4" x14ac:dyDescent="0.25">
      <c r="A15">
        <v>2023</v>
      </c>
      <c r="B15" t="s">
        <v>59</v>
      </c>
      <c r="C15">
        <v>89.15</v>
      </c>
      <c r="D15" s="18">
        <f t="shared" si="0"/>
        <v>0.10347948511665317</v>
      </c>
    </row>
    <row r="16" spans="1:4" x14ac:dyDescent="0.25">
      <c r="A16">
        <v>2024</v>
      </c>
      <c r="B16" t="s">
        <v>59</v>
      </c>
      <c r="C16">
        <v>87.89</v>
      </c>
      <c r="D16" s="18">
        <f t="shared" si="0"/>
        <v>0.11615044247787609</v>
      </c>
    </row>
    <row r="17" spans="1:4" x14ac:dyDescent="0.25">
      <c r="A17">
        <v>2025</v>
      </c>
      <c r="B17" t="s">
        <v>59</v>
      </c>
      <c r="C17">
        <v>86.64</v>
      </c>
      <c r="D17" s="18">
        <f t="shared" si="0"/>
        <v>0.12872083668543843</v>
      </c>
    </row>
    <row r="18" spans="1:4" x14ac:dyDescent="0.25">
      <c r="A18">
        <v>2026</v>
      </c>
      <c r="B18" t="s">
        <v>59</v>
      </c>
      <c r="C18">
        <v>85.38</v>
      </c>
      <c r="D18" s="18">
        <f t="shared" si="0"/>
        <v>0.14139179404666136</v>
      </c>
    </row>
    <row r="19" spans="1:4" x14ac:dyDescent="0.25">
      <c r="A19">
        <v>2027</v>
      </c>
      <c r="B19" t="s">
        <v>59</v>
      </c>
      <c r="C19">
        <v>84.13</v>
      </c>
      <c r="D19" s="18">
        <f t="shared" si="0"/>
        <v>0.1539621882542237</v>
      </c>
    </row>
    <row r="20" spans="1:4" x14ac:dyDescent="0.25">
      <c r="A20">
        <v>2028</v>
      </c>
      <c r="B20" t="s">
        <v>59</v>
      </c>
      <c r="C20">
        <v>82.87</v>
      </c>
      <c r="D20" s="18">
        <f t="shared" si="0"/>
        <v>0.1666331456154464</v>
      </c>
    </row>
    <row r="21" spans="1:4" x14ac:dyDescent="0.25">
      <c r="A21">
        <v>2029</v>
      </c>
      <c r="B21" t="s">
        <v>59</v>
      </c>
      <c r="C21">
        <v>81.62</v>
      </c>
      <c r="D21" s="18">
        <f t="shared" si="0"/>
        <v>0.17920353982300874</v>
      </c>
    </row>
    <row r="22" spans="1:4" x14ac:dyDescent="0.25">
      <c r="A22">
        <v>2020</v>
      </c>
      <c r="B22" t="s">
        <v>61</v>
      </c>
      <c r="C22">
        <v>89.37</v>
      </c>
      <c r="D22" s="18">
        <f t="shared" si="0"/>
        <v>0.10126709573612225</v>
      </c>
    </row>
    <row r="23" spans="1:4" x14ac:dyDescent="0.25">
      <c r="A23">
        <v>2021</v>
      </c>
      <c r="B23" t="s">
        <v>61</v>
      </c>
      <c r="C23">
        <v>89.37</v>
      </c>
      <c r="D23" s="18">
        <f t="shared" si="0"/>
        <v>0.10126709573612225</v>
      </c>
    </row>
    <row r="24" spans="1:4" x14ac:dyDescent="0.25">
      <c r="A24">
        <v>2022</v>
      </c>
      <c r="B24" t="s">
        <v>61</v>
      </c>
      <c r="C24">
        <v>89.37</v>
      </c>
      <c r="D24" s="18">
        <f t="shared" si="0"/>
        <v>0.10126709573612225</v>
      </c>
    </row>
    <row r="25" spans="1:4" x14ac:dyDescent="0.25">
      <c r="A25">
        <v>2023</v>
      </c>
      <c r="B25" t="s">
        <v>61</v>
      </c>
      <c r="C25">
        <v>89.15</v>
      </c>
      <c r="D25" s="18">
        <f t="shared" si="0"/>
        <v>0.10347948511665317</v>
      </c>
    </row>
    <row r="26" spans="1:4" x14ac:dyDescent="0.25">
      <c r="A26">
        <v>2024</v>
      </c>
      <c r="B26" t="s">
        <v>61</v>
      </c>
      <c r="C26">
        <v>87.89</v>
      </c>
      <c r="D26" s="18">
        <f t="shared" si="0"/>
        <v>0.11615044247787609</v>
      </c>
    </row>
    <row r="27" spans="1:4" x14ac:dyDescent="0.25">
      <c r="A27">
        <v>2025</v>
      </c>
      <c r="B27" t="s">
        <v>61</v>
      </c>
      <c r="C27">
        <v>86.64</v>
      </c>
      <c r="D27" s="18">
        <f t="shared" si="0"/>
        <v>0.12872083668543843</v>
      </c>
    </row>
    <row r="28" spans="1:4" x14ac:dyDescent="0.25">
      <c r="A28">
        <v>2026</v>
      </c>
      <c r="B28" t="s">
        <v>61</v>
      </c>
      <c r="C28">
        <v>85.38</v>
      </c>
      <c r="D28" s="18">
        <f t="shared" si="0"/>
        <v>0.14139179404666136</v>
      </c>
    </row>
    <row r="29" spans="1:4" x14ac:dyDescent="0.25">
      <c r="A29">
        <v>2027</v>
      </c>
      <c r="B29" t="s">
        <v>61</v>
      </c>
      <c r="C29">
        <v>84.13</v>
      </c>
      <c r="D29" s="18">
        <f t="shared" si="0"/>
        <v>0.1539621882542237</v>
      </c>
    </row>
    <row r="30" spans="1:4" x14ac:dyDescent="0.25">
      <c r="A30">
        <v>2028</v>
      </c>
      <c r="B30" t="s">
        <v>61</v>
      </c>
      <c r="C30">
        <v>82.87</v>
      </c>
      <c r="D30" s="18">
        <f t="shared" si="0"/>
        <v>0.1666331456154464</v>
      </c>
    </row>
    <row r="31" spans="1:4" x14ac:dyDescent="0.25">
      <c r="A31">
        <v>2029</v>
      </c>
      <c r="B31" t="s">
        <v>61</v>
      </c>
      <c r="C31">
        <v>81.62</v>
      </c>
      <c r="D31" s="18">
        <f t="shared" si="0"/>
        <v>0.17920353982300874</v>
      </c>
    </row>
    <row r="32" spans="1:4" x14ac:dyDescent="0.25">
      <c r="A32">
        <v>2020</v>
      </c>
      <c r="B32" t="s">
        <v>67</v>
      </c>
      <c r="C32">
        <v>0</v>
      </c>
      <c r="D32" s="18">
        <f t="shared" si="0"/>
        <v>1</v>
      </c>
    </row>
    <row r="33" spans="1:4" x14ac:dyDescent="0.25">
      <c r="A33">
        <v>2030</v>
      </c>
      <c r="B33" t="s">
        <v>60</v>
      </c>
      <c r="C33">
        <v>79.44</v>
      </c>
      <c r="D33" s="18">
        <f t="shared" si="0"/>
        <v>0.20112630732099757</v>
      </c>
    </row>
    <row r="34" spans="1:4" x14ac:dyDescent="0.25">
      <c r="A34">
        <v>2030</v>
      </c>
      <c r="B34" t="s">
        <v>59</v>
      </c>
      <c r="C34">
        <v>80.36</v>
      </c>
      <c r="D34" s="18">
        <f t="shared" si="0"/>
        <v>0.19187449718423166</v>
      </c>
    </row>
    <row r="35" spans="1:4" x14ac:dyDescent="0.25">
      <c r="A35">
        <v>2030</v>
      </c>
      <c r="B35" t="s">
        <v>61</v>
      </c>
      <c r="C35">
        <v>80.36</v>
      </c>
      <c r="D35" s="18">
        <f t="shared" si="0"/>
        <v>0.19187449718423166</v>
      </c>
    </row>
    <row r="36" spans="1:4" x14ac:dyDescent="0.25">
      <c r="D36" s="18"/>
    </row>
    <row r="37" spans="1:4" x14ac:dyDescent="0.25">
      <c r="D37" s="18"/>
    </row>
    <row r="38" spans="1:4" x14ac:dyDescent="0.25">
      <c r="D38" s="18"/>
    </row>
    <row r="39" spans="1:4" x14ac:dyDescent="0.25">
      <c r="D39" s="18"/>
    </row>
    <row r="40" spans="1:4" x14ac:dyDescent="0.25">
      <c r="D40" s="18"/>
    </row>
    <row r="41" spans="1:4" x14ac:dyDescent="0.25">
      <c r="D41" s="18"/>
    </row>
    <row r="42" spans="1:4" x14ac:dyDescent="0.25">
      <c r="D42" s="18"/>
    </row>
    <row r="43" spans="1:4" x14ac:dyDescent="0.25">
      <c r="D43" s="18"/>
    </row>
    <row r="44" spans="1:4" x14ac:dyDescent="0.25">
      <c r="D44" s="18"/>
    </row>
    <row r="45" spans="1:4" x14ac:dyDescent="0.25">
      <c r="D45" s="18"/>
    </row>
    <row r="46" spans="1:4" x14ac:dyDescent="0.25">
      <c r="D46" s="18"/>
    </row>
    <row r="47" spans="1:4" x14ac:dyDescent="0.25">
      <c r="D47" s="18"/>
    </row>
    <row r="48" spans="1:4" x14ac:dyDescent="0.25">
      <c r="D48" s="18"/>
    </row>
    <row r="49" spans="4:4" x14ac:dyDescent="0.25">
      <c r="D49" s="18"/>
    </row>
    <row r="50" spans="4:4" x14ac:dyDescent="0.25">
      <c r="D50" s="18"/>
    </row>
    <row r="51" spans="4:4" x14ac:dyDescent="0.25">
      <c r="D51" s="18"/>
    </row>
    <row r="52" spans="4:4" x14ac:dyDescent="0.25">
      <c r="D52" s="18"/>
    </row>
    <row r="53" spans="4:4" x14ac:dyDescent="0.25">
      <c r="D53" s="18"/>
    </row>
    <row r="54" spans="4:4" x14ac:dyDescent="0.25">
      <c r="D54" s="18"/>
    </row>
    <row r="55" spans="4:4" x14ac:dyDescent="0.25">
      <c r="D55" s="18"/>
    </row>
    <row r="56" spans="4:4" x14ac:dyDescent="0.25">
      <c r="D56" s="18"/>
    </row>
    <row r="57" spans="4:4" x14ac:dyDescent="0.25">
      <c r="D57" s="18"/>
    </row>
    <row r="58" spans="4:4" x14ac:dyDescent="0.25">
      <c r="D58" s="18"/>
    </row>
    <row r="59" spans="4:4" x14ac:dyDescent="0.25">
      <c r="D59" s="18"/>
    </row>
    <row r="60" spans="4:4" x14ac:dyDescent="0.25">
      <c r="D60" s="18"/>
    </row>
    <row r="61" spans="4:4" x14ac:dyDescent="0.25">
      <c r="D61" s="18"/>
    </row>
    <row r="62" spans="4:4" x14ac:dyDescent="0.25">
      <c r="D62" s="18"/>
    </row>
    <row r="63" spans="4:4" x14ac:dyDescent="0.25">
      <c r="D63" s="18"/>
    </row>
    <row r="64" spans="4:4" x14ac:dyDescent="0.25">
      <c r="D64" s="18"/>
    </row>
    <row r="65" spans="4:4" x14ac:dyDescent="0.25">
      <c r="D65" s="18"/>
    </row>
    <row r="66" spans="4:4" x14ac:dyDescent="0.25">
      <c r="D66" s="18"/>
    </row>
    <row r="67" spans="4:4" x14ac:dyDescent="0.25">
      <c r="D67" s="18"/>
    </row>
    <row r="68" spans="4:4" x14ac:dyDescent="0.25">
      <c r="D68" s="18"/>
    </row>
    <row r="69" spans="4:4" x14ac:dyDescent="0.25">
      <c r="D69" s="18"/>
    </row>
    <row r="70" spans="4:4" x14ac:dyDescent="0.25">
      <c r="D70" s="18"/>
    </row>
    <row r="71" spans="4:4" x14ac:dyDescent="0.25">
      <c r="D71" s="18"/>
    </row>
    <row r="72" spans="4:4" x14ac:dyDescent="0.25">
      <c r="D72" s="18"/>
    </row>
    <row r="73" spans="4:4" x14ac:dyDescent="0.25">
      <c r="D73" s="18"/>
    </row>
    <row r="74" spans="4:4" x14ac:dyDescent="0.25">
      <c r="D74" s="18"/>
    </row>
    <row r="75" spans="4:4" x14ac:dyDescent="0.25">
      <c r="D75" s="18"/>
    </row>
    <row r="76" spans="4:4" x14ac:dyDescent="0.25">
      <c r="D76" s="18"/>
    </row>
    <row r="77" spans="4:4" x14ac:dyDescent="0.25">
      <c r="D77" s="18"/>
    </row>
    <row r="78" spans="4:4" x14ac:dyDescent="0.25">
      <c r="D78" s="18"/>
    </row>
    <row r="79" spans="4:4" x14ac:dyDescent="0.25">
      <c r="D79" s="18"/>
    </row>
    <row r="80" spans="4:4" x14ac:dyDescent="0.25">
      <c r="D80" s="18"/>
    </row>
    <row r="81" spans="4:4" x14ac:dyDescent="0.25">
      <c r="D81" s="18"/>
    </row>
    <row r="82" spans="4:4" x14ac:dyDescent="0.25">
      <c r="D82" s="18"/>
    </row>
    <row r="83" spans="4:4" x14ac:dyDescent="0.25">
      <c r="D83" s="18"/>
    </row>
    <row r="84" spans="4:4" x14ac:dyDescent="0.25">
      <c r="D84" s="18"/>
    </row>
    <row r="85" spans="4:4" x14ac:dyDescent="0.25">
      <c r="D85" s="18"/>
    </row>
    <row r="86" spans="4:4" x14ac:dyDescent="0.25">
      <c r="D86" s="18"/>
    </row>
    <row r="87" spans="4:4" x14ac:dyDescent="0.25">
      <c r="D87" s="18"/>
    </row>
    <row r="88" spans="4:4" x14ac:dyDescent="0.25">
      <c r="D88" s="18"/>
    </row>
    <row r="89" spans="4:4" x14ac:dyDescent="0.25">
      <c r="D89" s="18"/>
    </row>
    <row r="90" spans="4:4" x14ac:dyDescent="0.25">
      <c r="D90" s="18"/>
    </row>
    <row r="91" spans="4:4" x14ac:dyDescent="0.25">
      <c r="D91" s="18"/>
    </row>
    <row r="92" spans="4:4" x14ac:dyDescent="0.25">
      <c r="D92" s="18"/>
    </row>
    <row r="93" spans="4:4" x14ac:dyDescent="0.25">
      <c r="D93" s="18"/>
    </row>
    <row r="94" spans="4:4" x14ac:dyDescent="0.25">
      <c r="D94" s="18"/>
    </row>
    <row r="95" spans="4:4" x14ac:dyDescent="0.25">
      <c r="D95" s="1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9"/>
  <sheetViews>
    <sheetView workbookViewId="0">
      <selection activeCell="D5" sqref="D5"/>
    </sheetView>
  </sheetViews>
  <sheetFormatPr defaultRowHeight="15" x14ac:dyDescent="0.25"/>
  <cols>
    <col min="1" max="1" width="12.42578125" customWidth="1"/>
    <col min="2" max="2" width="13" customWidth="1"/>
    <col min="3" max="3" width="13.5703125" customWidth="1"/>
    <col min="4" max="4" width="18" customWidth="1"/>
  </cols>
  <sheetData>
    <row r="1" spans="1:5" x14ac:dyDescent="0.25">
      <c r="A1" s="1" t="s">
        <v>0</v>
      </c>
      <c r="B1" s="1" t="s">
        <v>13</v>
      </c>
      <c r="C1" s="1" t="s">
        <v>23</v>
      </c>
      <c r="D1" s="1" t="s">
        <v>24</v>
      </c>
      <c r="E1" s="8"/>
    </row>
    <row r="2" spans="1:5" x14ac:dyDescent="0.25">
      <c r="C2" s="16"/>
      <c r="D2" s="4"/>
    </row>
    <row r="3" spans="1:5" x14ac:dyDescent="0.25">
      <c r="C3" s="16"/>
      <c r="D3" s="4"/>
    </row>
    <row r="4" spans="1:5" x14ac:dyDescent="0.25">
      <c r="C4" s="16"/>
      <c r="D4" s="4"/>
    </row>
    <row r="5" spans="1:5" x14ac:dyDescent="0.25">
      <c r="C5" s="16"/>
      <c r="D5" s="4"/>
    </row>
    <row r="6" spans="1:5" x14ac:dyDescent="0.25">
      <c r="C6" s="16"/>
      <c r="D6" s="4"/>
    </row>
    <row r="7" spans="1:5" x14ac:dyDescent="0.25">
      <c r="C7" s="16"/>
      <c r="D7" s="4"/>
    </row>
    <row r="8" spans="1:5" x14ac:dyDescent="0.25">
      <c r="C8" s="16"/>
      <c r="D8" s="4"/>
    </row>
    <row r="9" spans="1:5" x14ac:dyDescent="0.25">
      <c r="C9" s="16"/>
      <c r="D9" s="4"/>
    </row>
    <row r="10" spans="1:5" x14ac:dyDescent="0.25">
      <c r="C10" s="16"/>
      <c r="D10" s="4"/>
    </row>
    <row r="11" spans="1:5" x14ac:dyDescent="0.25">
      <c r="C11" s="16"/>
      <c r="D11" s="4"/>
    </row>
    <row r="12" spans="1:5" x14ac:dyDescent="0.25">
      <c r="C12" s="16"/>
      <c r="D12" s="4"/>
    </row>
    <row r="13" spans="1:5" x14ac:dyDescent="0.25">
      <c r="C13" s="16"/>
      <c r="D13" s="4"/>
    </row>
    <row r="14" spans="1:5" x14ac:dyDescent="0.25">
      <c r="C14" s="16"/>
      <c r="D14" s="4"/>
    </row>
    <row r="15" spans="1:5" x14ac:dyDescent="0.25">
      <c r="C15" s="16"/>
      <c r="D15" s="4"/>
    </row>
    <row r="16" spans="1:5" x14ac:dyDescent="0.25">
      <c r="C16" s="16"/>
      <c r="D16" s="4"/>
    </row>
    <row r="17" spans="3:6" x14ac:dyDescent="0.25">
      <c r="C17" s="16"/>
      <c r="D17" s="4"/>
    </row>
    <row r="18" spans="3:6" x14ac:dyDescent="0.25">
      <c r="C18" s="16"/>
      <c r="D18" s="4"/>
      <c r="F18" s="19"/>
    </row>
    <row r="19" spans="3:6" x14ac:dyDescent="0.25">
      <c r="C19" s="16"/>
      <c r="D19" s="4"/>
    </row>
    <row r="20" spans="3:6" x14ac:dyDescent="0.25">
      <c r="C20" s="16"/>
      <c r="D20" s="4"/>
    </row>
    <row r="21" spans="3:6" x14ac:dyDescent="0.25">
      <c r="C21" s="16"/>
      <c r="D21" s="4"/>
    </row>
    <row r="22" spans="3:6" x14ac:dyDescent="0.25">
      <c r="C22" s="16"/>
      <c r="D22" s="4"/>
    </row>
    <row r="23" spans="3:6" x14ac:dyDescent="0.25">
      <c r="C23" s="16"/>
      <c r="D23" s="4"/>
    </row>
    <row r="24" spans="3:6" x14ac:dyDescent="0.25">
      <c r="C24" s="16"/>
      <c r="D24" s="4"/>
    </row>
    <row r="25" spans="3:6" x14ac:dyDescent="0.25">
      <c r="C25" s="16"/>
      <c r="D25" s="4"/>
    </row>
    <row r="26" spans="3:6" x14ac:dyDescent="0.25">
      <c r="C26" s="16"/>
      <c r="D26" s="4"/>
    </row>
    <row r="27" spans="3:6" x14ac:dyDescent="0.25">
      <c r="C27" s="16"/>
      <c r="D27" s="4"/>
    </row>
    <row r="28" spans="3:6" x14ac:dyDescent="0.25">
      <c r="C28" s="16"/>
      <c r="D28" s="4"/>
    </row>
    <row r="29" spans="3:6" x14ac:dyDescent="0.25">
      <c r="C29" s="16"/>
      <c r="D29" s="4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18"/>
  <sheetViews>
    <sheetView workbookViewId="0">
      <selection activeCell="F29" sqref="F29"/>
    </sheetView>
  </sheetViews>
  <sheetFormatPr defaultRowHeight="15" x14ac:dyDescent="0.25"/>
  <cols>
    <col min="1" max="1" width="5" bestFit="1" customWidth="1"/>
    <col min="2" max="2" width="30.7109375" customWidth="1"/>
    <col min="3" max="3" width="21.85546875" customWidth="1"/>
  </cols>
  <sheetData>
    <row r="1" spans="1:4" x14ac:dyDescent="0.25">
      <c r="A1" s="1" t="s">
        <v>0</v>
      </c>
      <c r="B1" s="1" t="s">
        <v>13</v>
      </c>
      <c r="C1" s="1" t="s">
        <v>25</v>
      </c>
      <c r="D1" s="8" t="s">
        <v>76</v>
      </c>
    </row>
    <row r="2" spans="1:4" x14ac:dyDescent="0.25">
      <c r="A2">
        <v>2022</v>
      </c>
      <c r="B2" t="s">
        <v>114</v>
      </c>
      <c r="C2">
        <v>130000</v>
      </c>
      <c r="D2" t="s">
        <v>124</v>
      </c>
    </row>
    <row r="3" spans="1:4" x14ac:dyDescent="0.25">
      <c r="A3">
        <v>2023</v>
      </c>
      <c r="B3" t="s">
        <v>114</v>
      </c>
      <c r="C3">
        <v>130000</v>
      </c>
      <c r="D3" t="s">
        <v>124</v>
      </c>
    </row>
    <row r="4" spans="1:4" x14ac:dyDescent="0.25">
      <c r="A4">
        <v>2024</v>
      </c>
      <c r="B4" t="s">
        <v>114</v>
      </c>
      <c r="C4">
        <v>130000</v>
      </c>
      <c r="D4" t="s">
        <v>124</v>
      </c>
    </row>
    <row r="5" spans="1:4" x14ac:dyDescent="0.25">
      <c r="A5">
        <v>2025</v>
      </c>
      <c r="B5" t="s">
        <v>114</v>
      </c>
      <c r="C5">
        <v>130000</v>
      </c>
      <c r="D5" t="s">
        <v>124</v>
      </c>
    </row>
    <row r="6" spans="1:4" x14ac:dyDescent="0.25">
      <c r="A6">
        <v>2022</v>
      </c>
      <c r="B6" t="s">
        <v>115</v>
      </c>
      <c r="C6">
        <f>C7</f>
        <v>-3200</v>
      </c>
      <c r="D6" t="s">
        <v>124</v>
      </c>
    </row>
    <row r="7" spans="1:4" x14ac:dyDescent="0.25">
      <c r="A7">
        <v>2023</v>
      </c>
      <c r="B7" t="s">
        <v>115</v>
      </c>
      <c r="C7">
        <f>-3200</f>
        <v>-3200</v>
      </c>
      <c r="D7" t="s">
        <v>124</v>
      </c>
    </row>
    <row r="8" spans="1:4" x14ac:dyDescent="0.25">
      <c r="A8">
        <v>2024</v>
      </c>
      <c r="B8" t="s">
        <v>115</v>
      </c>
      <c r="C8">
        <f t="shared" ref="C8:C29" si="0">-3200</f>
        <v>-3200</v>
      </c>
      <c r="D8" t="s">
        <v>124</v>
      </c>
    </row>
    <row r="9" spans="1:4" x14ac:dyDescent="0.25">
      <c r="A9">
        <v>2025</v>
      </c>
      <c r="B9" t="s">
        <v>115</v>
      </c>
      <c r="C9">
        <f t="shared" si="0"/>
        <v>-3200</v>
      </c>
      <c r="D9" t="s">
        <v>124</v>
      </c>
    </row>
    <row r="10" spans="1:4" x14ac:dyDescent="0.25">
      <c r="A10">
        <v>2026</v>
      </c>
      <c r="B10" t="s">
        <v>115</v>
      </c>
      <c r="C10">
        <f t="shared" si="0"/>
        <v>-3200</v>
      </c>
      <c r="D10" t="s">
        <v>124</v>
      </c>
    </row>
    <row r="11" spans="1:4" x14ac:dyDescent="0.25">
      <c r="A11">
        <v>2027</v>
      </c>
      <c r="B11" t="s">
        <v>115</v>
      </c>
      <c r="C11">
        <f t="shared" si="0"/>
        <v>-3200</v>
      </c>
      <c r="D11" t="s">
        <v>124</v>
      </c>
    </row>
    <row r="12" spans="1:4" x14ac:dyDescent="0.25">
      <c r="A12">
        <v>2028</v>
      </c>
      <c r="B12" t="s">
        <v>115</v>
      </c>
      <c r="C12">
        <f t="shared" si="0"/>
        <v>-3200</v>
      </c>
      <c r="D12" t="s">
        <v>124</v>
      </c>
    </row>
    <row r="13" spans="1:4" x14ac:dyDescent="0.25">
      <c r="A13">
        <v>2029</v>
      </c>
      <c r="B13" t="s">
        <v>115</v>
      </c>
      <c r="C13">
        <f t="shared" si="0"/>
        <v>-3200</v>
      </c>
      <c r="D13" t="s">
        <v>124</v>
      </c>
    </row>
    <row r="14" spans="1:4" x14ac:dyDescent="0.25">
      <c r="A14">
        <v>2030</v>
      </c>
      <c r="B14" t="s">
        <v>115</v>
      </c>
      <c r="C14">
        <f t="shared" si="0"/>
        <v>-3200</v>
      </c>
      <c r="D14" t="s">
        <v>124</v>
      </c>
    </row>
    <row r="15" spans="1:4" x14ac:dyDescent="0.25">
      <c r="A15">
        <v>2031</v>
      </c>
      <c r="B15" t="s">
        <v>115</v>
      </c>
      <c r="C15">
        <f t="shared" si="0"/>
        <v>-3200</v>
      </c>
      <c r="D15" t="s">
        <v>124</v>
      </c>
    </row>
    <row r="16" spans="1:4" x14ac:dyDescent="0.25">
      <c r="A16">
        <v>2032</v>
      </c>
      <c r="B16" t="s">
        <v>115</v>
      </c>
      <c r="C16">
        <f t="shared" si="0"/>
        <v>-3200</v>
      </c>
      <c r="D16" t="s">
        <v>124</v>
      </c>
    </row>
    <row r="17" spans="1:4" x14ac:dyDescent="0.25">
      <c r="A17">
        <v>2033</v>
      </c>
      <c r="B17" t="s">
        <v>115</v>
      </c>
      <c r="C17">
        <f t="shared" si="0"/>
        <v>-3200</v>
      </c>
      <c r="D17" t="s">
        <v>124</v>
      </c>
    </row>
    <row r="18" spans="1:4" x14ac:dyDescent="0.25">
      <c r="A18">
        <v>2034</v>
      </c>
      <c r="B18" t="s">
        <v>115</v>
      </c>
      <c r="C18">
        <f t="shared" si="0"/>
        <v>-3200</v>
      </c>
      <c r="D18" t="s">
        <v>124</v>
      </c>
    </row>
    <row r="19" spans="1:4" x14ac:dyDescent="0.25">
      <c r="A19">
        <v>2035</v>
      </c>
      <c r="B19" t="s">
        <v>115</v>
      </c>
      <c r="C19">
        <f t="shared" si="0"/>
        <v>-3200</v>
      </c>
      <c r="D19" t="s">
        <v>124</v>
      </c>
    </row>
    <row r="20" spans="1:4" x14ac:dyDescent="0.25">
      <c r="A20">
        <v>2036</v>
      </c>
      <c r="B20" t="s">
        <v>115</v>
      </c>
      <c r="C20">
        <f t="shared" si="0"/>
        <v>-3200</v>
      </c>
      <c r="D20" t="s">
        <v>124</v>
      </c>
    </row>
    <row r="21" spans="1:4" x14ac:dyDescent="0.25">
      <c r="A21">
        <v>2037</v>
      </c>
      <c r="B21" t="s">
        <v>115</v>
      </c>
      <c r="C21">
        <f t="shared" si="0"/>
        <v>-3200</v>
      </c>
      <c r="D21" t="s">
        <v>124</v>
      </c>
    </row>
    <row r="22" spans="1:4" x14ac:dyDescent="0.25">
      <c r="A22">
        <v>2038</v>
      </c>
      <c r="B22" t="s">
        <v>115</v>
      </c>
      <c r="C22">
        <f t="shared" si="0"/>
        <v>-3200</v>
      </c>
      <c r="D22" t="s">
        <v>124</v>
      </c>
    </row>
    <row r="23" spans="1:4" x14ac:dyDescent="0.25">
      <c r="A23">
        <v>2039</v>
      </c>
      <c r="B23" t="s">
        <v>115</v>
      </c>
      <c r="C23">
        <f t="shared" si="0"/>
        <v>-3200</v>
      </c>
      <c r="D23" t="s">
        <v>124</v>
      </c>
    </row>
    <row r="24" spans="1:4" x14ac:dyDescent="0.25">
      <c r="A24">
        <v>2040</v>
      </c>
      <c r="B24" t="s">
        <v>115</v>
      </c>
      <c r="C24">
        <f t="shared" si="0"/>
        <v>-3200</v>
      </c>
      <c r="D24" t="s">
        <v>124</v>
      </c>
    </row>
    <row r="25" spans="1:4" x14ac:dyDescent="0.25">
      <c r="A25">
        <v>2041</v>
      </c>
      <c r="B25" t="s">
        <v>115</v>
      </c>
      <c r="C25">
        <f t="shared" si="0"/>
        <v>-3200</v>
      </c>
      <c r="D25" t="s">
        <v>124</v>
      </c>
    </row>
    <row r="26" spans="1:4" x14ac:dyDescent="0.25">
      <c r="A26">
        <v>2042</v>
      </c>
      <c r="B26" t="s">
        <v>115</v>
      </c>
      <c r="C26">
        <f t="shared" si="0"/>
        <v>-3200</v>
      </c>
    </row>
    <row r="27" spans="1:4" x14ac:dyDescent="0.25">
      <c r="A27">
        <v>2043</v>
      </c>
      <c r="B27" t="s">
        <v>115</v>
      </c>
      <c r="C27">
        <f t="shared" si="0"/>
        <v>-3200</v>
      </c>
    </row>
    <row r="28" spans="1:4" x14ac:dyDescent="0.25">
      <c r="A28">
        <v>2044</v>
      </c>
      <c r="B28" t="s">
        <v>115</v>
      </c>
      <c r="C28">
        <f t="shared" si="0"/>
        <v>-3200</v>
      </c>
    </row>
    <row r="29" spans="1:4" x14ac:dyDescent="0.25">
      <c r="A29">
        <v>2045</v>
      </c>
      <c r="B29" t="s">
        <v>115</v>
      </c>
      <c r="C29">
        <f t="shared" si="0"/>
        <v>-3200</v>
      </c>
    </row>
    <row r="30" spans="1:4" x14ac:dyDescent="0.25">
      <c r="A30">
        <v>2022</v>
      </c>
      <c r="B30" t="s">
        <v>116</v>
      </c>
      <c r="C30" s="9">
        <f t="shared" ref="C30:C57" si="1">200.61*(A30-2016)*5/2+52104</f>
        <v>55113.15</v>
      </c>
    </row>
    <row r="31" spans="1:4" x14ac:dyDescent="0.25">
      <c r="A31">
        <v>2023</v>
      </c>
      <c r="B31" t="s">
        <v>116</v>
      </c>
      <c r="C31" s="9">
        <f t="shared" si="1"/>
        <v>55614.675000000003</v>
      </c>
    </row>
    <row r="32" spans="1:4" x14ac:dyDescent="0.25">
      <c r="A32">
        <v>2024</v>
      </c>
      <c r="B32" t="s">
        <v>116</v>
      </c>
      <c r="C32" s="9">
        <f t="shared" si="1"/>
        <v>56116.2</v>
      </c>
    </row>
    <row r="33" spans="1:3" x14ac:dyDescent="0.25">
      <c r="A33">
        <v>2025</v>
      </c>
      <c r="B33" t="s">
        <v>116</v>
      </c>
      <c r="C33" s="9">
        <f t="shared" si="1"/>
        <v>56617.724999999999</v>
      </c>
    </row>
    <row r="34" spans="1:3" x14ac:dyDescent="0.25">
      <c r="A34">
        <v>2026</v>
      </c>
      <c r="B34" t="s">
        <v>116</v>
      </c>
      <c r="C34" s="9">
        <f t="shared" si="1"/>
        <v>57119.25</v>
      </c>
    </row>
    <row r="35" spans="1:3" x14ac:dyDescent="0.25">
      <c r="A35">
        <v>2027</v>
      </c>
      <c r="B35" t="s">
        <v>116</v>
      </c>
      <c r="C35" s="9">
        <f t="shared" si="1"/>
        <v>57620.775000000001</v>
      </c>
    </row>
    <row r="36" spans="1:3" x14ac:dyDescent="0.25">
      <c r="A36">
        <v>2028</v>
      </c>
      <c r="B36" t="s">
        <v>116</v>
      </c>
      <c r="C36" s="9">
        <f t="shared" si="1"/>
        <v>58122.3</v>
      </c>
    </row>
    <row r="37" spans="1:3" x14ac:dyDescent="0.25">
      <c r="A37">
        <v>2029</v>
      </c>
      <c r="B37" t="s">
        <v>116</v>
      </c>
      <c r="C37" s="9">
        <f t="shared" si="1"/>
        <v>58623.824999999997</v>
      </c>
    </row>
    <row r="38" spans="1:3" x14ac:dyDescent="0.25">
      <c r="A38">
        <v>2030</v>
      </c>
      <c r="B38" t="s">
        <v>116</v>
      </c>
      <c r="C38" s="9">
        <f t="shared" si="1"/>
        <v>59125.35</v>
      </c>
    </row>
    <row r="39" spans="1:3" x14ac:dyDescent="0.25">
      <c r="A39">
        <v>2031</v>
      </c>
      <c r="B39" t="s">
        <v>116</v>
      </c>
      <c r="C39" s="9">
        <f t="shared" si="1"/>
        <v>59626.875</v>
      </c>
    </row>
    <row r="40" spans="1:3" x14ac:dyDescent="0.25">
      <c r="A40">
        <v>2032</v>
      </c>
      <c r="B40" t="s">
        <v>116</v>
      </c>
      <c r="C40" s="9">
        <f t="shared" si="1"/>
        <v>60128.4</v>
      </c>
    </row>
    <row r="41" spans="1:3" x14ac:dyDescent="0.25">
      <c r="A41">
        <v>2033</v>
      </c>
      <c r="B41" t="s">
        <v>116</v>
      </c>
      <c r="C41" s="9">
        <f t="shared" si="1"/>
        <v>60629.925000000003</v>
      </c>
    </row>
    <row r="42" spans="1:3" x14ac:dyDescent="0.25">
      <c r="A42">
        <v>2034</v>
      </c>
      <c r="B42" t="s">
        <v>116</v>
      </c>
      <c r="C42" s="9">
        <f t="shared" si="1"/>
        <v>61131.45</v>
      </c>
    </row>
    <row r="43" spans="1:3" x14ac:dyDescent="0.25">
      <c r="A43">
        <v>2035</v>
      </c>
      <c r="B43" t="s">
        <v>116</v>
      </c>
      <c r="C43" s="9">
        <f t="shared" si="1"/>
        <v>61632.974999999999</v>
      </c>
    </row>
    <row r="44" spans="1:3" x14ac:dyDescent="0.25">
      <c r="A44">
        <v>2036</v>
      </c>
      <c r="B44" t="s">
        <v>116</v>
      </c>
      <c r="C44" s="9">
        <f t="shared" si="1"/>
        <v>62134.5</v>
      </c>
    </row>
    <row r="45" spans="1:3" x14ac:dyDescent="0.25">
      <c r="A45">
        <v>2037</v>
      </c>
      <c r="B45" t="s">
        <v>116</v>
      </c>
      <c r="C45" s="9">
        <f t="shared" si="1"/>
        <v>62636.025000000001</v>
      </c>
    </row>
    <row r="46" spans="1:3" x14ac:dyDescent="0.25">
      <c r="A46">
        <v>2038</v>
      </c>
      <c r="B46" t="s">
        <v>116</v>
      </c>
      <c r="C46" s="9">
        <f t="shared" si="1"/>
        <v>63137.55</v>
      </c>
    </row>
    <row r="47" spans="1:3" x14ac:dyDescent="0.25">
      <c r="A47">
        <v>2039</v>
      </c>
      <c r="B47" t="s">
        <v>116</v>
      </c>
      <c r="C47" s="9">
        <f t="shared" si="1"/>
        <v>63639.074999999997</v>
      </c>
    </row>
    <row r="48" spans="1:3" x14ac:dyDescent="0.25">
      <c r="A48">
        <v>2040</v>
      </c>
      <c r="B48" t="s">
        <v>116</v>
      </c>
      <c r="C48" s="9">
        <f t="shared" si="1"/>
        <v>64140.6</v>
      </c>
    </row>
    <row r="49" spans="1:3" x14ac:dyDescent="0.25">
      <c r="A49">
        <v>2041</v>
      </c>
      <c r="B49" t="s">
        <v>116</v>
      </c>
      <c r="C49" s="9">
        <f t="shared" si="1"/>
        <v>64642.125</v>
      </c>
    </row>
    <row r="50" spans="1:3" x14ac:dyDescent="0.25">
      <c r="A50">
        <v>2042</v>
      </c>
      <c r="B50" t="s">
        <v>116</v>
      </c>
      <c r="C50" s="9">
        <f t="shared" si="1"/>
        <v>65143.65</v>
      </c>
    </row>
    <row r="51" spans="1:3" x14ac:dyDescent="0.25">
      <c r="A51">
        <v>2043</v>
      </c>
      <c r="B51" t="s">
        <v>116</v>
      </c>
      <c r="C51" s="9">
        <f t="shared" si="1"/>
        <v>65645.175000000003</v>
      </c>
    </row>
    <row r="52" spans="1:3" x14ac:dyDescent="0.25">
      <c r="A52">
        <v>2044</v>
      </c>
      <c r="B52" t="s">
        <v>116</v>
      </c>
      <c r="C52" s="9">
        <f t="shared" si="1"/>
        <v>66146.7</v>
      </c>
    </row>
    <row r="53" spans="1:3" x14ac:dyDescent="0.25">
      <c r="A53">
        <v>2045</v>
      </c>
      <c r="B53" t="s">
        <v>116</v>
      </c>
      <c r="C53" s="9">
        <f t="shared" si="1"/>
        <v>66648.225000000006</v>
      </c>
    </row>
    <row r="54" spans="1:3" x14ac:dyDescent="0.25">
      <c r="A54">
        <v>2046</v>
      </c>
      <c r="B54" t="s">
        <v>116</v>
      </c>
      <c r="C54" s="9">
        <f t="shared" si="1"/>
        <v>67149.75</v>
      </c>
    </row>
    <row r="55" spans="1:3" x14ac:dyDescent="0.25">
      <c r="A55">
        <v>2047</v>
      </c>
      <c r="B55" t="s">
        <v>116</v>
      </c>
      <c r="C55" s="9">
        <f t="shared" si="1"/>
        <v>67651.274999999994</v>
      </c>
    </row>
    <row r="56" spans="1:3" x14ac:dyDescent="0.25">
      <c r="A56">
        <v>2048</v>
      </c>
      <c r="B56" t="s">
        <v>116</v>
      </c>
      <c r="C56" s="9">
        <f t="shared" si="1"/>
        <v>68152.800000000003</v>
      </c>
    </row>
    <row r="57" spans="1:3" x14ac:dyDescent="0.25">
      <c r="A57">
        <v>2049</v>
      </c>
      <c r="B57" t="s">
        <v>116</v>
      </c>
      <c r="C57" s="9">
        <f t="shared" si="1"/>
        <v>68654.324999999997</v>
      </c>
    </row>
    <row r="58" spans="1:3" x14ac:dyDescent="0.25">
      <c r="A58">
        <v>2050</v>
      </c>
      <c r="B58" t="s">
        <v>116</v>
      </c>
      <c r="C58" s="9">
        <f>200.61*(A58-2016)*5/2+52104</f>
        <v>69155.850000000006</v>
      </c>
    </row>
    <row r="59" spans="1:3" x14ac:dyDescent="0.25">
      <c r="A59">
        <v>2022</v>
      </c>
      <c r="B59" t="s">
        <v>117</v>
      </c>
      <c r="C59" s="9">
        <f>27817*((A59-2019)*5)/2+23968</f>
        <v>232595.5</v>
      </c>
    </row>
    <row r="60" spans="1:3" x14ac:dyDescent="0.25">
      <c r="A60">
        <v>2023</v>
      </c>
      <c r="B60" t="s">
        <v>117</v>
      </c>
      <c r="C60" s="9">
        <f t="shared" ref="C60:C87" si="2">27817*((A60-2019)*5)/2+23968</f>
        <v>302138</v>
      </c>
    </row>
    <row r="61" spans="1:3" x14ac:dyDescent="0.25">
      <c r="A61">
        <v>2024</v>
      </c>
      <c r="B61" t="s">
        <v>117</v>
      </c>
      <c r="C61" s="9">
        <f t="shared" si="2"/>
        <v>371680.5</v>
      </c>
    </row>
    <row r="62" spans="1:3" x14ac:dyDescent="0.25">
      <c r="A62">
        <v>2025</v>
      </c>
      <c r="B62" t="s">
        <v>117</v>
      </c>
      <c r="C62" s="9">
        <f t="shared" si="2"/>
        <v>441223</v>
      </c>
    </row>
    <row r="63" spans="1:3" x14ac:dyDescent="0.25">
      <c r="A63">
        <v>2026</v>
      </c>
      <c r="B63" t="s">
        <v>117</v>
      </c>
      <c r="C63" s="9">
        <f t="shared" si="2"/>
        <v>510765.5</v>
      </c>
    </row>
    <row r="64" spans="1:3" x14ac:dyDescent="0.25">
      <c r="A64">
        <v>2027</v>
      </c>
      <c r="B64" t="s">
        <v>117</v>
      </c>
      <c r="C64" s="9">
        <f t="shared" si="2"/>
        <v>580308</v>
      </c>
    </row>
    <row r="65" spans="1:3" x14ac:dyDescent="0.25">
      <c r="A65">
        <v>2028</v>
      </c>
      <c r="B65" t="s">
        <v>117</v>
      </c>
      <c r="C65" s="9">
        <f t="shared" si="2"/>
        <v>649850.5</v>
      </c>
    </row>
    <row r="66" spans="1:3" x14ac:dyDescent="0.25">
      <c r="A66">
        <v>2029</v>
      </c>
      <c r="B66" t="s">
        <v>117</v>
      </c>
      <c r="C66" s="9">
        <f t="shared" si="2"/>
        <v>719393</v>
      </c>
    </row>
    <row r="67" spans="1:3" x14ac:dyDescent="0.25">
      <c r="A67">
        <v>2030</v>
      </c>
      <c r="B67" t="s">
        <v>117</v>
      </c>
      <c r="C67" s="9">
        <f t="shared" si="2"/>
        <v>788935.5</v>
      </c>
    </row>
    <row r="68" spans="1:3" x14ac:dyDescent="0.25">
      <c r="A68">
        <v>2031</v>
      </c>
      <c r="B68" t="s">
        <v>117</v>
      </c>
      <c r="C68" s="9">
        <f t="shared" si="2"/>
        <v>858478</v>
      </c>
    </row>
    <row r="69" spans="1:3" x14ac:dyDescent="0.25">
      <c r="A69">
        <v>2032</v>
      </c>
      <c r="B69" t="s">
        <v>117</v>
      </c>
      <c r="C69" s="9">
        <f t="shared" si="2"/>
        <v>928020.5</v>
      </c>
    </row>
    <row r="70" spans="1:3" x14ac:dyDescent="0.25">
      <c r="A70">
        <v>2033</v>
      </c>
      <c r="B70" t="s">
        <v>117</v>
      </c>
      <c r="C70" s="9">
        <f t="shared" si="2"/>
        <v>997563</v>
      </c>
    </row>
    <row r="71" spans="1:3" x14ac:dyDescent="0.25">
      <c r="A71">
        <v>2034</v>
      </c>
      <c r="B71" t="s">
        <v>117</v>
      </c>
      <c r="C71" s="9">
        <f t="shared" si="2"/>
        <v>1067105.5</v>
      </c>
    </row>
    <row r="72" spans="1:3" x14ac:dyDescent="0.25">
      <c r="A72">
        <v>2035</v>
      </c>
      <c r="B72" t="s">
        <v>117</v>
      </c>
      <c r="C72" s="9">
        <f t="shared" si="2"/>
        <v>1136648</v>
      </c>
    </row>
    <row r="73" spans="1:3" x14ac:dyDescent="0.25">
      <c r="A73">
        <v>2036</v>
      </c>
      <c r="B73" t="s">
        <v>117</v>
      </c>
      <c r="C73" s="9">
        <f t="shared" si="2"/>
        <v>1206190.5</v>
      </c>
    </row>
    <row r="74" spans="1:3" x14ac:dyDescent="0.25">
      <c r="A74">
        <v>2037</v>
      </c>
      <c r="B74" t="s">
        <v>117</v>
      </c>
      <c r="C74" s="9">
        <f t="shared" si="2"/>
        <v>1275733</v>
      </c>
    </row>
    <row r="75" spans="1:3" x14ac:dyDescent="0.25">
      <c r="A75">
        <v>2038</v>
      </c>
      <c r="B75" t="s">
        <v>117</v>
      </c>
      <c r="C75" s="9">
        <f t="shared" si="2"/>
        <v>1345275.5</v>
      </c>
    </row>
    <row r="76" spans="1:3" x14ac:dyDescent="0.25">
      <c r="A76">
        <v>2039</v>
      </c>
      <c r="B76" t="s">
        <v>117</v>
      </c>
      <c r="C76" s="9">
        <f t="shared" si="2"/>
        <v>1414818</v>
      </c>
    </row>
    <row r="77" spans="1:3" x14ac:dyDescent="0.25">
      <c r="A77">
        <v>2040</v>
      </c>
      <c r="B77" t="s">
        <v>117</v>
      </c>
      <c r="C77" s="9">
        <f t="shared" si="2"/>
        <v>1484360.5</v>
      </c>
    </row>
    <row r="78" spans="1:3" x14ac:dyDescent="0.25">
      <c r="A78">
        <v>2041</v>
      </c>
      <c r="B78" t="s">
        <v>117</v>
      </c>
      <c r="C78" s="9">
        <f t="shared" si="2"/>
        <v>1553903</v>
      </c>
    </row>
    <row r="79" spans="1:3" x14ac:dyDescent="0.25">
      <c r="A79">
        <v>2042</v>
      </c>
      <c r="B79" t="s">
        <v>117</v>
      </c>
      <c r="C79" s="9">
        <f t="shared" si="2"/>
        <v>1623445.5</v>
      </c>
    </row>
    <row r="80" spans="1:3" x14ac:dyDescent="0.25">
      <c r="A80">
        <v>2043</v>
      </c>
      <c r="B80" t="s">
        <v>117</v>
      </c>
      <c r="C80" s="9">
        <f t="shared" si="2"/>
        <v>1692988</v>
      </c>
    </row>
    <row r="81" spans="1:3" x14ac:dyDescent="0.25">
      <c r="A81">
        <v>2044</v>
      </c>
      <c r="B81" t="s">
        <v>117</v>
      </c>
      <c r="C81" s="9">
        <f t="shared" si="2"/>
        <v>1762530.5</v>
      </c>
    </row>
    <row r="82" spans="1:3" x14ac:dyDescent="0.25">
      <c r="A82">
        <v>2045</v>
      </c>
      <c r="B82" t="s">
        <v>117</v>
      </c>
      <c r="C82" s="9">
        <f t="shared" si="2"/>
        <v>1832073</v>
      </c>
    </row>
    <row r="83" spans="1:3" x14ac:dyDescent="0.25">
      <c r="A83">
        <v>2046</v>
      </c>
      <c r="B83" t="s">
        <v>117</v>
      </c>
      <c r="C83" s="9">
        <f t="shared" si="2"/>
        <v>1901615.5</v>
      </c>
    </row>
    <row r="84" spans="1:3" x14ac:dyDescent="0.25">
      <c r="A84">
        <v>2047</v>
      </c>
      <c r="B84" t="s">
        <v>117</v>
      </c>
      <c r="C84" s="9">
        <f t="shared" si="2"/>
        <v>1971158</v>
      </c>
    </row>
    <row r="85" spans="1:3" x14ac:dyDescent="0.25">
      <c r="A85">
        <v>2048</v>
      </c>
      <c r="B85" t="s">
        <v>117</v>
      </c>
      <c r="C85" s="9">
        <f t="shared" si="2"/>
        <v>2040700.5</v>
      </c>
    </row>
    <row r="86" spans="1:3" x14ac:dyDescent="0.25">
      <c r="A86">
        <v>2049</v>
      </c>
      <c r="B86" t="s">
        <v>117</v>
      </c>
      <c r="C86" s="9">
        <f t="shared" si="2"/>
        <v>2110243</v>
      </c>
    </row>
    <row r="87" spans="1:3" x14ac:dyDescent="0.25">
      <c r="A87">
        <v>2050</v>
      </c>
      <c r="B87" t="s">
        <v>117</v>
      </c>
      <c r="C87" s="9">
        <f t="shared" si="2"/>
        <v>2179785.5</v>
      </c>
    </row>
    <row r="88" spans="1:3" x14ac:dyDescent="0.25">
      <c r="A88">
        <v>2022</v>
      </c>
      <c r="B88" t="s">
        <v>118</v>
      </c>
      <c r="C88" s="9">
        <f>7296.9*(A88-2019)*5/2+6156.3</f>
        <v>60883.049999999996</v>
      </c>
    </row>
    <row r="89" spans="1:3" x14ac:dyDescent="0.25">
      <c r="A89">
        <v>2023</v>
      </c>
      <c r="B89" t="s">
        <v>118</v>
      </c>
      <c r="C89" s="9">
        <f t="shared" ref="C89:C112" si="3">7296.9*(A89-2019)*5/2+6156.3</f>
        <v>79125.3</v>
      </c>
    </row>
    <row r="90" spans="1:3" x14ac:dyDescent="0.25">
      <c r="A90">
        <v>2024</v>
      </c>
      <c r="B90" t="s">
        <v>118</v>
      </c>
      <c r="C90" s="9">
        <f t="shared" si="3"/>
        <v>97367.55</v>
      </c>
    </row>
    <row r="91" spans="1:3" x14ac:dyDescent="0.25">
      <c r="A91">
        <v>2025</v>
      </c>
      <c r="B91" t="s">
        <v>118</v>
      </c>
      <c r="C91" s="9">
        <f t="shared" si="3"/>
        <v>115609.79999999999</v>
      </c>
    </row>
    <row r="92" spans="1:3" x14ac:dyDescent="0.25">
      <c r="A92">
        <v>2026</v>
      </c>
      <c r="B92" t="s">
        <v>118</v>
      </c>
      <c r="C92" s="9">
        <f t="shared" si="3"/>
        <v>133852.04999999999</v>
      </c>
    </row>
    <row r="93" spans="1:3" x14ac:dyDescent="0.25">
      <c r="A93">
        <v>2027</v>
      </c>
      <c r="B93" t="s">
        <v>118</v>
      </c>
      <c r="C93" s="9">
        <f t="shared" si="3"/>
        <v>152094.29999999999</v>
      </c>
    </row>
    <row r="94" spans="1:3" x14ac:dyDescent="0.25">
      <c r="A94">
        <v>2028</v>
      </c>
      <c r="B94" t="s">
        <v>118</v>
      </c>
      <c r="C94" s="9">
        <f t="shared" si="3"/>
        <v>170336.54999999996</v>
      </c>
    </row>
    <row r="95" spans="1:3" x14ac:dyDescent="0.25">
      <c r="A95">
        <v>2029</v>
      </c>
      <c r="B95" t="s">
        <v>118</v>
      </c>
      <c r="C95" s="9">
        <f t="shared" si="3"/>
        <v>188578.8</v>
      </c>
    </row>
    <row r="96" spans="1:3" x14ac:dyDescent="0.25">
      <c r="A96">
        <v>2030</v>
      </c>
      <c r="B96" t="s">
        <v>118</v>
      </c>
      <c r="C96" s="9">
        <f t="shared" si="3"/>
        <v>206821.05</v>
      </c>
    </row>
    <row r="97" spans="1:3" x14ac:dyDescent="0.25">
      <c r="A97">
        <v>2031</v>
      </c>
      <c r="B97" t="s">
        <v>118</v>
      </c>
      <c r="C97" s="9">
        <f t="shared" si="3"/>
        <v>225063.29999999996</v>
      </c>
    </row>
    <row r="98" spans="1:3" x14ac:dyDescent="0.25">
      <c r="A98">
        <v>2032</v>
      </c>
      <c r="B98" t="s">
        <v>118</v>
      </c>
      <c r="C98" s="9">
        <f t="shared" si="3"/>
        <v>243305.55</v>
      </c>
    </row>
    <row r="99" spans="1:3" x14ac:dyDescent="0.25">
      <c r="A99">
        <v>2033</v>
      </c>
      <c r="B99" t="s">
        <v>118</v>
      </c>
      <c r="C99" s="9">
        <f t="shared" si="3"/>
        <v>261547.79999999996</v>
      </c>
    </row>
    <row r="100" spans="1:3" x14ac:dyDescent="0.25">
      <c r="A100">
        <v>2034</v>
      </c>
      <c r="B100" t="s">
        <v>118</v>
      </c>
      <c r="C100" s="9">
        <f t="shared" si="3"/>
        <v>279790.05</v>
      </c>
    </row>
    <row r="101" spans="1:3" x14ac:dyDescent="0.25">
      <c r="A101">
        <v>2035</v>
      </c>
      <c r="B101" t="s">
        <v>118</v>
      </c>
      <c r="C101" s="9">
        <f t="shared" si="3"/>
        <v>298032.3</v>
      </c>
    </row>
    <row r="102" spans="1:3" x14ac:dyDescent="0.25">
      <c r="A102">
        <v>2036</v>
      </c>
      <c r="B102" t="s">
        <v>118</v>
      </c>
      <c r="C102" s="9">
        <f t="shared" si="3"/>
        <v>316274.55</v>
      </c>
    </row>
    <row r="103" spans="1:3" x14ac:dyDescent="0.25">
      <c r="A103">
        <v>2037</v>
      </c>
      <c r="B103" t="s">
        <v>118</v>
      </c>
      <c r="C103" s="9">
        <f t="shared" si="3"/>
        <v>334516.79999999993</v>
      </c>
    </row>
    <row r="104" spans="1:3" x14ac:dyDescent="0.25">
      <c r="A104">
        <v>2038</v>
      </c>
      <c r="B104" t="s">
        <v>118</v>
      </c>
      <c r="C104" s="9">
        <f t="shared" si="3"/>
        <v>352759.05</v>
      </c>
    </row>
    <row r="105" spans="1:3" x14ac:dyDescent="0.25">
      <c r="A105">
        <v>2039</v>
      </c>
      <c r="B105" t="s">
        <v>118</v>
      </c>
      <c r="C105" s="9">
        <f t="shared" si="3"/>
        <v>371001.3</v>
      </c>
    </row>
    <row r="106" spans="1:3" x14ac:dyDescent="0.25">
      <c r="A106">
        <v>2040</v>
      </c>
      <c r="B106" t="s">
        <v>118</v>
      </c>
      <c r="C106" s="9">
        <f t="shared" si="3"/>
        <v>389243.55</v>
      </c>
    </row>
    <row r="107" spans="1:3" x14ac:dyDescent="0.25">
      <c r="A107">
        <v>2041</v>
      </c>
      <c r="B107" t="s">
        <v>118</v>
      </c>
      <c r="C107" s="9">
        <f t="shared" si="3"/>
        <v>407485.8</v>
      </c>
    </row>
    <row r="108" spans="1:3" x14ac:dyDescent="0.25">
      <c r="A108">
        <v>2042</v>
      </c>
      <c r="B108" t="s">
        <v>118</v>
      </c>
      <c r="C108" s="9">
        <f t="shared" si="3"/>
        <v>425728.04999999993</v>
      </c>
    </row>
    <row r="109" spans="1:3" x14ac:dyDescent="0.25">
      <c r="A109">
        <v>2043</v>
      </c>
      <c r="B109" t="s">
        <v>118</v>
      </c>
      <c r="C109" s="9">
        <f t="shared" si="3"/>
        <v>443970.29999999993</v>
      </c>
    </row>
    <row r="110" spans="1:3" x14ac:dyDescent="0.25">
      <c r="A110">
        <v>2044</v>
      </c>
      <c r="B110" t="s">
        <v>118</v>
      </c>
      <c r="C110" s="9">
        <f t="shared" si="3"/>
        <v>462212.55</v>
      </c>
    </row>
    <row r="111" spans="1:3" x14ac:dyDescent="0.25">
      <c r="A111">
        <v>2045</v>
      </c>
      <c r="B111" t="s">
        <v>118</v>
      </c>
      <c r="C111" s="9">
        <f t="shared" si="3"/>
        <v>480454.8</v>
      </c>
    </row>
    <row r="112" spans="1:3" x14ac:dyDescent="0.25">
      <c r="A112">
        <v>2046</v>
      </c>
      <c r="B112" t="s">
        <v>118</v>
      </c>
      <c r="C112" s="9">
        <f t="shared" si="3"/>
        <v>498697.05</v>
      </c>
    </row>
    <row r="113" spans="1:3" x14ac:dyDescent="0.25">
      <c r="A113">
        <v>2047</v>
      </c>
      <c r="B113" t="s">
        <v>118</v>
      </c>
      <c r="C113" s="9">
        <f>7296.9*(A113-2019)*5/2+6156.3</f>
        <v>516939.29999999993</v>
      </c>
    </row>
    <row r="114" spans="1:3" x14ac:dyDescent="0.25">
      <c r="A114">
        <v>2048</v>
      </c>
      <c r="B114" t="s">
        <v>118</v>
      </c>
      <c r="C114" s="9">
        <f t="shared" ref="C114:C116" si="4">7296.9*(A114-2019)*5/2+6156.3</f>
        <v>535181.55000000005</v>
      </c>
    </row>
    <row r="115" spans="1:3" x14ac:dyDescent="0.25">
      <c r="A115">
        <v>2049</v>
      </c>
      <c r="B115" t="s">
        <v>118</v>
      </c>
      <c r="C115" s="9">
        <f t="shared" si="4"/>
        <v>553423.80000000005</v>
      </c>
    </row>
    <row r="116" spans="1:3" x14ac:dyDescent="0.25">
      <c r="A116">
        <v>2050</v>
      </c>
      <c r="B116" t="s">
        <v>118</v>
      </c>
      <c r="C116" s="9">
        <f t="shared" si="4"/>
        <v>571666.05000000005</v>
      </c>
    </row>
    <row r="117" spans="1:3" x14ac:dyDescent="0.25">
      <c r="C117" s="9"/>
    </row>
    <row r="118" spans="1:3" x14ac:dyDescent="0.25">
      <c r="C118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 Demand</vt:lpstr>
      <vt:lpstr>Defined Supply</vt:lpstr>
      <vt:lpstr>Fuel Production</vt:lpstr>
      <vt:lpstr>Coproducts</vt:lpstr>
      <vt:lpstr>Production Limits</vt:lpstr>
      <vt:lpstr>Feedstock</vt:lpstr>
      <vt:lpstr>LCFS Benchmark</vt:lpstr>
      <vt:lpstr>Credit Type Limits</vt:lpstr>
      <vt:lpstr>Additional Credits</vt:lpstr>
      <vt:lpstr>Blend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Kessler, Jeff@ARB</cp:lastModifiedBy>
  <dcterms:created xsi:type="dcterms:W3CDTF">2022-03-22T21:00:26Z</dcterms:created>
  <dcterms:modified xsi:type="dcterms:W3CDTF">2022-05-26T21:30:01Z</dcterms:modified>
</cp:coreProperties>
</file>